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0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1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4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6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7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hinia-my.sharepoint.com/personal/placey_phinia_com/Documents/Documents/Personal/Pers/Watch/"/>
    </mc:Choice>
  </mc:AlternateContent>
  <xr:revisionPtr revIDLastSave="0" documentId="13_ncr:1_{19056B14-525B-493C-AB3D-E6D3F69E5896}" xr6:coauthVersionLast="47" xr6:coauthVersionMax="47" xr10:uidLastSave="{00000000-0000-0000-0000-000000000000}"/>
  <bookViews>
    <workbookView xWindow="-110" yWindow="-110" windowWidth="19420" windowHeight="10560" tabRatio="729" activeTab="6" xr2:uid="{6E47F1C8-5C6F-474F-BCDD-74892FC38030}"/>
  </bookViews>
  <sheets>
    <sheet name="1942 Omega" sheetId="7" r:id="rId1"/>
    <sheet name="1950 Omega PW" sheetId="1" r:id="rId2"/>
    <sheet name="1886 Waltham" sheetId="10" r:id="rId3"/>
    <sheet name="1901 Waltham" sheetId="9" r:id="rId4"/>
    <sheet name="Hamilton" sheetId="2" r:id="rId5"/>
    <sheet name="Elgin" sheetId="4" r:id="rId6"/>
    <sheet name="Lordmatic" sheetId="15" r:id="rId7"/>
    <sheet name="King Seiko" sheetId="12" r:id="rId8"/>
    <sheet name="De Ville" sheetId="3" r:id="rId9"/>
    <sheet name="Cocktail Seiko" sheetId="14" r:id="rId10"/>
    <sheet name="Seiko Quartz" sheetId="13" r:id="rId11"/>
    <sheet name="Statistics" sheetId="11" r:id="rId12"/>
    <sheet name="1929 Omega PW (Peggie)" sheetId="6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6" i="14" l="1"/>
  <c r="D196" i="14" s="1"/>
  <c r="G196" i="14"/>
  <c r="H196" i="14"/>
  <c r="F274" i="3"/>
  <c r="D274" i="3" s="1"/>
  <c r="G274" i="3"/>
  <c r="I274" i="3" s="1"/>
  <c r="H274" i="3"/>
  <c r="F112" i="12"/>
  <c r="D112" i="12" s="1"/>
  <c r="G112" i="12"/>
  <c r="H112" i="12"/>
  <c r="F174" i="9"/>
  <c r="D174" i="9" s="1"/>
  <c r="G174" i="9"/>
  <c r="H174" i="9"/>
  <c r="F150" i="10"/>
  <c r="D150" i="10" s="1"/>
  <c r="G150" i="10"/>
  <c r="H150" i="10"/>
  <c r="F256" i="1"/>
  <c r="D256" i="1" s="1"/>
  <c r="G256" i="1"/>
  <c r="H256" i="1"/>
  <c r="F203" i="7"/>
  <c r="D203" i="7" s="1"/>
  <c r="G203" i="7"/>
  <c r="H203" i="7"/>
  <c r="F51" i="15"/>
  <c r="D51" i="15" s="1"/>
  <c r="G51" i="15"/>
  <c r="H51" i="15"/>
  <c r="F195" i="14"/>
  <c r="D195" i="14" s="1"/>
  <c r="H195" i="14"/>
  <c r="F273" i="3"/>
  <c r="D273" i="3" s="1"/>
  <c r="G273" i="3"/>
  <c r="H273" i="3"/>
  <c r="F111" i="12"/>
  <c r="D111" i="12" s="1"/>
  <c r="H111" i="12"/>
  <c r="F50" i="15"/>
  <c r="D50" i="15" s="1"/>
  <c r="H50" i="15"/>
  <c r="F173" i="9"/>
  <c r="D173" i="9" s="1"/>
  <c r="G173" i="9"/>
  <c r="H173" i="9"/>
  <c r="F149" i="10"/>
  <c r="D149" i="10" s="1"/>
  <c r="F255" i="1"/>
  <c r="D255" i="1" s="1"/>
  <c r="G255" i="1"/>
  <c r="H255" i="1"/>
  <c r="F202" i="7"/>
  <c r="D202" i="7" s="1"/>
  <c r="G202" i="7"/>
  <c r="H202" i="7"/>
  <c r="F194" i="14"/>
  <c r="D194" i="14" s="1"/>
  <c r="H194" i="14"/>
  <c r="F272" i="3"/>
  <c r="D272" i="3" s="1"/>
  <c r="G272" i="3"/>
  <c r="H272" i="3"/>
  <c r="F110" i="12"/>
  <c r="D110" i="12" s="1"/>
  <c r="G110" i="12"/>
  <c r="H110" i="12"/>
  <c r="F49" i="15"/>
  <c r="D49" i="15" s="1"/>
  <c r="G49" i="15"/>
  <c r="H49" i="15"/>
  <c r="F172" i="9"/>
  <c r="D172" i="9" s="1"/>
  <c r="F148" i="10"/>
  <c r="D148" i="10" s="1"/>
  <c r="F254" i="1"/>
  <c r="D254" i="1" s="1"/>
  <c r="G254" i="1"/>
  <c r="H254" i="1"/>
  <c r="F201" i="7"/>
  <c r="G201" i="7" s="1"/>
  <c r="F193" i="14"/>
  <c r="D193" i="14" s="1"/>
  <c r="H193" i="14"/>
  <c r="F271" i="3"/>
  <c r="D271" i="3" s="1"/>
  <c r="H271" i="3"/>
  <c r="F109" i="12"/>
  <c r="D109" i="12" s="1"/>
  <c r="H109" i="12"/>
  <c r="F48" i="15"/>
  <c r="D48" i="15" s="1"/>
  <c r="G48" i="15"/>
  <c r="H48" i="15"/>
  <c r="F171" i="9"/>
  <c r="D171" i="9" s="1"/>
  <c r="H171" i="9"/>
  <c r="F147" i="10"/>
  <c r="D147" i="10" s="1"/>
  <c r="F253" i="1"/>
  <c r="D253" i="1" s="1"/>
  <c r="H253" i="1"/>
  <c r="F200" i="7"/>
  <c r="D200" i="7" s="1"/>
  <c r="I196" i="14" l="1"/>
  <c r="J196" i="14"/>
  <c r="G194" i="14"/>
  <c r="I194" i="14" s="1"/>
  <c r="G195" i="14"/>
  <c r="I195" i="14" s="1"/>
  <c r="J274" i="3"/>
  <c r="I112" i="12"/>
  <c r="J112" i="12"/>
  <c r="G111" i="12"/>
  <c r="I111" i="12" s="1"/>
  <c r="I51" i="15"/>
  <c r="I174" i="9"/>
  <c r="J174" i="9"/>
  <c r="I150" i="10"/>
  <c r="J150" i="10"/>
  <c r="I256" i="1"/>
  <c r="J256" i="1"/>
  <c r="I203" i="7"/>
  <c r="J203" i="7"/>
  <c r="J51" i="15"/>
  <c r="G50" i="15"/>
  <c r="I50" i="15" s="1"/>
  <c r="I273" i="3"/>
  <c r="J273" i="3"/>
  <c r="I49" i="15"/>
  <c r="I173" i="9"/>
  <c r="J173" i="9"/>
  <c r="H148" i="10"/>
  <c r="G148" i="10"/>
  <c r="H147" i="10"/>
  <c r="H149" i="10"/>
  <c r="J149" i="10" s="1"/>
  <c r="G147" i="10"/>
  <c r="I147" i="10" s="1"/>
  <c r="G149" i="10"/>
  <c r="I255" i="1"/>
  <c r="I254" i="1"/>
  <c r="J255" i="1"/>
  <c r="G253" i="1"/>
  <c r="I253" i="1" s="1"/>
  <c r="I202" i="7"/>
  <c r="J202" i="7"/>
  <c r="H200" i="7"/>
  <c r="J194" i="14"/>
  <c r="G193" i="14"/>
  <c r="I193" i="14" s="1"/>
  <c r="I272" i="3"/>
  <c r="J272" i="3"/>
  <c r="G271" i="3"/>
  <c r="I271" i="3" s="1"/>
  <c r="I110" i="12"/>
  <c r="J110" i="12"/>
  <c r="G109" i="12"/>
  <c r="I109" i="12" s="1"/>
  <c r="G171" i="9"/>
  <c r="I171" i="9" s="1"/>
  <c r="H172" i="9"/>
  <c r="G172" i="9"/>
  <c r="J49" i="15"/>
  <c r="J254" i="1"/>
  <c r="D201" i="7"/>
  <c r="H201" i="7"/>
  <c r="I201" i="7" s="1"/>
  <c r="I48" i="15"/>
  <c r="J48" i="15"/>
  <c r="G200" i="7"/>
  <c r="F192" i="14"/>
  <c r="D192" i="14" s="1"/>
  <c r="G192" i="14"/>
  <c r="H192" i="14"/>
  <c r="F270" i="3"/>
  <c r="D270" i="3" s="1"/>
  <c r="G270" i="3"/>
  <c r="H270" i="3"/>
  <c r="F108" i="12"/>
  <c r="D108" i="12" s="1"/>
  <c r="G108" i="12"/>
  <c r="H108" i="12"/>
  <c r="F47" i="15"/>
  <c r="D47" i="15" s="1"/>
  <c r="G47" i="15"/>
  <c r="H47" i="15"/>
  <c r="F170" i="9"/>
  <c r="D170" i="9" s="1"/>
  <c r="G170" i="9"/>
  <c r="H170" i="9"/>
  <c r="F146" i="10"/>
  <c r="D146" i="10" s="1"/>
  <c r="G146" i="10"/>
  <c r="H146" i="10"/>
  <c r="D145" i="10"/>
  <c r="F252" i="1"/>
  <c r="D252" i="1" s="1"/>
  <c r="G252" i="1"/>
  <c r="H252" i="1"/>
  <c r="D199" i="7"/>
  <c r="F199" i="7"/>
  <c r="G199" i="7"/>
  <c r="H199" i="7"/>
  <c r="F191" i="14"/>
  <c r="D191" i="14" s="1"/>
  <c r="G191" i="14"/>
  <c r="H191" i="14"/>
  <c r="F269" i="3"/>
  <c r="D269" i="3" s="1"/>
  <c r="G269" i="3"/>
  <c r="H269" i="3"/>
  <c r="F107" i="12"/>
  <c r="D107" i="12" s="1"/>
  <c r="G107" i="12"/>
  <c r="H107" i="12"/>
  <c r="F46" i="15"/>
  <c r="D46" i="15" s="1"/>
  <c r="G46" i="15"/>
  <c r="H46" i="15"/>
  <c r="F169" i="9"/>
  <c r="D169" i="9" s="1"/>
  <c r="G169" i="9"/>
  <c r="H169" i="9"/>
  <c r="F145" i="10"/>
  <c r="G145" i="10"/>
  <c r="H145" i="10"/>
  <c r="G144" i="10"/>
  <c r="H144" i="10"/>
  <c r="F251" i="1"/>
  <c r="D251" i="1" s="1"/>
  <c r="G251" i="1"/>
  <c r="F198" i="7"/>
  <c r="D198" i="7" s="1"/>
  <c r="H198" i="7"/>
  <c r="F190" i="14"/>
  <c r="D190" i="14" s="1"/>
  <c r="G190" i="14"/>
  <c r="H190" i="14"/>
  <c r="F268" i="3"/>
  <c r="D268" i="3" s="1"/>
  <c r="G268" i="3"/>
  <c r="H268" i="3"/>
  <c r="F106" i="12"/>
  <c r="D106" i="12" s="1"/>
  <c r="G106" i="12"/>
  <c r="H106" i="12"/>
  <c r="F45" i="15"/>
  <c r="D45" i="15" s="1"/>
  <c r="G45" i="15"/>
  <c r="H45" i="15"/>
  <c r="F168" i="9"/>
  <c r="D168" i="9" s="1"/>
  <c r="G168" i="9"/>
  <c r="H168" i="9"/>
  <c r="F144" i="10"/>
  <c r="F250" i="1"/>
  <c r="D250" i="1" s="1"/>
  <c r="H250" i="1"/>
  <c r="F197" i="7"/>
  <c r="H197" i="7" s="1"/>
  <c r="F189" i="14"/>
  <c r="D189" i="14" s="1"/>
  <c r="G189" i="14"/>
  <c r="H189" i="14"/>
  <c r="F267" i="3"/>
  <c r="D267" i="3" s="1"/>
  <c r="G267" i="3"/>
  <c r="H267" i="3"/>
  <c r="F105" i="12"/>
  <c r="D105" i="12" s="1"/>
  <c r="G105" i="12"/>
  <c r="F44" i="15"/>
  <c r="D44" i="15" s="1"/>
  <c r="H44" i="15"/>
  <c r="F167" i="9"/>
  <c r="D167" i="9" s="1"/>
  <c r="F143" i="10"/>
  <c r="G143" i="10"/>
  <c r="H143" i="10"/>
  <c r="F249" i="1"/>
  <c r="D249" i="1" s="1"/>
  <c r="G249" i="1"/>
  <c r="F196" i="7"/>
  <c r="D196" i="7" s="1"/>
  <c r="H196" i="7"/>
  <c r="F195" i="7"/>
  <c r="Q54" i="15"/>
  <c r="Q56" i="15"/>
  <c r="Q55" i="15"/>
  <c r="F188" i="14"/>
  <c r="D188" i="14" s="1"/>
  <c r="H188" i="14"/>
  <c r="F266" i="3"/>
  <c r="D266" i="3" s="1"/>
  <c r="G266" i="3"/>
  <c r="H266" i="3"/>
  <c r="F103" i="12"/>
  <c r="D103" i="12" s="1"/>
  <c r="F104" i="12"/>
  <c r="F43" i="15"/>
  <c r="D43" i="15" s="1"/>
  <c r="G43" i="15"/>
  <c r="F166" i="9"/>
  <c r="D166" i="9" s="1"/>
  <c r="H166" i="9"/>
  <c r="D165" i="9"/>
  <c r="F142" i="10"/>
  <c r="H137" i="10" s="1"/>
  <c r="G142" i="10"/>
  <c r="H142" i="10"/>
  <c r="F248" i="1"/>
  <c r="D248" i="1" s="1"/>
  <c r="G248" i="1"/>
  <c r="H248" i="1"/>
  <c r="F187" i="14"/>
  <c r="D187" i="14" s="1"/>
  <c r="G187" i="14"/>
  <c r="F265" i="3"/>
  <c r="D265" i="3" s="1"/>
  <c r="G265" i="3"/>
  <c r="H265" i="3"/>
  <c r="F42" i="15"/>
  <c r="D42" i="15" s="1"/>
  <c r="F165" i="9"/>
  <c r="F141" i="10"/>
  <c r="D141" i="10" s="1"/>
  <c r="H141" i="10"/>
  <c r="F247" i="1"/>
  <c r="D247" i="1" s="1"/>
  <c r="H247" i="1"/>
  <c r="F194" i="7"/>
  <c r="F186" i="14"/>
  <c r="D186" i="14" s="1"/>
  <c r="H186" i="14"/>
  <c r="F264" i="3"/>
  <c r="D264" i="3" s="1"/>
  <c r="G264" i="3"/>
  <c r="H264" i="3"/>
  <c r="F102" i="12"/>
  <c r="D102" i="12" s="1"/>
  <c r="F41" i="15"/>
  <c r="D41" i="15" s="1"/>
  <c r="G41" i="15"/>
  <c r="F164" i="9"/>
  <c r="D164" i="9" s="1"/>
  <c r="F140" i="10"/>
  <c r="D140" i="10" s="1"/>
  <c r="G140" i="10"/>
  <c r="H140" i="10"/>
  <c r="F246" i="1"/>
  <c r="D246" i="1" s="1"/>
  <c r="F193" i="7"/>
  <c r="D193" i="7" s="1"/>
  <c r="F185" i="14"/>
  <c r="D185" i="14" s="1"/>
  <c r="G185" i="14"/>
  <c r="H185" i="14"/>
  <c r="F263" i="3"/>
  <c r="D263" i="3" s="1"/>
  <c r="G263" i="3"/>
  <c r="F101" i="12"/>
  <c r="D101" i="12" s="1"/>
  <c r="F40" i="15"/>
  <c r="D40" i="15" s="1"/>
  <c r="H40" i="15"/>
  <c r="F163" i="9"/>
  <c r="D163" i="9" s="1"/>
  <c r="H163" i="9"/>
  <c r="F139" i="10"/>
  <c r="D139" i="10" s="1"/>
  <c r="G139" i="10"/>
  <c r="H139" i="10"/>
  <c r="F245" i="1"/>
  <c r="D245" i="1" s="1"/>
  <c r="H245" i="1"/>
  <c r="F192" i="7"/>
  <c r="D192" i="7" s="1"/>
  <c r="F184" i="14"/>
  <c r="D184" i="14" s="1"/>
  <c r="F262" i="3"/>
  <c r="D262" i="3" s="1"/>
  <c r="G262" i="3"/>
  <c r="H262" i="3"/>
  <c r="D100" i="12"/>
  <c r="F39" i="15"/>
  <c r="D39" i="15" s="1"/>
  <c r="H39" i="15"/>
  <c r="F162" i="9"/>
  <c r="D162" i="9" s="1"/>
  <c r="H162" i="9"/>
  <c r="F138" i="10"/>
  <c r="D138" i="10" s="1"/>
  <c r="D136" i="10"/>
  <c r="D137" i="10" s="1"/>
  <c r="D244" i="1"/>
  <c r="F244" i="1"/>
  <c r="F191" i="7"/>
  <c r="D191" i="7"/>
  <c r="H183" i="14"/>
  <c r="F183" i="14"/>
  <c r="D183" i="14" s="1"/>
  <c r="F261" i="3"/>
  <c r="D261" i="3" s="1"/>
  <c r="F99" i="12"/>
  <c r="D99" i="12"/>
  <c r="F38" i="15"/>
  <c r="D38" i="15" s="1"/>
  <c r="F161" i="9"/>
  <c r="D161" i="9" s="1"/>
  <c r="D160" i="9"/>
  <c r="G161" i="9"/>
  <c r="G137" i="10"/>
  <c r="F137" i="10"/>
  <c r="H243" i="1"/>
  <c r="F243" i="1"/>
  <c r="D243" i="1" s="1"/>
  <c r="F190" i="7"/>
  <c r="D190" i="7"/>
  <c r="H182" i="14"/>
  <c r="G182" i="14"/>
  <c r="F182" i="14"/>
  <c r="D182" i="14" s="1"/>
  <c r="H260" i="3"/>
  <c r="G260" i="3"/>
  <c r="F260" i="3"/>
  <c r="D260" i="3" s="1"/>
  <c r="F98" i="12"/>
  <c r="D98" i="12" s="1"/>
  <c r="F37" i="15"/>
  <c r="D37" i="15" s="1"/>
  <c r="G160" i="9"/>
  <c r="F160" i="9"/>
  <c r="G136" i="10"/>
  <c r="F136" i="10"/>
  <c r="H242" i="1"/>
  <c r="F242" i="1"/>
  <c r="D242" i="1" s="1"/>
  <c r="F189" i="7"/>
  <c r="D189" i="7" s="1"/>
  <c r="B168" i="7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67" i="7"/>
  <c r="H181" i="14"/>
  <c r="F181" i="14"/>
  <c r="D181" i="14" s="1"/>
  <c r="H259" i="3"/>
  <c r="F259" i="3"/>
  <c r="D259" i="3" s="1"/>
  <c r="F97" i="12"/>
  <c r="D97" i="12" s="1"/>
  <c r="F36" i="15"/>
  <c r="D36" i="15" s="1"/>
  <c r="F159" i="9"/>
  <c r="D159" i="9" s="1"/>
  <c r="F135" i="10"/>
  <c r="D135" i="10" s="1"/>
  <c r="G241" i="1"/>
  <c r="F241" i="1"/>
  <c r="D241" i="1" s="1"/>
  <c r="F188" i="7"/>
  <c r="H180" i="14"/>
  <c r="F180" i="14"/>
  <c r="D180" i="14" s="1"/>
  <c r="F96" i="12"/>
  <c r="D96" i="12" s="1"/>
  <c r="F258" i="3"/>
  <c r="D258" i="3" s="1"/>
  <c r="F35" i="15"/>
  <c r="D35" i="15" s="1"/>
  <c r="F158" i="9"/>
  <c r="D158" i="9" s="1"/>
  <c r="F134" i="10"/>
  <c r="D134" i="10" s="1"/>
  <c r="F240" i="1"/>
  <c r="D240" i="1" s="1"/>
  <c r="F187" i="7"/>
  <c r="G179" i="14"/>
  <c r="F179" i="14"/>
  <c r="D179" i="14" s="1"/>
  <c r="F257" i="3"/>
  <c r="D257" i="3" s="1"/>
  <c r="F95" i="12"/>
  <c r="D95" i="12" s="1"/>
  <c r="F34" i="15"/>
  <c r="D34" i="15" s="1"/>
  <c r="F157" i="9"/>
  <c r="D157" i="9" s="1"/>
  <c r="F133" i="10"/>
  <c r="D133" i="10" s="1"/>
  <c r="F239" i="1"/>
  <c r="D239" i="1" s="1"/>
  <c r="F186" i="7"/>
  <c r="J195" i="14" l="1"/>
  <c r="J193" i="14"/>
  <c r="J111" i="12"/>
  <c r="J171" i="9"/>
  <c r="I172" i="9"/>
  <c r="I144" i="10"/>
  <c r="J147" i="10"/>
  <c r="I149" i="10"/>
  <c r="I148" i="10"/>
  <c r="J50" i="15"/>
  <c r="J109" i="12"/>
  <c r="J148" i="10"/>
  <c r="J253" i="1"/>
  <c r="J271" i="3"/>
  <c r="J172" i="9"/>
  <c r="J201" i="7"/>
  <c r="I199" i="7"/>
  <c r="J200" i="7"/>
  <c r="I200" i="7"/>
  <c r="I192" i="14"/>
  <c r="J192" i="14"/>
  <c r="I270" i="3"/>
  <c r="J270" i="3"/>
  <c r="I108" i="12"/>
  <c r="J108" i="12"/>
  <c r="I47" i="15"/>
  <c r="I46" i="15"/>
  <c r="J47" i="15"/>
  <c r="H41" i="15"/>
  <c r="I41" i="15" s="1"/>
  <c r="G44" i="15"/>
  <c r="J44" i="15" s="1"/>
  <c r="I170" i="9"/>
  <c r="I169" i="9"/>
  <c r="J170" i="9"/>
  <c r="G159" i="9"/>
  <c r="H160" i="9"/>
  <c r="I160" i="9" s="1"/>
  <c r="G164" i="9"/>
  <c r="H165" i="9"/>
  <c r="I146" i="10"/>
  <c r="I145" i="10"/>
  <c r="J146" i="10"/>
  <c r="I252" i="1"/>
  <c r="J252" i="1"/>
  <c r="H244" i="1"/>
  <c r="G245" i="1"/>
  <c r="I245" i="1" s="1"/>
  <c r="G246" i="1"/>
  <c r="G250" i="1"/>
  <c r="I250" i="1" s="1"/>
  <c r="H251" i="1"/>
  <c r="J251" i="1" s="1"/>
  <c r="J199" i="7"/>
  <c r="I191" i="14"/>
  <c r="J191" i="14"/>
  <c r="H179" i="14"/>
  <c r="I179" i="14" s="1"/>
  <c r="H187" i="14"/>
  <c r="I187" i="14" s="1"/>
  <c r="G188" i="14"/>
  <c r="J188" i="14" s="1"/>
  <c r="I269" i="3"/>
  <c r="J269" i="3"/>
  <c r="I107" i="12"/>
  <c r="J107" i="12"/>
  <c r="J46" i="15"/>
  <c r="I168" i="9"/>
  <c r="J169" i="9"/>
  <c r="G167" i="9"/>
  <c r="J145" i="10"/>
  <c r="J144" i="10"/>
  <c r="G198" i="7"/>
  <c r="G197" i="7"/>
  <c r="J197" i="7" s="1"/>
  <c r="D142" i="10"/>
  <c r="D143" i="10" s="1"/>
  <c r="D144" i="10" s="1"/>
  <c r="I190" i="14"/>
  <c r="J190" i="14"/>
  <c r="J268" i="3"/>
  <c r="I268" i="3"/>
  <c r="I106" i="12"/>
  <c r="J106" i="12"/>
  <c r="G104" i="12"/>
  <c r="H105" i="12"/>
  <c r="J105" i="12" s="1"/>
  <c r="I45" i="15"/>
  <c r="J45" i="15"/>
  <c r="J168" i="9"/>
  <c r="G166" i="9"/>
  <c r="I166" i="9" s="1"/>
  <c r="H167" i="9"/>
  <c r="I143" i="10"/>
  <c r="G244" i="1"/>
  <c r="G247" i="1"/>
  <c r="I247" i="1" s="1"/>
  <c r="H249" i="1"/>
  <c r="I249" i="1" s="1"/>
  <c r="H195" i="7"/>
  <c r="G196" i="7"/>
  <c r="J196" i="7" s="1"/>
  <c r="D197" i="7"/>
  <c r="G195" i="7"/>
  <c r="I189" i="14"/>
  <c r="J189" i="14"/>
  <c r="I267" i="3"/>
  <c r="J267" i="3"/>
  <c r="G163" i="9"/>
  <c r="I163" i="9" s="1"/>
  <c r="H164" i="9"/>
  <c r="J143" i="10"/>
  <c r="I142" i="10"/>
  <c r="I266" i="3"/>
  <c r="J266" i="3"/>
  <c r="D104" i="12"/>
  <c r="H103" i="12"/>
  <c r="G103" i="12"/>
  <c r="H104" i="12"/>
  <c r="H38" i="15"/>
  <c r="G40" i="15"/>
  <c r="I40" i="15" s="1"/>
  <c r="H42" i="15"/>
  <c r="G35" i="15"/>
  <c r="G38" i="15"/>
  <c r="G42" i="15"/>
  <c r="H43" i="15"/>
  <c r="I43" i="15" s="1"/>
  <c r="G162" i="9"/>
  <c r="I162" i="9" s="1"/>
  <c r="G165" i="9"/>
  <c r="J142" i="10"/>
  <c r="H138" i="10"/>
  <c r="G141" i="10"/>
  <c r="I141" i="10" s="1"/>
  <c r="I248" i="1"/>
  <c r="J248" i="1"/>
  <c r="G184" i="14"/>
  <c r="G186" i="14"/>
  <c r="I186" i="14" s="1"/>
  <c r="I265" i="3"/>
  <c r="J265" i="3"/>
  <c r="I140" i="10"/>
  <c r="H241" i="1"/>
  <c r="J241" i="1" s="1"/>
  <c r="H246" i="1"/>
  <c r="D194" i="7"/>
  <c r="G180" i="14"/>
  <c r="I180" i="14" s="1"/>
  <c r="G181" i="14"/>
  <c r="I181" i="14" s="1"/>
  <c r="G183" i="14"/>
  <c r="J183" i="14" s="1"/>
  <c r="H184" i="14"/>
  <c r="H263" i="3"/>
  <c r="I263" i="3" s="1"/>
  <c r="I264" i="3"/>
  <c r="J264" i="3"/>
  <c r="G37" i="15"/>
  <c r="G39" i="15"/>
  <c r="I39" i="15" s="1"/>
  <c r="J140" i="10"/>
  <c r="H135" i="10"/>
  <c r="H136" i="10"/>
  <c r="I136" i="10" s="1"/>
  <c r="G138" i="10"/>
  <c r="I185" i="14"/>
  <c r="J185" i="14"/>
  <c r="H157" i="9"/>
  <c r="H159" i="9"/>
  <c r="H161" i="9"/>
  <c r="J161" i="9" s="1"/>
  <c r="I139" i="10"/>
  <c r="J139" i="10"/>
  <c r="G242" i="1"/>
  <c r="J242" i="1" s="1"/>
  <c r="G243" i="1"/>
  <c r="I243" i="1" s="1"/>
  <c r="I262" i="3"/>
  <c r="J262" i="3"/>
  <c r="J137" i="10"/>
  <c r="J182" i="14"/>
  <c r="G261" i="3"/>
  <c r="G257" i="3"/>
  <c r="G259" i="3"/>
  <c r="J259" i="3" s="1"/>
  <c r="H261" i="3"/>
  <c r="J260" i="3"/>
  <c r="H37" i="15"/>
  <c r="I137" i="10"/>
  <c r="I182" i="14"/>
  <c r="I260" i="3"/>
  <c r="H36" i="15"/>
  <c r="G34" i="15"/>
  <c r="H34" i="15"/>
  <c r="H35" i="15"/>
  <c r="G36" i="15"/>
  <c r="G135" i="10"/>
  <c r="H257" i="3"/>
  <c r="G258" i="3"/>
  <c r="H258" i="3"/>
  <c r="G157" i="9"/>
  <c r="G158" i="9"/>
  <c r="H156" i="9"/>
  <c r="G156" i="9"/>
  <c r="H158" i="9"/>
  <c r="G134" i="10"/>
  <c r="H134" i="10"/>
  <c r="G240" i="1"/>
  <c r="H240" i="1"/>
  <c r="G133" i="10"/>
  <c r="H133" i="10"/>
  <c r="G239" i="1"/>
  <c r="H239" i="1"/>
  <c r="B111" i="9"/>
  <c r="B112" i="9"/>
  <c r="B113" i="9"/>
  <c r="B114" i="9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J246" i="1" l="1"/>
  <c r="I197" i="7"/>
  <c r="I44" i="15"/>
  <c r="J250" i="1"/>
  <c r="I104" i="12"/>
  <c r="J160" i="9"/>
  <c r="I251" i="1"/>
  <c r="J179" i="14"/>
  <c r="J41" i="15"/>
  <c r="J166" i="9"/>
  <c r="I164" i="9"/>
  <c r="I159" i="9"/>
  <c r="I165" i="9"/>
  <c r="I167" i="9"/>
  <c r="J245" i="1"/>
  <c r="J244" i="1"/>
  <c r="J187" i="14"/>
  <c r="I188" i="14"/>
  <c r="I38" i="15"/>
  <c r="J165" i="9"/>
  <c r="I244" i="1"/>
  <c r="J247" i="1"/>
  <c r="I195" i="7"/>
  <c r="I198" i="7"/>
  <c r="J198" i="7"/>
  <c r="I105" i="12"/>
  <c r="J40" i="15"/>
  <c r="J167" i="9"/>
  <c r="J249" i="1"/>
  <c r="I196" i="7"/>
  <c r="J195" i="7"/>
  <c r="I184" i="14"/>
  <c r="J35" i="15"/>
  <c r="I42" i="15"/>
  <c r="J38" i="15"/>
  <c r="J162" i="9"/>
  <c r="J163" i="9"/>
  <c r="J164" i="9"/>
  <c r="J141" i="10"/>
  <c r="I138" i="10"/>
  <c r="J138" i="10"/>
  <c r="J184" i="14"/>
  <c r="I103" i="12"/>
  <c r="J103" i="12"/>
  <c r="J104" i="12"/>
  <c r="J42" i="15"/>
  <c r="J43" i="15"/>
  <c r="J36" i="15"/>
  <c r="J186" i="14"/>
  <c r="J180" i="14"/>
  <c r="I183" i="14"/>
  <c r="J263" i="3"/>
  <c r="I246" i="1"/>
  <c r="I241" i="1"/>
  <c r="J181" i="14"/>
  <c r="J39" i="15"/>
  <c r="J37" i="15"/>
  <c r="I161" i="9"/>
  <c r="J159" i="9"/>
  <c r="J136" i="10"/>
  <c r="I257" i="3"/>
  <c r="I157" i="9"/>
  <c r="J243" i="1"/>
  <c r="I242" i="1"/>
  <c r="J261" i="3"/>
  <c r="I261" i="3"/>
  <c r="I37" i="15"/>
  <c r="I259" i="3"/>
  <c r="J34" i="15"/>
  <c r="J157" i="9"/>
  <c r="I158" i="9"/>
  <c r="I36" i="15"/>
  <c r="I134" i="10"/>
  <c r="I133" i="10"/>
  <c r="I240" i="1"/>
  <c r="J257" i="3"/>
  <c r="I258" i="3"/>
  <c r="J258" i="3"/>
  <c r="I34" i="15"/>
  <c r="I35" i="15"/>
  <c r="J156" i="9"/>
  <c r="J158" i="9"/>
  <c r="I156" i="9"/>
  <c r="J135" i="10"/>
  <c r="I135" i="10"/>
  <c r="J134" i="10"/>
  <c r="I239" i="1"/>
  <c r="J240" i="1"/>
  <c r="J133" i="10"/>
  <c r="J239" i="1"/>
  <c r="H178" i="14"/>
  <c r="G178" i="14"/>
  <c r="F178" i="14"/>
  <c r="D178" i="14" s="1"/>
  <c r="H256" i="3"/>
  <c r="G256" i="3"/>
  <c r="F256" i="3"/>
  <c r="D256" i="3" s="1"/>
  <c r="F94" i="12"/>
  <c r="D94" i="12"/>
  <c r="H33" i="15"/>
  <c r="G33" i="15"/>
  <c r="F33" i="15"/>
  <c r="D33" i="15" s="1"/>
  <c r="H197" i="4"/>
  <c r="G197" i="4"/>
  <c r="J197" i="4" s="1"/>
  <c r="F197" i="4"/>
  <c r="D197" i="4" s="1"/>
  <c r="F156" i="9"/>
  <c r="H132" i="10"/>
  <c r="G132" i="10"/>
  <c r="F132" i="10"/>
  <c r="D132" i="10"/>
  <c r="H238" i="1"/>
  <c r="G238" i="1"/>
  <c r="F238" i="1"/>
  <c r="D238" i="1" s="1"/>
  <c r="F185" i="7"/>
  <c r="S17" i="11"/>
  <c r="H177" i="14"/>
  <c r="G177" i="14"/>
  <c r="F177" i="14"/>
  <c r="D177" i="14" s="1"/>
  <c r="H255" i="3"/>
  <c r="G255" i="3"/>
  <c r="F255" i="3"/>
  <c r="D255" i="3" s="1"/>
  <c r="F93" i="12"/>
  <c r="D93" i="12" s="1"/>
  <c r="F32" i="15"/>
  <c r="H196" i="4"/>
  <c r="G196" i="4"/>
  <c r="F196" i="4"/>
  <c r="D196" i="4" s="1"/>
  <c r="F155" i="9"/>
  <c r="H131" i="10"/>
  <c r="G131" i="10"/>
  <c r="F131" i="10"/>
  <c r="D131" i="10"/>
  <c r="H237" i="1"/>
  <c r="G237" i="1"/>
  <c r="F237" i="1"/>
  <c r="D237" i="1" s="1"/>
  <c r="F184" i="7"/>
  <c r="J178" i="14" l="1"/>
  <c r="J33" i="15"/>
  <c r="J238" i="1"/>
  <c r="J177" i="14"/>
  <c r="J256" i="3"/>
  <c r="I256" i="3"/>
  <c r="J132" i="10"/>
  <c r="I132" i="10"/>
  <c r="I238" i="1"/>
  <c r="I178" i="14"/>
  <c r="J255" i="3"/>
  <c r="I33" i="15"/>
  <c r="I197" i="4"/>
  <c r="J196" i="4"/>
  <c r="J131" i="10"/>
  <c r="J237" i="1"/>
  <c r="I177" i="14"/>
  <c r="I255" i="3"/>
  <c r="I196" i="4"/>
  <c r="I131" i="10"/>
  <c r="I237" i="1"/>
  <c r="H176" i="14"/>
  <c r="G176" i="14"/>
  <c r="F176" i="14"/>
  <c r="D176" i="14" s="1"/>
  <c r="H254" i="3"/>
  <c r="G254" i="3"/>
  <c r="F254" i="3"/>
  <c r="D254" i="3" s="1"/>
  <c r="F92" i="12"/>
  <c r="D92" i="12" s="1"/>
  <c r="F31" i="15"/>
  <c r="F195" i="4"/>
  <c r="D195" i="4" s="1"/>
  <c r="F154" i="9"/>
  <c r="H130" i="10"/>
  <c r="G130" i="10"/>
  <c r="F130" i="10"/>
  <c r="D130" i="10" s="1"/>
  <c r="F236" i="1"/>
  <c r="D236" i="1" s="1"/>
  <c r="F183" i="7"/>
  <c r="J176" i="14" l="1"/>
  <c r="I130" i="10"/>
  <c r="J254" i="3"/>
  <c r="J130" i="10"/>
  <c r="I176" i="14"/>
  <c r="I254" i="3"/>
  <c r="G195" i="4"/>
  <c r="H195" i="4"/>
  <c r="J195" i="4" s="1"/>
  <c r="G236" i="1"/>
  <c r="H236" i="1"/>
  <c r="H17" i="7"/>
  <c r="H18" i="7"/>
  <c r="H19" i="7"/>
  <c r="H20" i="7"/>
  <c r="H21" i="7"/>
  <c r="J21" i="7" s="1"/>
  <c r="H22" i="7"/>
  <c r="H23" i="7"/>
  <c r="H24" i="7"/>
  <c r="H25" i="7"/>
  <c r="H26" i="7"/>
  <c r="H27" i="7"/>
  <c r="H28" i="7"/>
  <c r="H29" i="7"/>
  <c r="J29" i="7" s="1"/>
  <c r="H30" i="7"/>
  <c r="H31" i="7"/>
  <c r="H32" i="7"/>
  <c r="H33" i="7"/>
  <c r="H34" i="7"/>
  <c r="H35" i="7"/>
  <c r="H36" i="7"/>
  <c r="H37" i="7"/>
  <c r="H38" i="7"/>
  <c r="H39" i="7"/>
  <c r="H40" i="7"/>
  <c r="H41" i="7"/>
  <c r="J41" i="7" s="1"/>
  <c r="H42" i="7"/>
  <c r="H43" i="7"/>
  <c r="H44" i="7"/>
  <c r="H45" i="7"/>
  <c r="H46" i="7"/>
  <c r="H47" i="7"/>
  <c r="H48" i="7"/>
  <c r="H49" i="7"/>
  <c r="I49" i="7" s="1"/>
  <c r="H50" i="7"/>
  <c r="H51" i="7"/>
  <c r="H52" i="7"/>
  <c r="H53" i="7"/>
  <c r="J53" i="7" s="1"/>
  <c r="H54" i="7"/>
  <c r="H55" i="7"/>
  <c r="H56" i="7"/>
  <c r="G20" i="7"/>
  <c r="G21" i="7"/>
  <c r="G22" i="7"/>
  <c r="I22" i="7" s="1"/>
  <c r="G23" i="7"/>
  <c r="J23" i="7" s="1"/>
  <c r="G24" i="7"/>
  <c r="G25" i="7"/>
  <c r="G26" i="7"/>
  <c r="J26" i="7" s="1"/>
  <c r="G27" i="7"/>
  <c r="I27" i="7" s="1"/>
  <c r="G28" i="7"/>
  <c r="G29" i="7"/>
  <c r="G30" i="7"/>
  <c r="G31" i="7"/>
  <c r="J31" i="7" s="1"/>
  <c r="G32" i="7"/>
  <c r="G33" i="7"/>
  <c r="G34" i="7"/>
  <c r="J34" i="7" s="1"/>
  <c r="G35" i="7"/>
  <c r="I35" i="7" s="1"/>
  <c r="G36" i="7"/>
  <c r="J36" i="7" s="1"/>
  <c r="G37" i="7"/>
  <c r="G38" i="7"/>
  <c r="I38" i="7" s="1"/>
  <c r="G39" i="7"/>
  <c r="J39" i="7" s="1"/>
  <c r="G40" i="7"/>
  <c r="G41" i="7"/>
  <c r="G42" i="7"/>
  <c r="G43" i="7"/>
  <c r="I43" i="7" s="1"/>
  <c r="G44" i="7"/>
  <c r="G45" i="7"/>
  <c r="G46" i="7"/>
  <c r="J46" i="7" s="1"/>
  <c r="G47" i="7"/>
  <c r="J47" i="7" s="1"/>
  <c r="G48" i="7"/>
  <c r="G49" i="7"/>
  <c r="G50" i="7"/>
  <c r="J50" i="7" s="1"/>
  <c r="G51" i="7"/>
  <c r="J51" i="7" s="1"/>
  <c r="G52" i="7"/>
  <c r="G53" i="7"/>
  <c r="G54" i="7"/>
  <c r="I54" i="7" s="1"/>
  <c r="G55" i="7"/>
  <c r="J55" i="7" s="1"/>
  <c r="G56" i="7"/>
  <c r="G17" i="7"/>
  <c r="J17" i="7" s="1"/>
  <c r="G18" i="7"/>
  <c r="G19" i="7"/>
  <c r="G17" i="10"/>
  <c r="G18" i="10"/>
  <c r="G19" i="10"/>
  <c r="I19" i="10" s="1"/>
  <c r="G20" i="10"/>
  <c r="J20" i="10" s="1"/>
  <c r="G21" i="10"/>
  <c r="G22" i="10"/>
  <c r="G23" i="10"/>
  <c r="I23" i="10" s="1"/>
  <c r="G24" i="10"/>
  <c r="J24" i="10" s="1"/>
  <c r="G25" i="10"/>
  <c r="G26" i="10"/>
  <c r="G27" i="10"/>
  <c r="I27" i="10" s="1"/>
  <c r="G28" i="10"/>
  <c r="J28" i="10" s="1"/>
  <c r="G29" i="10"/>
  <c r="G30" i="10"/>
  <c r="G31" i="10"/>
  <c r="I31" i="10" s="1"/>
  <c r="G32" i="10"/>
  <c r="J32" i="10" s="1"/>
  <c r="G33" i="10"/>
  <c r="G34" i="10"/>
  <c r="G35" i="10"/>
  <c r="I35" i="10" s="1"/>
  <c r="G36" i="10"/>
  <c r="J36" i="10" s="1"/>
  <c r="G37" i="10"/>
  <c r="G38" i="10"/>
  <c r="G39" i="10"/>
  <c r="I39" i="10" s="1"/>
  <c r="G40" i="10"/>
  <c r="J40" i="10" s="1"/>
  <c r="G41" i="10"/>
  <c r="G42" i="10"/>
  <c r="G43" i="10"/>
  <c r="I43" i="10" s="1"/>
  <c r="G44" i="10"/>
  <c r="J44" i="10" s="1"/>
  <c r="G45" i="10"/>
  <c r="G46" i="10"/>
  <c r="G47" i="10"/>
  <c r="I47" i="10" s="1"/>
  <c r="G48" i="10"/>
  <c r="J48" i="10" s="1"/>
  <c r="G49" i="10"/>
  <c r="G50" i="10"/>
  <c r="G51" i="10"/>
  <c r="I51" i="10" s="1"/>
  <c r="G52" i="10"/>
  <c r="J52" i="10" s="1"/>
  <c r="G53" i="10"/>
  <c r="G54" i="10"/>
  <c r="G55" i="10"/>
  <c r="I55" i="10" s="1"/>
  <c r="G56" i="10"/>
  <c r="J56" i="10" s="1"/>
  <c r="G57" i="10"/>
  <c r="G58" i="10"/>
  <c r="G59" i="10"/>
  <c r="I59" i="10" s="1"/>
  <c r="G60" i="10"/>
  <c r="J60" i="10" s="1"/>
  <c r="G61" i="10"/>
  <c r="G62" i="10"/>
  <c r="G63" i="10"/>
  <c r="I63" i="10" s="1"/>
  <c r="G64" i="10"/>
  <c r="J64" i="10" s="1"/>
  <c r="G65" i="10"/>
  <c r="G66" i="10"/>
  <c r="G67" i="10"/>
  <c r="I67" i="10" s="1"/>
  <c r="G68" i="10"/>
  <c r="J68" i="10" s="1"/>
  <c r="G69" i="10"/>
  <c r="G70" i="10"/>
  <c r="G71" i="10"/>
  <c r="I71" i="10" s="1"/>
  <c r="G72" i="10"/>
  <c r="J72" i="10" s="1"/>
  <c r="G73" i="10"/>
  <c r="G74" i="10"/>
  <c r="G75" i="10"/>
  <c r="I75" i="10" s="1"/>
  <c r="G76" i="10"/>
  <c r="J76" i="10" s="1"/>
  <c r="G77" i="10"/>
  <c r="G78" i="10"/>
  <c r="G79" i="10"/>
  <c r="I79" i="10" s="1"/>
  <c r="G80" i="10"/>
  <c r="J80" i="10" s="1"/>
  <c r="G81" i="10"/>
  <c r="G82" i="10"/>
  <c r="G83" i="10"/>
  <c r="I83" i="10" s="1"/>
  <c r="G84" i="10"/>
  <c r="J84" i="10" s="1"/>
  <c r="G85" i="10"/>
  <c r="G86" i="10"/>
  <c r="G87" i="10"/>
  <c r="I87" i="10" s="1"/>
  <c r="G88" i="10"/>
  <c r="J88" i="10" s="1"/>
  <c r="G89" i="10"/>
  <c r="G90" i="10"/>
  <c r="G91" i="10"/>
  <c r="I91" i="10" s="1"/>
  <c r="G92" i="10"/>
  <c r="J92" i="10" s="1"/>
  <c r="G93" i="10"/>
  <c r="G94" i="10"/>
  <c r="G95" i="10"/>
  <c r="I95" i="10" s="1"/>
  <c r="G96" i="10"/>
  <c r="J96" i="10" s="1"/>
  <c r="G97" i="10"/>
  <c r="G98" i="10"/>
  <c r="G99" i="10"/>
  <c r="I99" i="10" s="1"/>
  <c r="G100" i="10"/>
  <c r="J100" i="10" s="1"/>
  <c r="G101" i="10"/>
  <c r="G102" i="10"/>
  <c r="G103" i="10"/>
  <c r="I103" i="10" s="1"/>
  <c r="G104" i="10"/>
  <c r="J104" i="10" s="1"/>
  <c r="G105" i="10"/>
  <c r="G106" i="10"/>
  <c r="G107" i="10"/>
  <c r="I107" i="10" s="1"/>
  <c r="G108" i="10"/>
  <c r="J108" i="10" s="1"/>
  <c r="G109" i="10"/>
  <c r="G110" i="10"/>
  <c r="G111" i="10"/>
  <c r="I111" i="10" s="1"/>
  <c r="G112" i="10"/>
  <c r="J112" i="10" s="1"/>
  <c r="G113" i="10"/>
  <c r="G114" i="10"/>
  <c r="G115" i="10"/>
  <c r="I115" i="10" s="1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J17" i="10"/>
  <c r="J18" i="10"/>
  <c r="J19" i="10"/>
  <c r="J21" i="10"/>
  <c r="J22" i="10"/>
  <c r="J23" i="10"/>
  <c r="J25" i="10"/>
  <c r="J26" i="10"/>
  <c r="J27" i="10"/>
  <c r="J29" i="10"/>
  <c r="J30" i="10"/>
  <c r="J31" i="10"/>
  <c r="J33" i="10"/>
  <c r="J34" i="10"/>
  <c r="J35" i="10"/>
  <c r="J37" i="10"/>
  <c r="J38" i="10"/>
  <c r="J39" i="10"/>
  <c r="J41" i="10"/>
  <c r="J42" i="10"/>
  <c r="J43" i="10"/>
  <c r="J45" i="10"/>
  <c r="J46" i="10"/>
  <c r="J47" i="10"/>
  <c r="J49" i="10"/>
  <c r="J50" i="10"/>
  <c r="J51" i="10"/>
  <c r="J53" i="10"/>
  <c r="J54" i="10"/>
  <c r="J55" i="10"/>
  <c r="J57" i="10"/>
  <c r="J58" i="10"/>
  <c r="J59" i="10"/>
  <c r="J61" i="10"/>
  <c r="J62" i="10"/>
  <c r="J63" i="10"/>
  <c r="J65" i="10"/>
  <c r="J66" i="10"/>
  <c r="J67" i="10"/>
  <c r="J69" i="10"/>
  <c r="J70" i="10"/>
  <c r="J71" i="10"/>
  <c r="J73" i="10"/>
  <c r="J74" i="10"/>
  <c r="J75" i="10"/>
  <c r="J77" i="10"/>
  <c r="J78" i="10"/>
  <c r="J79" i="10"/>
  <c r="J81" i="10"/>
  <c r="J82" i="10"/>
  <c r="J83" i="10"/>
  <c r="J85" i="10"/>
  <c r="J86" i="10"/>
  <c r="J87" i="10"/>
  <c r="J89" i="10"/>
  <c r="J90" i="10"/>
  <c r="J91" i="10"/>
  <c r="J93" i="10"/>
  <c r="J94" i="10"/>
  <c r="J95" i="10"/>
  <c r="J97" i="10"/>
  <c r="J98" i="10"/>
  <c r="J99" i="10"/>
  <c r="J101" i="10"/>
  <c r="J102" i="10"/>
  <c r="J103" i="10"/>
  <c r="J105" i="10"/>
  <c r="J106" i="10"/>
  <c r="J107" i="10"/>
  <c r="J109" i="10"/>
  <c r="J110" i="10"/>
  <c r="J111" i="10"/>
  <c r="J113" i="10"/>
  <c r="J114" i="10"/>
  <c r="I17" i="10"/>
  <c r="I18" i="10"/>
  <c r="I21" i="10"/>
  <c r="I22" i="10"/>
  <c r="I25" i="10"/>
  <c r="I26" i="10"/>
  <c r="I29" i="10"/>
  <c r="I30" i="10"/>
  <c r="I33" i="10"/>
  <c r="I34" i="10"/>
  <c r="I37" i="10"/>
  <c r="I38" i="10"/>
  <c r="I41" i="10"/>
  <c r="I42" i="10"/>
  <c r="I45" i="10"/>
  <c r="I46" i="10"/>
  <c r="I49" i="10"/>
  <c r="I50" i="10"/>
  <c r="I53" i="10"/>
  <c r="I54" i="10"/>
  <c r="I57" i="10"/>
  <c r="I58" i="10"/>
  <c r="I61" i="10"/>
  <c r="I62" i="10"/>
  <c r="I65" i="10"/>
  <c r="I66" i="10"/>
  <c r="I69" i="10"/>
  <c r="I70" i="10"/>
  <c r="I73" i="10"/>
  <c r="I74" i="10"/>
  <c r="I77" i="10"/>
  <c r="I78" i="10"/>
  <c r="I81" i="10"/>
  <c r="I82" i="10"/>
  <c r="I85" i="10"/>
  <c r="I86" i="10"/>
  <c r="I89" i="10"/>
  <c r="I90" i="10"/>
  <c r="I93" i="10"/>
  <c r="I94" i="10"/>
  <c r="I97" i="10"/>
  <c r="I98" i="10"/>
  <c r="I101" i="10"/>
  <c r="I102" i="10"/>
  <c r="I105" i="10"/>
  <c r="I106" i="10"/>
  <c r="I109" i="10"/>
  <c r="I110" i="10"/>
  <c r="I113" i="10"/>
  <c r="I114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J117" i="10" s="1"/>
  <c r="H118" i="10"/>
  <c r="J118" i="10" s="1"/>
  <c r="H119" i="10"/>
  <c r="H120" i="10"/>
  <c r="H121" i="10"/>
  <c r="I121" i="10" s="1"/>
  <c r="H122" i="10"/>
  <c r="H123" i="10"/>
  <c r="H124" i="10"/>
  <c r="H125" i="10"/>
  <c r="I125" i="10" s="1"/>
  <c r="H126" i="10"/>
  <c r="H127" i="10"/>
  <c r="H128" i="10"/>
  <c r="H129" i="10"/>
  <c r="J129" i="10" s="1"/>
  <c r="H17" i="10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3" i="10"/>
  <c r="J179" i="4"/>
  <c r="I179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F194" i="4"/>
  <c r="H175" i="14"/>
  <c r="G175" i="14"/>
  <c r="F175" i="14"/>
  <c r="D175" i="14" s="1"/>
  <c r="F253" i="3"/>
  <c r="D253" i="3" s="1"/>
  <c r="F91" i="12"/>
  <c r="D91" i="12" s="1"/>
  <c r="F153" i="9"/>
  <c r="F129" i="10"/>
  <c r="H235" i="1"/>
  <c r="G235" i="1"/>
  <c r="F235" i="1"/>
  <c r="D235" i="1" s="1"/>
  <c r="F182" i="7"/>
  <c r="F30" i="15"/>
  <c r="J101" i="1"/>
  <c r="I101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16" i="1"/>
  <c r="I16" i="1" s="1"/>
  <c r="J20" i="7"/>
  <c r="J52" i="7"/>
  <c r="H16" i="7"/>
  <c r="J22" i="7"/>
  <c r="J25" i="7"/>
  <c r="J33" i="7"/>
  <c r="J37" i="7"/>
  <c r="J38" i="7"/>
  <c r="J45" i="7"/>
  <c r="J49" i="7"/>
  <c r="J54" i="7"/>
  <c r="J16" i="7"/>
  <c r="I21" i="7"/>
  <c r="I25" i="7"/>
  <c r="I26" i="7"/>
  <c r="I33" i="7"/>
  <c r="I37" i="7"/>
  <c r="I45" i="7"/>
  <c r="I46" i="7"/>
  <c r="I53" i="7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J78" i="12" s="1"/>
  <c r="H79" i="12"/>
  <c r="I79" i="12" s="1"/>
  <c r="H80" i="12"/>
  <c r="I80" i="12" s="1"/>
  <c r="H81" i="12"/>
  <c r="I81" i="12" s="1"/>
  <c r="H82" i="12"/>
  <c r="J82" i="12" s="1"/>
  <c r="H83" i="12"/>
  <c r="I83" i="12" s="1"/>
  <c r="H84" i="12"/>
  <c r="H85" i="12"/>
  <c r="H86" i="12"/>
  <c r="H87" i="12"/>
  <c r="H16" i="12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2" i="3"/>
  <c r="H243" i="3"/>
  <c r="H246" i="3"/>
  <c r="H247" i="3"/>
  <c r="H250" i="3"/>
  <c r="H251" i="3"/>
  <c r="H16" i="3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7" i="14"/>
  <c r="I18" i="14"/>
  <c r="I19" i="14"/>
  <c r="I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" i="14"/>
  <c r="D84" i="12"/>
  <c r="F85" i="12"/>
  <c r="F86" i="12"/>
  <c r="F87" i="12"/>
  <c r="F88" i="12"/>
  <c r="F89" i="12"/>
  <c r="F90" i="12"/>
  <c r="F84" i="12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49" i="1"/>
  <c r="G50" i="1"/>
  <c r="G51" i="1"/>
  <c r="G52" i="1"/>
  <c r="G53" i="1"/>
  <c r="G54" i="1"/>
  <c r="G55" i="1"/>
  <c r="G56" i="1"/>
  <c r="G57" i="1"/>
  <c r="G58" i="1"/>
  <c r="G59" i="1"/>
  <c r="G60" i="1"/>
  <c r="G16" i="7"/>
  <c r="I16" i="7" s="1"/>
  <c r="F174" i="14"/>
  <c r="F252" i="3"/>
  <c r="F29" i="15"/>
  <c r="F193" i="4"/>
  <c r="F152" i="9"/>
  <c r="F128" i="10"/>
  <c r="F234" i="1"/>
  <c r="F181" i="7"/>
  <c r="F173" i="14"/>
  <c r="F251" i="3"/>
  <c r="F28" i="15"/>
  <c r="F192" i="4"/>
  <c r="F151" i="9"/>
  <c r="F127" i="10"/>
  <c r="F233" i="1"/>
  <c r="F180" i="7"/>
  <c r="F172" i="14"/>
  <c r="F250" i="3"/>
  <c r="F27" i="15"/>
  <c r="F191" i="4"/>
  <c r="F150" i="9"/>
  <c r="F126" i="10"/>
  <c r="F232" i="1"/>
  <c r="F179" i="7"/>
  <c r="F170" i="14"/>
  <c r="F171" i="14"/>
  <c r="F249" i="3"/>
  <c r="F26" i="15"/>
  <c r="F190" i="4"/>
  <c r="F149" i="9"/>
  <c r="F125" i="10"/>
  <c r="F231" i="1"/>
  <c r="F178" i="7"/>
  <c r="F248" i="3"/>
  <c r="F189" i="4"/>
  <c r="F148" i="9"/>
  <c r="F124" i="10"/>
  <c r="F230" i="1"/>
  <c r="F177" i="7"/>
  <c r="J42" i="7" l="1"/>
  <c r="I42" i="7"/>
  <c r="J30" i="7"/>
  <c r="I30" i="7"/>
  <c r="I47" i="7"/>
  <c r="J43" i="7"/>
  <c r="I31" i="7"/>
  <c r="J27" i="7"/>
  <c r="I17" i="7"/>
  <c r="I18" i="7"/>
  <c r="J18" i="7"/>
  <c r="I41" i="7"/>
  <c r="I29" i="7"/>
  <c r="I19" i="7"/>
  <c r="J56" i="7"/>
  <c r="J48" i="7"/>
  <c r="J44" i="7"/>
  <c r="J40" i="7"/>
  <c r="J32" i="7"/>
  <c r="J28" i="7"/>
  <c r="J24" i="7"/>
  <c r="J119" i="10"/>
  <c r="I118" i="10"/>
  <c r="J175" i="14"/>
  <c r="I126" i="10"/>
  <c r="J121" i="10"/>
  <c r="I127" i="10"/>
  <c r="I123" i="10"/>
  <c r="I119" i="10"/>
  <c r="J126" i="10"/>
  <c r="I122" i="10"/>
  <c r="J235" i="1"/>
  <c r="J236" i="1"/>
  <c r="J81" i="12"/>
  <c r="I175" i="14"/>
  <c r="I82" i="12"/>
  <c r="J80" i="12"/>
  <c r="I78" i="12"/>
  <c r="I195" i="4"/>
  <c r="I129" i="10"/>
  <c r="J125" i="10"/>
  <c r="J123" i="10"/>
  <c r="I117" i="10"/>
  <c r="J127" i="10"/>
  <c r="J122" i="10"/>
  <c r="J115" i="10"/>
  <c r="J128" i="10"/>
  <c r="J124" i="10"/>
  <c r="J120" i="10"/>
  <c r="J116" i="10"/>
  <c r="I236" i="1"/>
  <c r="I235" i="1"/>
  <c r="I51" i="7"/>
  <c r="I55" i="7"/>
  <c r="I50" i="7"/>
  <c r="I39" i="7"/>
  <c r="I34" i="7"/>
  <c r="I23" i="7"/>
  <c r="J35" i="7"/>
  <c r="J19" i="7"/>
  <c r="I128" i="10"/>
  <c r="I120" i="10"/>
  <c r="I112" i="10"/>
  <c r="I104" i="10"/>
  <c r="I96" i="10"/>
  <c r="I88" i="10"/>
  <c r="I80" i="10"/>
  <c r="I72" i="10"/>
  <c r="I64" i="10"/>
  <c r="I56" i="10"/>
  <c r="I44" i="10"/>
  <c r="I20" i="10"/>
  <c r="I124" i="10"/>
  <c r="I116" i="10"/>
  <c r="I108" i="10"/>
  <c r="I100" i="10"/>
  <c r="I92" i="10"/>
  <c r="I84" i="10"/>
  <c r="I76" i="10"/>
  <c r="I68" i="10"/>
  <c r="I60" i="10"/>
  <c r="I52" i="10"/>
  <c r="I48" i="10"/>
  <c r="I40" i="10"/>
  <c r="I36" i="10"/>
  <c r="I32" i="10"/>
  <c r="I28" i="10"/>
  <c r="I24" i="10"/>
  <c r="I58" i="4"/>
  <c r="J58" i="4"/>
  <c r="I56" i="4"/>
  <c r="J56" i="4"/>
  <c r="J54" i="4"/>
  <c r="I57" i="4"/>
  <c r="J60" i="4"/>
  <c r="J59" i="4"/>
  <c r="I55" i="4"/>
  <c r="H249" i="3"/>
  <c r="H245" i="3"/>
  <c r="H241" i="3"/>
  <c r="G253" i="3"/>
  <c r="H252" i="3"/>
  <c r="H248" i="3"/>
  <c r="H244" i="3"/>
  <c r="H240" i="3"/>
  <c r="H253" i="3"/>
  <c r="J83" i="12"/>
  <c r="J79" i="12"/>
  <c r="J16" i="1"/>
  <c r="I56" i="7"/>
  <c r="I52" i="7"/>
  <c r="I48" i="7"/>
  <c r="I44" i="7"/>
  <c r="I40" i="7"/>
  <c r="I36" i="7"/>
  <c r="I32" i="7"/>
  <c r="I28" i="7"/>
  <c r="I24" i="7"/>
  <c r="I20" i="7"/>
  <c r="D85" i="12"/>
  <c r="D86" i="12" s="1"/>
  <c r="D87" i="12" s="1"/>
  <c r="D88" i="12" s="1"/>
  <c r="D89" i="12" s="1"/>
  <c r="D90" i="12" s="1"/>
  <c r="F169" i="14"/>
  <c r="F247" i="3"/>
  <c r="F24" i="15"/>
  <c r="F188" i="4"/>
  <c r="F147" i="9"/>
  <c r="F123" i="10"/>
  <c r="F229" i="1"/>
  <c r="F176" i="7"/>
  <c r="J10" i="11"/>
  <c r="F168" i="14"/>
  <c r="D168" i="14" s="1"/>
  <c r="F246" i="3"/>
  <c r="F23" i="15"/>
  <c r="F187" i="4"/>
  <c r="F146" i="9"/>
  <c r="F122" i="10"/>
  <c r="F228" i="1"/>
  <c r="F175" i="7"/>
  <c r="F181" i="4"/>
  <c r="F182" i="4"/>
  <c r="F183" i="4"/>
  <c r="F184" i="4"/>
  <c r="F185" i="4"/>
  <c r="G23" i="15" l="1"/>
  <c r="H27" i="15"/>
  <c r="H31" i="15"/>
  <c r="H29" i="15"/>
  <c r="H23" i="15"/>
  <c r="H30" i="15"/>
  <c r="H24" i="15"/>
  <c r="H28" i="15"/>
  <c r="H32" i="15"/>
  <c r="H25" i="15"/>
  <c r="H26" i="15"/>
  <c r="G31" i="15"/>
  <c r="G32" i="15"/>
  <c r="G30" i="15"/>
  <c r="J57" i="4"/>
  <c r="I54" i="4"/>
  <c r="I60" i="4"/>
  <c r="J55" i="4"/>
  <c r="I59" i="4"/>
  <c r="J253" i="3"/>
  <c r="I253" i="3"/>
  <c r="D169" i="14"/>
  <c r="D170" i="14" s="1"/>
  <c r="D171" i="14" s="1"/>
  <c r="D172" i="14" s="1"/>
  <c r="D173" i="14" s="1"/>
  <c r="D174" i="14" s="1"/>
  <c r="F245" i="3"/>
  <c r="F22" i="15"/>
  <c r="L225" i="2"/>
  <c r="F145" i="9"/>
  <c r="F121" i="10"/>
  <c r="F227" i="1"/>
  <c r="F174" i="7"/>
  <c r="F165" i="14"/>
  <c r="F244" i="3"/>
  <c r="F21" i="15"/>
  <c r="F144" i="9"/>
  <c r="F120" i="10"/>
  <c r="F226" i="1"/>
  <c r="F173" i="7"/>
  <c r="F164" i="14"/>
  <c r="F243" i="3"/>
  <c r="F20" i="15"/>
  <c r="F143" i="9"/>
  <c r="F119" i="10"/>
  <c r="F225" i="1"/>
  <c r="F172" i="7"/>
  <c r="J32" i="15" l="1"/>
  <c r="F163" i="14"/>
  <c r="F242" i="3"/>
  <c r="F19" i="15"/>
  <c r="F142" i="9"/>
  <c r="F118" i="10"/>
  <c r="F224" i="1"/>
  <c r="F171" i="7"/>
  <c r="F162" i="14"/>
  <c r="F241" i="3"/>
  <c r="F18" i="15"/>
  <c r="F141" i="9"/>
  <c r="F117" i="10"/>
  <c r="F223" i="1"/>
  <c r="F170" i="7"/>
  <c r="H155" i="9" l="1"/>
  <c r="G155" i="9"/>
  <c r="F161" i="14"/>
  <c r="F240" i="3"/>
  <c r="F17" i="15"/>
  <c r="F140" i="9"/>
  <c r="F116" i="10"/>
  <c r="F115" i="10"/>
  <c r="F222" i="1"/>
  <c r="I155" i="9" l="1"/>
  <c r="H154" i="9"/>
  <c r="G154" i="9"/>
  <c r="J155" i="9"/>
  <c r="D115" i="10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58" i="14"/>
  <c r="D159" i="14" s="1"/>
  <c r="F160" i="14"/>
  <c r="F239" i="3"/>
  <c r="F16" i="15"/>
  <c r="F77" i="12"/>
  <c r="F180" i="4"/>
  <c r="F139" i="9"/>
  <c r="D221" i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F221" i="1"/>
  <c r="F168" i="7"/>
  <c r="D237" i="3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B217" i="2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F75" i="12"/>
  <c r="I154" i="9" l="1"/>
  <c r="H176" i="7"/>
  <c r="G177" i="7"/>
  <c r="H178" i="7"/>
  <c r="G179" i="7"/>
  <c r="H179" i="7"/>
  <c r="G175" i="7"/>
  <c r="H175" i="7"/>
  <c r="H177" i="7"/>
  <c r="G176" i="7"/>
  <c r="G178" i="7"/>
  <c r="H153" i="9"/>
  <c r="G152" i="9"/>
  <c r="G153" i="9"/>
  <c r="H152" i="9"/>
  <c r="J154" i="9"/>
  <c r="H193" i="4"/>
  <c r="H191" i="4"/>
  <c r="H190" i="4"/>
  <c r="H194" i="4"/>
  <c r="H192" i="4"/>
  <c r="D180" i="4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39" i="9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G228" i="1"/>
  <c r="G232" i="1"/>
  <c r="G229" i="1"/>
  <c r="G233" i="1"/>
  <c r="G230" i="1"/>
  <c r="G234" i="1"/>
  <c r="G231" i="1"/>
  <c r="D168" i="7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G247" i="3"/>
  <c r="G251" i="3"/>
  <c r="G248" i="3"/>
  <c r="G252" i="3"/>
  <c r="G246" i="3"/>
  <c r="G249" i="3"/>
  <c r="G250" i="3"/>
  <c r="H169" i="14"/>
  <c r="H173" i="14"/>
  <c r="H167" i="14"/>
  <c r="H172" i="14"/>
  <c r="H170" i="14"/>
  <c r="H174" i="14"/>
  <c r="H171" i="14"/>
  <c r="H168" i="14"/>
  <c r="G169" i="14"/>
  <c r="G173" i="14"/>
  <c r="G167" i="14"/>
  <c r="G168" i="14"/>
  <c r="G170" i="14"/>
  <c r="G174" i="14"/>
  <c r="G171" i="14"/>
  <c r="G172" i="14"/>
  <c r="D160" i="14"/>
  <c r="D161" i="14" s="1"/>
  <c r="D162" i="14" s="1"/>
  <c r="D163" i="14" s="1"/>
  <c r="D164" i="14" s="1"/>
  <c r="D165" i="14" s="1"/>
  <c r="D16" i="15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J4" i="11"/>
  <c r="J3" i="11"/>
  <c r="F73" i="12"/>
  <c r="F74" i="12"/>
  <c r="F72" i="12"/>
  <c r="F71" i="12"/>
  <c r="F70" i="12"/>
  <c r="F152" i="14"/>
  <c r="F231" i="3"/>
  <c r="G245" i="3" s="1"/>
  <c r="F8" i="15"/>
  <c r="F69" i="12"/>
  <c r="F137" i="9"/>
  <c r="F113" i="10"/>
  <c r="F213" i="1"/>
  <c r="G227" i="1" s="1"/>
  <c r="F166" i="7"/>
  <c r="F151" i="14"/>
  <c r="F230" i="3"/>
  <c r="G244" i="3" s="1"/>
  <c r="F7" i="15"/>
  <c r="F68" i="12"/>
  <c r="F136" i="9"/>
  <c r="F112" i="10"/>
  <c r="F212" i="1"/>
  <c r="G226" i="1" s="1"/>
  <c r="F165" i="7"/>
  <c r="F150" i="14"/>
  <c r="F228" i="3"/>
  <c r="F229" i="3"/>
  <c r="F6" i="15"/>
  <c r="G27" i="15" s="1"/>
  <c r="F67" i="12"/>
  <c r="F135" i="9"/>
  <c r="F111" i="10"/>
  <c r="F211" i="1"/>
  <c r="F164" i="7"/>
  <c r="F80" i="13"/>
  <c r="D80" i="13"/>
  <c r="F149" i="14"/>
  <c r="F4" i="15"/>
  <c r="F5" i="15"/>
  <c r="D5" i="15" s="1"/>
  <c r="F3" i="15"/>
  <c r="F66" i="12"/>
  <c r="F134" i="9"/>
  <c r="F110" i="10"/>
  <c r="F210" i="1"/>
  <c r="G224" i="1" s="1"/>
  <c r="F163" i="7"/>
  <c r="I153" i="9" l="1"/>
  <c r="H171" i="7"/>
  <c r="G171" i="7"/>
  <c r="G173" i="7"/>
  <c r="I173" i="7" s="1"/>
  <c r="H173" i="7"/>
  <c r="G174" i="7"/>
  <c r="H174" i="7"/>
  <c r="H172" i="7"/>
  <c r="G172" i="7"/>
  <c r="J172" i="7" s="1"/>
  <c r="H149" i="9"/>
  <c r="G149" i="9"/>
  <c r="I152" i="9"/>
  <c r="G148" i="9"/>
  <c r="H148" i="9"/>
  <c r="H150" i="9"/>
  <c r="G150" i="9"/>
  <c r="H151" i="9"/>
  <c r="G151" i="9"/>
  <c r="J193" i="4"/>
  <c r="J190" i="4"/>
  <c r="J194" i="4"/>
  <c r="J191" i="4"/>
  <c r="I192" i="4"/>
  <c r="I191" i="4"/>
  <c r="I190" i="4"/>
  <c r="I193" i="4"/>
  <c r="J153" i="9"/>
  <c r="J152" i="9"/>
  <c r="I171" i="14"/>
  <c r="J171" i="14"/>
  <c r="I167" i="14"/>
  <c r="J167" i="14"/>
  <c r="J174" i="14"/>
  <c r="I174" i="14"/>
  <c r="J173" i="14"/>
  <c r="I173" i="14"/>
  <c r="I170" i="14"/>
  <c r="J170" i="14"/>
  <c r="J169" i="14"/>
  <c r="I169" i="14"/>
  <c r="I172" i="14"/>
  <c r="J172" i="14"/>
  <c r="J168" i="14"/>
  <c r="I168" i="14"/>
  <c r="J250" i="3"/>
  <c r="I250" i="3"/>
  <c r="J244" i="3"/>
  <c r="I244" i="3"/>
  <c r="I249" i="3"/>
  <c r="J249" i="3"/>
  <c r="J246" i="3"/>
  <c r="I246" i="3"/>
  <c r="J247" i="3"/>
  <c r="I247" i="3"/>
  <c r="I248" i="3"/>
  <c r="J248" i="3"/>
  <c r="I245" i="3"/>
  <c r="J245" i="3"/>
  <c r="J251" i="3"/>
  <c r="I251" i="3"/>
  <c r="J252" i="3"/>
  <c r="I252" i="3"/>
  <c r="J233" i="1"/>
  <c r="I233" i="1"/>
  <c r="J231" i="1"/>
  <c r="I231" i="1"/>
  <c r="I229" i="1"/>
  <c r="J229" i="1"/>
  <c r="J224" i="1"/>
  <c r="I224" i="1"/>
  <c r="I234" i="1"/>
  <c r="J234" i="1"/>
  <c r="J232" i="1"/>
  <c r="I232" i="1"/>
  <c r="I226" i="1"/>
  <c r="J226" i="1"/>
  <c r="I227" i="1"/>
  <c r="J227" i="1"/>
  <c r="I230" i="1"/>
  <c r="J230" i="1"/>
  <c r="J228" i="1"/>
  <c r="I228" i="1"/>
  <c r="I177" i="7"/>
  <c r="J177" i="7"/>
  <c r="J173" i="7"/>
  <c r="I174" i="7"/>
  <c r="J174" i="7"/>
  <c r="I176" i="7"/>
  <c r="J176" i="7"/>
  <c r="J178" i="7"/>
  <c r="I178" i="7"/>
  <c r="J179" i="7"/>
  <c r="I179" i="7"/>
  <c r="I175" i="7"/>
  <c r="J175" i="7"/>
  <c r="G225" i="1"/>
  <c r="G86" i="12"/>
  <c r="G85" i="12"/>
  <c r="G25" i="15"/>
  <c r="D7" i="15"/>
  <c r="G28" i="15"/>
  <c r="D8" i="15"/>
  <c r="G29" i="15"/>
  <c r="D3" i="15"/>
  <c r="G24" i="15"/>
  <c r="D4" i="15"/>
  <c r="G26" i="15"/>
  <c r="D6" i="15"/>
  <c r="G242" i="3"/>
  <c r="G243" i="3"/>
  <c r="G163" i="14"/>
  <c r="H163" i="14"/>
  <c r="G164" i="14"/>
  <c r="H164" i="14"/>
  <c r="G165" i="14"/>
  <c r="H165" i="14"/>
  <c r="G166" i="14"/>
  <c r="H166" i="14"/>
  <c r="G84" i="12"/>
  <c r="G87" i="12"/>
  <c r="F148" i="14"/>
  <c r="F227" i="3"/>
  <c r="G241" i="3" s="1"/>
  <c r="F226" i="3"/>
  <c r="G240" i="3" s="1"/>
  <c r="F65" i="12"/>
  <c r="F133" i="9"/>
  <c r="F109" i="10"/>
  <c r="F209" i="1"/>
  <c r="G223" i="1" s="1"/>
  <c r="F162" i="7"/>
  <c r="R4" i="11"/>
  <c r="Q75" i="15"/>
  <c r="Q74" i="15"/>
  <c r="Q73" i="15"/>
  <c r="AB59" i="15"/>
  <c r="V24" i="15"/>
  <c r="V23" i="15"/>
  <c r="U22" i="15"/>
  <c r="B3" i="15"/>
  <c r="B4" i="15" s="1"/>
  <c r="B5" i="15" s="1"/>
  <c r="B6" i="15" s="1"/>
  <c r="B7" i="15" s="1"/>
  <c r="B8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I149" i="9" l="1"/>
  <c r="I172" i="7"/>
  <c r="G170" i="7"/>
  <c r="H170" i="7"/>
  <c r="I170" i="7" s="1"/>
  <c r="J150" i="9"/>
  <c r="J149" i="9"/>
  <c r="J151" i="9"/>
  <c r="I148" i="9"/>
  <c r="H147" i="9"/>
  <c r="G147" i="9"/>
  <c r="I150" i="9"/>
  <c r="J148" i="9"/>
  <c r="I151" i="9"/>
  <c r="I32" i="15"/>
  <c r="J192" i="4"/>
  <c r="I194" i="4"/>
  <c r="J165" i="14"/>
  <c r="I165" i="14"/>
  <c r="I163" i="14"/>
  <c r="J163" i="14"/>
  <c r="I166" i="14"/>
  <c r="J166" i="14"/>
  <c r="J164" i="14"/>
  <c r="I164" i="14"/>
  <c r="I240" i="3"/>
  <c r="J240" i="3"/>
  <c r="J242" i="3"/>
  <c r="I242" i="3"/>
  <c r="I241" i="3"/>
  <c r="J241" i="3"/>
  <c r="J243" i="3"/>
  <c r="I243" i="3"/>
  <c r="J84" i="12"/>
  <c r="I84" i="12"/>
  <c r="I85" i="12"/>
  <c r="J85" i="12"/>
  <c r="I87" i="12"/>
  <c r="J87" i="12"/>
  <c r="J86" i="12"/>
  <c r="I86" i="12"/>
  <c r="I223" i="1"/>
  <c r="J223" i="1"/>
  <c r="J225" i="1"/>
  <c r="I225" i="1"/>
  <c r="I171" i="7"/>
  <c r="J171" i="7"/>
  <c r="J170" i="7"/>
  <c r="I24" i="15"/>
  <c r="J28" i="15"/>
  <c r="J25" i="15"/>
  <c r="J29" i="15"/>
  <c r="I23" i="15"/>
  <c r="I26" i="15"/>
  <c r="G162" i="14"/>
  <c r="H162" i="14"/>
  <c r="F147" i="14"/>
  <c r="F225" i="3"/>
  <c r="G239" i="3" s="1"/>
  <c r="F64" i="12"/>
  <c r="F132" i="9"/>
  <c r="F108" i="10"/>
  <c r="F208" i="1"/>
  <c r="G222" i="1" s="1"/>
  <c r="F161" i="7"/>
  <c r="F79" i="13"/>
  <c r="D79" i="13"/>
  <c r="F146" i="14"/>
  <c r="F224" i="3"/>
  <c r="F63" i="12"/>
  <c r="G77" i="12" s="1"/>
  <c r="F131" i="9"/>
  <c r="F107" i="10"/>
  <c r="F207" i="1"/>
  <c r="F160" i="7"/>
  <c r="H168" i="7" l="1"/>
  <c r="G168" i="7"/>
  <c r="J168" i="7" s="1"/>
  <c r="G169" i="7"/>
  <c r="H169" i="7"/>
  <c r="J169" i="7" s="1"/>
  <c r="H146" i="9"/>
  <c r="G146" i="9"/>
  <c r="I147" i="9"/>
  <c r="J147" i="9"/>
  <c r="H145" i="9"/>
  <c r="G145" i="9"/>
  <c r="J31" i="15"/>
  <c r="I31" i="15"/>
  <c r="J30" i="15"/>
  <c r="I30" i="15"/>
  <c r="I28" i="15"/>
  <c r="J162" i="14"/>
  <c r="I162" i="14"/>
  <c r="J239" i="3"/>
  <c r="I239" i="3"/>
  <c r="I29" i="15"/>
  <c r="I77" i="12"/>
  <c r="J77" i="12"/>
  <c r="I222" i="1"/>
  <c r="J222" i="1"/>
  <c r="I168" i="7"/>
  <c r="I169" i="7"/>
  <c r="J24" i="15"/>
  <c r="J23" i="15"/>
  <c r="I27" i="15"/>
  <c r="J27" i="15"/>
  <c r="I25" i="15"/>
  <c r="J26" i="15"/>
  <c r="G221" i="1"/>
  <c r="G238" i="3"/>
  <c r="G160" i="14"/>
  <c r="H160" i="14"/>
  <c r="G161" i="14"/>
  <c r="H161" i="14"/>
  <c r="B25" i="11"/>
  <c r="F78" i="13"/>
  <c r="D78" i="13"/>
  <c r="F145" i="14"/>
  <c r="F223" i="3"/>
  <c r="G237" i="3" s="1"/>
  <c r="F62" i="12"/>
  <c r="G76" i="12" s="1"/>
  <c r="F130" i="9"/>
  <c r="F106" i="10"/>
  <c r="F206" i="1"/>
  <c r="F159" i="7"/>
  <c r="F77" i="13"/>
  <c r="D77" i="13"/>
  <c r="F144" i="14"/>
  <c r="F222" i="3"/>
  <c r="G236" i="3" s="1"/>
  <c r="F129" i="9"/>
  <c r="F105" i="10"/>
  <c r="F205" i="1"/>
  <c r="F158" i="7"/>
  <c r="F61" i="12"/>
  <c r="G75" i="12" s="1"/>
  <c r="D76" i="13"/>
  <c r="F76" i="13"/>
  <c r="F143" i="14"/>
  <c r="F221" i="3"/>
  <c r="G235" i="3" s="1"/>
  <c r="F60" i="12"/>
  <c r="F128" i="9"/>
  <c r="F104" i="10"/>
  <c r="F204" i="1"/>
  <c r="F157" i="7"/>
  <c r="D75" i="13"/>
  <c r="F75" i="13"/>
  <c r="F142" i="14"/>
  <c r="F220" i="3"/>
  <c r="F59" i="12"/>
  <c r="F127" i="9"/>
  <c r="F103" i="10"/>
  <c r="F203" i="1"/>
  <c r="F156" i="7"/>
  <c r="H167" i="7" l="1"/>
  <c r="G167" i="7"/>
  <c r="I167" i="7" s="1"/>
  <c r="H143" i="9"/>
  <c r="G143" i="9"/>
  <c r="H144" i="9"/>
  <c r="G144" i="9"/>
  <c r="H141" i="9"/>
  <c r="G141" i="9"/>
  <c r="I145" i="9"/>
  <c r="J145" i="9"/>
  <c r="I146" i="9"/>
  <c r="J146" i="9"/>
  <c r="H142" i="9"/>
  <c r="G142" i="9"/>
  <c r="I160" i="14"/>
  <c r="J160" i="14"/>
  <c r="J161" i="14"/>
  <c r="I161" i="14"/>
  <c r="J238" i="3"/>
  <c r="I238" i="3"/>
  <c r="J76" i="12"/>
  <c r="I76" i="12"/>
  <c r="J221" i="1"/>
  <c r="I221" i="1"/>
  <c r="J167" i="7"/>
  <c r="G74" i="12"/>
  <c r="G234" i="3"/>
  <c r="G159" i="14"/>
  <c r="H159" i="14"/>
  <c r="H156" i="14"/>
  <c r="G157" i="14"/>
  <c r="H157" i="14"/>
  <c r="G158" i="14"/>
  <c r="H158" i="14"/>
  <c r="G156" i="14"/>
  <c r="G73" i="12"/>
  <c r="F141" i="14"/>
  <c r="F219" i="3"/>
  <c r="G233" i="3" s="1"/>
  <c r="F74" i="13"/>
  <c r="D74" i="13"/>
  <c r="F58" i="12"/>
  <c r="G72" i="12" s="1"/>
  <c r="F126" i="9"/>
  <c r="F102" i="10"/>
  <c r="F202" i="1"/>
  <c r="F155" i="7"/>
  <c r="F73" i="13"/>
  <c r="D73" i="13"/>
  <c r="F140" i="14"/>
  <c r="F218" i="3"/>
  <c r="F57" i="12"/>
  <c r="F125" i="9"/>
  <c r="F101" i="10"/>
  <c r="F201" i="1"/>
  <c r="F154" i="7"/>
  <c r="Q75" i="12"/>
  <c r="Q74" i="12"/>
  <c r="Q73" i="12"/>
  <c r="G140" i="9" l="1"/>
  <c r="H140" i="9"/>
  <c r="I142" i="9"/>
  <c r="J142" i="9"/>
  <c r="I141" i="9"/>
  <c r="J141" i="9"/>
  <c r="I143" i="9"/>
  <c r="J143" i="9"/>
  <c r="I144" i="9"/>
  <c r="J144" i="9"/>
  <c r="H139" i="9"/>
  <c r="G139" i="9"/>
  <c r="G71" i="12"/>
  <c r="G232" i="3"/>
  <c r="H154" i="14"/>
  <c r="G155" i="14"/>
  <c r="H155" i="14"/>
  <c r="G154" i="14"/>
  <c r="P69" i="13"/>
  <c r="F72" i="13"/>
  <c r="D72" i="13"/>
  <c r="F139" i="14"/>
  <c r="F217" i="3"/>
  <c r="G231" i="3" s="1"/>
  <c r="F56" i="12"/>
  <c r="G70" i="12" s="1"/>
  <c r="F124" i="9"/>
  <c r="F100" i="10"/>
  <c r="F200" i="1"/>
  <c r="F153" i="7"/>
  <c r="D62" i="13"/>
  <c r="D63" i="13"/>
  <c r="D64" i="13"/>
  <c r="D65" i="13"/>
  <c r="D66" i="13"/>
  <c r="D67" i="13"/>
  <c r="D68" i="13"/>
  <c r="D69" i="13"/>
  <c r="D70" i="13"/>
  <c r="D71" i="13"/>
  <c r="D61" i="13"/>
  <c r="F71" i="13"/>
  <c r="F138" i="14"/>
  <c r="F216" i="3"/>
  <c r="F55" i="12"/>
  <c r="F123" i="9"/>
  <c r="F99" i="10"/>
  <c r="F199" i="1"/>
  <c r="F152" i="7"/>
  <c r="F70" i="13"/>
  <c r="F137" i="14"/>
  <c r="F215" i="3"/>
  <c r="F54" i="12"/>
  <c r="F122" i="9"/>
  <c r="F98" i="10"/>
  <c r="F198" i="1"/>
  <c r="F151" i="7"/>
  <c r="F69" i="13"/>
  <c r="F136" i="14"/>
  <c r="F214" i="3"/>
  <c r="F53" i="12"/>
  <c r="F121" i="9"/>
  <c r="F97" i="10"/>
  <c r="F197" i="1"/>
  <c r="F150" i="7"/>
  <c r="F91" i="10"/>
  <c r="F92" i="10"/>
  <c r="F93" i="10"/>
  <c r="F94" i="10"/>
  <c r="F95" i="10"/>
  <c r="F96" i="10"/>
  <c r="F90" i="10"/>
  <c r="F81" i="10"/>
  <c r="F82" i="10"/>
  <c r="F83" i="10"/>
  <c r="F84" i="10"/>
  <c r="F85" i="10"/>
  <c r="F86" i="10"/>
  <c r="F87" i="10"/>
  <c r="F88" i="10"/>
  <c r="F63" i="13"/>
  <c r="F64" i="13"/>
  <c r="F65" i="13"/>
  <c r="F66" i="13"/>
  <c r="F67" i="13"/>
  <c r="F68" i="13"/>
  <c r="F62" i="13"/>
  <c r="F130" i="14"/>
  <c r="F131" i="14"/>
  <c r="F132" i="14"/>
  <c r="F133" i="14"/>
  <c r="F134" i="14"/>
  <c r="F135" i="14"/>
  <c r="F129" i="14"/>
  <c r="D129" i="14" s="1"/>
  <c r="D130" i="14" s="1"/>
  <c r="D131" i="14" s="1"/>
  <c r="D132" i="14" s="1"/>
  <c r="F209" i="3"/>
  <c r="F210" i="3"/>
  <c r="F211" i="3"/>
  <c r="F212" i="3"/>
  <c r="F213" i="3"/>
  <c r="F208" i="3"/>
  <c r="F115" i="9"/>
  <c r="F116" i="9"/>
  <c r="F117" i="9"/>
  <c r="F118" i="9"/>
  <c r="F119" i="9"/>
  <c r="F120" i="9"/>
  <c r="F114" i="9"/>
  <c r="F191" i="1"/>
  <c r="F192" i="1"/>
  <c r="F193" i="1"/>
  <c r="F194" i="1"/>
  <c r="G208" i="1" s="1"/>
  <c r="F195" i="1"/>
  <c r="F196" i="1"/>
  <c r="F190" i="1"/>
  <c r="F144" i="7"/>
  <c r="F145" i="7"/>
  <c r="F146" i="7"/>
  <c r="F147" i="7"/>
  <c r="F148" i="7"/>
  <c r="F149" i="7"/>
  <c r="F143" i="7"/>
  <c r="F52" i="12"/>
  <c r="F51" i="12"/>
  <c r="G65" i="12" s="1"/>
  <c r="G161" i="7" l="1"/>
  <c r="H161" i="7"/>
  <c r="H156" i="7"/>
  <c r="G153" i="7"/>
  <c r="G157" i="7"/>
  <c r="H157" i="7"/>
  <c r="H153" i="7"/>
  <c r="G154" i="7"/>
  <c r="H154" i="7"/>
  <c r="H155" i="7"/>
  <c r="G155" i="7"/>
  <c r="I155" i="7" s="1"/>
  <c r="G156" i="7"/>
  <c r="I156" i="7" s="1"/>
  <c r="H160" i="7"/>
  <c r="G160" i="7"/>
  <c r="I160" i="7" s="1"/>
  <c r="H164" i="7"/>
  <c r="G164" i="7"/>
  <c r="G165" i="7"/>
  <c r="H165" i="7"/>
  <c r="H166" i="7"/>
  <c r="G166" i="7"/>
  <c r="G163" i="7"/>
  <c r="H163" i="7"/>
  <c r="G159" i="7"/>
  <c r="H159" i="7"/>
  <c r="I159" i="7" s="1"/>
  <c r="H162" i="7"/>
  <c r="G162" i="7"/>
  <c r="G158" i="7"/>
  <c r="H158" i="7"/>
  <c r="I139" i="9"/>
  <c r="J139" i="9"/>
  <c r="H133" i="9"/>
  <c r="G133" i="9"/>
  <c r="I133" i="9" s="1"/>
  <c r="H134" i="9"/>
  <c r="G134" i="9"/>
  <c r="I134" i="9" s="1"/>
  <c r="H135" i="9"/>
  <c r="G135" i="9"/>
  <c r="I135" i="9" s="1"/>
  <c r="H137" i="9"/>
  <c r="G137" i="9"/>
  <c r="I137" i="9" s="1"/>
  <c r="G132" i="9"/>
  <c r="H132" i="9"/>
  <c r="H130" i="9"/>
  <c r="G130" i="9"/>
  <c r="I130" i="9" s="1"/>
  <c r="H136" i="9"/>
  <c r="G136" i="9"/>
  <c r="I136" i="9" s="1"/>
  <c r="H129" i="9"/>
  <c r="G129" i="9"/>
  <c r="I129" i="9" s="1"/>
  <c r="H127" i="9"/>
  <c r="H125" i="9"/>
  <c r="G127" i="9"/>
  <c r="G124" i="9"/>
  <c r="H126" i="9"/>
  <c r="H124" i="9"/>
  <c r="G128" i="9"/>
  <c r="G125" i="9"/>
  <c r="H128" i="9"/>
  <c r="G126" i="9"/>
  <c r="I126" i="9" s="1"/>
  <c r="H131" i="9"/>
  <c r="G131" i="9"/>
  <c r="I131" i="9" s="1"/>
  <c r="H138" i="9"/>
  <c r="G138" i="9"/>
  <c r="I140" i="9"/>
  <c r="J140" i="9"/>
  <c r="D81" i="10"/>
  <c r="D82" i="10" s="1"/>
  <c r="D83" i="10" s="1"/>
  <c r="D84" i="10" s="1"/>
  <c r="D85" i="10" s="1"/>
  <c r="D86" i="10" s="1"/>
  <c r="D87" i="10" s="1"/>
  <c r="D88" i="10" s="1"/>
  <c r="D90" i="10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J134" i="9"/>
  <c r="D114" i="9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G206" i="1"/>
  <c r="D190" i="1"/>
  <c r="D191" i="1" s="1"/>
  <c r="D192" i="1" s="1"/>
  <c r="D193" i="1" s="1"/>
  <c r="D194" i="1" s="1"/>
  <c r="D195" i="1" s="1"/>
  <c r="D196" i="1" s="1"/>
  <c r="G200" i="1"/>
  <c r="G204" i="1"/>
  <c r="G201" i="1"/>
  <c r="G202" i="1"/>
  <c r="G203" i="1"/>
  <c r="G207" i="1"/>
  <c r="G211" i="1"/>
  <c r="G212" i="1"/>
  <c r="G213" i="1"/>
  <c r="G210" i="1"/>
  <c r="G209" i="1"/>
  <c r="G205" i="1"/>
  <c r="D143" i="7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G67" i="12"/>
  <c r="G66" i="12"/>
  <c r="G225" i="3"/>
  <c r="D208" i="3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G219" i="3"/>
  <c r="G221" i="3"/>
  <c r="G220" i="3"/>
  <c r="G218" i="3"/>
  <c r="G222" i="3"/>
  <c r="G224" i="3"/>
  <c r="G227" i="3"/>
  <c r="G223" i="3"/>
  <c r="G228" i="3"/>
  <c r="G229" i="3"/>
  <c r="G230" i="3"/>
  <c r="G226" i="3"/>
  <c r="H141" i="14"/>
  <c r="H143" i="14"/>
  <c r="H140" i="14"/>
  <c r="H138" i="14"/>
  <c r="H142" i="14"/>
  <c r="H139" i="14"/>
  <c r="H149" i="14"/>
  <c r="H145" i="14"/>
  <c r="H150" i="14"/>
  <c r="H151" i="14"/>
  <c r="H152" i="14"/>
  <c r="G147" i="14"/>
  <c r="H147" i="14"/>
  <c r="H146" i="14"/>
  <c r="G153" i="14"/>
  <c r="H153" i="14"/>
  <c r="H148" i="14"/>
  <c r="H144" i="14"/>
  <c r="D133" i="14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G141" i="14"/>
  <c r="G139" i="14"/>
  <c r="G138" i="14"/>
  <c r="G142" i="14"/>
  <c r="G143" i="14"/>
  <c r="G140" i="14"/>
  <c r="G146" i="14"/>
  <c r="G149" i="14"/>
  <c r="G145" i="14"/>
  <c r="G150" i="14"/>
  <c r="G151" i="14"/>
  <c r="G152" i="14"/>
  <c r="G148" i="14"/>
  <c r="G144" i="14"/>
  <c r="G68" i="12"/>
  <c r="G69" i="12"/>
  <c r="D197" i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F50" i="12"/>
  <c r="G64" i="12" s="1"/>
  <c r="I166" i="7" l="1"/>
  <c r="J166" i="7"/>
  <c r="J164" i="7"/>
  <c r="I164" i="7"/>
  <c r="J154" i="7"/>
  <c r="I154" i="7"/>
  <c r="J153" i="7"/>
  <c r="I153" i="7"/>
  <c r="J158" i="7"/>
  <c r="I158" i="7"/>
  <c r="J159" i="7"/>
  <c r="J156" i="7"/>
  <c r="J162" i="7"/>
  <c r="I162" i="7"/>
  <c r="J155" i="7"/>
  <c r="J163" i="7"/>
  <c r="I163" i="7"/>
  <c r="J165" i="7"/>
  <c r="I165" i="7"/>
  <c r="J160" i="7"/>
  <c r="I157" i="7"/>
  <c r="J157" i="7"/>
  <c r="J161" i="7"/>
  <c r="I161" i="7"/>
  <c r="I138" i="9"/>
  <c r="J138" i="9"/>
  <c r="I132" i="9"/>
  <c r="I125" i="9"/>
  <c r="I124" i="9"/>
  <c r="I128" i="9"/>
  <c r="I127" i="9"/>
  <c r="J137" i="9"/>
  <c r="J124" i="9"/>
  <c r="J136" i="9"/>
  <c r="J127" i="9"/>
  <c r="J135" i="9"/>
  <c r="J129" i="9"/>
  <c r="J132" i="9"/>
  <c r="J130" i="9"/>
  <c r="J126" i="9"/>
  <c r="J131" i="9"/>
  <c r="J125" i="9"/>
  <c r="J128" i="9"/>
  <c r="J133" i="9"/>
  <c r="F49" i="12"/>
  <c r="G63" i="12" s="1"/>
  <c r="F48" i="12"/>
  <c r="G62" i="12" s="1"/>
  <c r="F47" i="12"/>
  <c r="G61" i="12" s="1"/>
  <c r="F46" i="12"/>
  <c r="G60" i="12" s="1"/>
  <c r="F45" i="12" l="1"/>
  <c r="G59" i="12" s="1"/>
  <c r="F44" i="12"/>
  <c r="G58" i="12" s="1"/>
  <c r="F43" i="12" l="1"/>
  <c r="G57" i="12" l="1"/>
  <c r="G56" i="12"/>
  <c r="F56" i="13"/>
  <c r="D56" i="13" s="1"/>
  <c r="F123" i="14"/>
  <c r="F203" i="3"/>
  <c r="G217" i="3" s="1"/>
  <c r="F41" i="12"/>
  <c r="G55" i="12" s="1"/>
  <c r="F178" i="4"/>
  <c r="H189" i="4" s="1"/>
  <c r="F110" i="9"/>
  <c r="F185" i="1"/>
  <c r="G199" i="1" s="1"/>
  <c r="F138" i="7"/>
  <c r="D138" i="7"/>
  <c r="F55" i="13"/>
  <c r="D55" i="13" s="1"/>
  <c r="F122" i="14"/>
  <c r="F202" i="3"/>
  <c r="G216" i="3" s="1"/>
  <c r="F40" i="12"/>
  <c r="G54" i="12" s="1"/>
  <c r="F177" i="4"/>
  <c r="H188" i="4" s="1"/>
  <c r="F109" i="9"/>
  <c r="F184" i="1"/>
  <c r="G198" i="1" s="1"/>
  <c r="F137" i="7"/>
  <c r="D137" i="7"/>
  <c r="K10" i="11"/>
  <c r="L10" i="11"/>
  <c r="F54" i="13"/>
  <c r="D54" i="13" s="1"/>
  <c r="F121" i="14"/>
  <c r="F201" i="3"/>
  <c r="G215" i="3" s="1"/>
  <c r="F39" i="12"/>
  <c r="G53" i="12" s="1"/>
  <c r="F176" i="4"/>
  <c r="H187" i="4" s="1"/>
  <c r="F108" i="9"/>
  <c r="F183" i="1"/>
  <c r="F136" i="7"/>
  <c r="D136" i="7"/>
  <c r="F53" i="13"/>
  <c r="D53" i="13" s="1"/>
  <c r="F120" i="14"/>
  <c r="F200" i="3"/>
  <c r="F38" i="12"/>
  <c r="F175" i="4"/>
  <c r="F107" i="9"/>
  <c r="F182" i="1"/>
  <c r="G196" i="1" s="1"/>
  <c r="F135" i="7"/>
  <c r="D135" i="7"/>
  <c r="G149" i="7" l="1"/>
  <c r="H149" i="7"/>
  <c r="H150" i="7"/>
  <c r="G150" i="7"/>
  <c r="H151" i="7"/>
  <c r="G151" i="7"/>
  <c r="H152" i="7"/>
  <c r="G152" i="7"/>
  <c r="I152" i="7" s="1"/>
  <c r="H123" i="9"/>
  <c r="G123" i="9"/>
  <c r="I123" i="9" s="1"/>
  <c r="H120" i="9"/>
  <c r="G120" i="9"/>
  <c r="I120" i="9" s="1"/>
  <c r="H121" i="9"/>
  <c r="G121" i="9"/>
  <c r="I121" i="9" s="1"/>
  <c r="H122" i="9"/>
  <c r="G122" i="9"/>
  <c r="I122" i="9" s="1"/>
  <c r="I187" i="4"/>
  <c r="J187" i="4"/>
  <c r="J189" i="4"/>
  <c r="I189" i="4"/>
  <c r="J188" i="4"/>
  <c r="I188" i="4"/>
  <c r="H186" i="4"/>
  <c r="G197" i="1"/>
  <c r="G214" i="3"/>
  <c r="G135" i="14"/>
  <c r="H135" i="14"/>
  <c r="G137" i="14"/>
  <c r="H137" i="14"/>
  <c r="G134" i="14"/>
  <c r="H134" i="14"/>
  <c r="G136" i="14"/>
  <c r="H136" i="14"/>
  <c r="G52" i="12"/>
  <c r="F119" i="14"/>
  <c r="F199" i="3"/>
  <c r="G213" i="3" s="1"/>
  <c r="F37" i="12"/>
  <c r="G51" i="12" s="1"/>
  <c r="F174" i="4"/>
  <c r="H185" i="4" s="1"/>
  <c r="F106" i="9"/>
  <c r="F181" i="1"/>
  <c r="G195" i="1" s="1"/>
  <c r="D134" i="7"/>
  <c r="F134" i="7"/>
  <c r="F52" i="13"/>
  <c r="D52" i="13" s="1"/>
  <c r="F118" i="14"/>
  <c r="F198" i="3"/>
  <c r="G212" i="3" s="1"/>
  <c r="F36" i="12"/>
  <c r="F173" i="4"/>
  <c r="F105" i="9"/>
  <c r="F180" i="1"/>
  <c r="G194" i="1" s="1"/>
  <c r="F133" i="7"/>
  <c r="D133" i="7"/>
  <c r="G147" i="7" l="1"/>
  <c r="H147" i="7"/>
  <c r="H148" i="7"/>
  <c r="G148" i="7"/>
  <c r="I150" i="7"/>
  <c r="J150" i="7"/>
  <c r="J152" i="7"/>
  <c r="J151" i="7"/>
  <c r="I151" i="7"/>
  <c r="I149" i="7"/>
  <c r="J149" i="7"/>
  <c r="H118" i="9"/>
  <c r="G118" i="9"/>
  <c r="I118" i="9" s="1"/>
  <c r="H119" i="9"/>
  <c r="G119" i="9"/>
  <c r="I119" i="9" s="1"/>
  <c r="J185" i="4"/>
  <c r="I185" i="4"/>
  <c r="J186" i="4"/>
  <c r="I186" i="4"/>
  <c r="H184" i="4"/>
  <c r="J123" i="9"/>
  <c r="J122" i="9"/>
  <c r="J120" i="9"/>
  <c r="J121" i="9"/>
  <c r="G133" i="14"/>
  <c r="H133" i="14"/>
  <c r="G132" i="14"/>
  <c r="H132" i="14"/>
  <c r="G50" i="12"/>
  <c r="F51" i="13"/>
  <c r="D51" i="13" s="1"/>
  <c r="F117" i="14"/>
  <c r="F197" i="3"/>
  <c r="G211" i="3" s="1"/>
  <c r="F35" i="12"/>
  <c r="G49" i="12" s="1"/>
  <c r="F172" i="4"/>
  <c r="H183" i="4" s="1"/>
  <c r="F104" i="9"/>
  <c r="F179" i="1"/>
  <c r="G193" i="1" s="1"/>
  <c r="D132" i="7"/>
  <c r="F132" i="7"/>
  <c r="F50" i="13"/>
  <c r="D50" i="13" s="1"/>
  <c r="F116" i="14"/>
  <c r="F196" i="3"/>
  <c r="F33" i="12"/>
  <c r="F34" i="12"/>
  <c r="G48" i="12" s="1"/>
  <c r="F171" i="4"/>
  <c r="H182" i="4" s="1"/>
  <c r="F103" i="9"/>
  <c r="F178" i="1"/>
  <c r="F131" i="7"/>
  <c r="D131" i="7"/>
  <c r="F49" i="13"/>
  <c r="D49" i="13" s="1"/>
  <c r="F115" i="14"/>
  <c r="F195" i="3"/>
  <c r="F170" i="4"/>
  <c r="H181" i="4" s="1"/>
  <c r="F102" i="9"/>
  <c r="F177" i="1"/>
  <c r="F130" i="7"/>
  <c r="D130" i="7"/>
  <c r="F48" i="13"/>
  <c r="D48" i="13" s="1"/>
  <c r="F114" i="14"/>
  <c r="F194" i="3"/>
  <c r="F32" i="12"/>
  <c r="F169" i="4"/>
  <c r="B102" i="9"/>
  <c r="B103" i="9" s="1"/>
  <c r="B104" i="9" s="1"/>
  <c r="B105" i="9" s="1"/>
  <c r="B106" i="9" s="1"/>
  <c r="B107" i="9" s="1"/>
  <c r="B108" i="9" s="1"/>
  <c r="B109" i="9" s="1"/>
  <c r="B110" i="9" s="1"/>
  <c r="F101" i="9"/>
  <c r="F176" i="1"/>
  <c r="F129" i="7"/>
  <c r="D129" i="7"/>
  <c r="F47" i="13"/>
  <c r="D47" i="13" s="1"/>
  <c r="F113" i="14"/>
  <c r="H127" i="14" s="1"/>
  <c r="F193" i="3"/>
  <c r="C167" i="4"/>
  <c r="F168" i="4" s="1"/>
  <c r="F100" i="9"/>
  <c r="F175" i="1"/>
  <c r="F128" i="7"/>
  <c r="D128" i="7"/>
  <c r="F31" i="12"/>
  <c r="F46" i="13"/>
  <c r="D46" i="13" s="1"/>
  <c r="F112" i="14"/>
  <c r="F192" i="3"/>
  <c r="F30" i="12"/>
  <c r="F166" i="4"/>
  <c r="F99" i="9"/>
  <c r="F174" i="1"/>
  <c r="F127" i="7"/>
  <c r="D127" i="7"/>
  <c r="F45" i="13"/>
  <c r="D45" i="13" s="1"/>
  <c r="F111" i="14"/>
  <c r="F191" i="3"/>
  <c r="F29" i="12"/>
  <c r="F165" i="4"/>
  <c r="F98" i="9"/>
  <c r="F173" i="1"/>
  <c r="D126" i="7"/>
  <c r="F126" i="7"/>
  <c r="J148" i="7" l="1"/>
  <c r="I148" i="7"/>
  <c r="G141" i="7"/>
  <c r="H141" i="7"/>
  <c r="H144" i="7"/>
  <c r="G144" i="7"/>
  <c r="I144" i="7" s="1"/>
  <c r="G145" i="7"/>
  <c r="H145" i="7"/>
  <c r="H146" i="7"/>
  <c r="G146" i="7"/>
  <c r="H140" i="7"/>
  <c r="G140" i="7"/>
  <c r="I140" i="7" s="1"/>
  <c r="G142" i="7"/>
  <c r="H142" i="7"/>
  <c r="G143" i="7"/>
  <c r="H143" i="7"/>
  <c r="I147" i="7"/>
  <c r="J147" i="7"/>
  <c r="G112" i="9"/>
  <c r="H112" i="9"/>
  <c r="H115" i="9"/>
  <c r="G115" i="9"/>
  <c r="I115" i="9" s="1"/>
  <c r="G116" i="9"/>
  <c r="I116" i="9" s="1"/>
  <c r="H116" i="9"/>
  <c r="H113" i="9"/>
  <c r="G113" i="9"/>
  <c r="I113" i="9" s="1"/>
  <c r="H114" i="9"/>
  <c r="G114" i="9"/>
  <c r="H117" i="9"/>
  <c r="G117" i="9"/>
  <c r="I117" i="9" s="1"/>
  <c r="J182" i="4"/>
  <c r="I182" i="4"/>
  <c r="H179" i="4"/>
  <c r="J183" i="4"/>
  <c r="I183" i="4"/>
  <c r="J181" i="4"/>
  <c r="I181" i="4"/>
  <c r="H180" i="4"/>
  <c r="I184" i="4"/>
  <c r="J184" i="4"/>
  <c r="F167" i="4"/>
  <c r="J118" i="9"/>
  <c r="J119" i="9"/>
  <c r="G191" i="1"/>
  <c r="G192" i="1"/>
  <c r="G190" i="1"/>
  <c r="G43" i="12"/>
  <c r="G209" i="3"/>
  <c r="G208" i="3"/>
  <c r="G206" i="3"/>
  <c r="G210" i="3"/>
  <c r="G207" i="3"/>
  <c r="G205" i="3"/>
  <c r="H125" i="14"/>
  <c r="G131" i="14"/>
  <c r="H131" i="14"/>
  <c r="G130" i="14"/>
  <c r="H130" i="14"/>
  <c r="G126" i="14"/>
  <c r="H126" i="14"/>
  <c r="G128" i="14"/>
  <c r="H128" i="14"/>
  <c r="G129" i="14"/>
  <c r="H129" i="14"/>
  <c r="G127" i="14"/>
  <c r="G125" i="14"/>
  <c r="G47" i="12"/>
  <c r="G44" i="12"/>
  <c r="G45" i="12"/>
  <c r="G46" i="12"/>
  <c r="F44" i="13"/>
  <c r="D44" i="13" s="1"/>
  <c r="F110" i="14"/>
  <c r="F190" i="3"/>
  <c r="G204" i="3" s="1"/>
  <c r="F28" i="12"/>
  <c r="G42" i="12" s="1"/>
  <c r="F164" i="4"/>
  <c r="F97" i="9"/>
  <c r="F172" i="1"/>
  <c r="F125" i="7"/>
  <c r="D125" i="7"/>
  <c r="F43" i="13"/>
  <c r="D43" i="13" s="1"/>
  <c r="F109" i="14"/>
  <c r="F189" i="3"/>
  <c r="F27" i="12"/>
  <c r="F163" i="4"/>
  <c r="F96" i="9"/>
  <c r="F171" i="1"/>
  <c r="G185" i="1" s="1"/>
  <c r="F124" i="7"/>
  <c r="D124" i="7"/>
  <c r="F42" i="13"/>
  <c r="D42" i="13" s="1"/>
  <c r="F108" i="14"/>
  <c r="F188" i="3"/>
  <c r="F26" i="12"/>
  <c r="F162" i="4"/>
  <c r="F95" i="9"/>
  <c r="F170" i="1"/>
  <c r="F123" i="7"/>
  <c r="D123" i="7"/>
  <c r="F41" i="13"/>
  <c r="D41" i="13" s="1"/>
  <c r="F107" i="14"/>
  <c r="F187" i="3"/>
  <c r="F25" i="12"/>
  <c r="F161" i="4"/>
  <c r="F94" i="9"/>
  <c r="F169" i="1"/>
  <c r="F122" i="7"/>
  <c r="G137" i="7" l="1"/>
  <c r="H137" i="7"/>
  <c r="G138" i="7"/>
  <c r="H138" i="7"/>
  <c r="J143" i="7"/>
  <c r="I143" i="7"/>
  <c r="J140" i="7"/>
  <c r="I145" i="7"/>
  <c r="J145" i="7"/>
  <c r="J141" i="7"/>
  <c r="I141" i="7"/>
  <c r="H139" i="7"/>
  <c r="G139" i="7"/>
  <c r="J146" i="7"/>
  <c r="I146" i="7"/>
  <c r="H136" i="7"/>
  <c r="J136" i="7" s="1"/>
  <c r="G136" i="7"/>
  <c r="J142" i="7"/>
  <c r="I142" i="7"/>
  <c r="J144" i="7"/>
  <c r="H109" i="9"/>
  <c r="G109" i="9"/>
  <c r="H110" i="9"/>
  <c r="G110" i="9"/>
  <c r="I110" i="9" s="1"/>
  <c r="H111" i="9"/>
  <c r="G111" i="9"/>
  <c r="I114" i="9"/>
  <c r="G108" i="9"/>
  <c r="I108" i="9" s="1"/>
  <c r="H108" i="9"/>
  <c r="I112" i="9"/>
  <c r="J180" i="4"/>
  <c r="I180" i="4"/>
  <c r="G176" i="4"/>
  <c r="H176" i="4"/>
  <c r="G178" i="4"/>
  <c r="H178" i="4"/>
  <c r="H175" i="4"/>
  <c r="G177" i="4"/>
  <c r="H177" i="4"/>
  <c r="G175" i="4"/>
  <c r="J117" i="9"/>
  <c r="J115" i="9"/>
  <c r="J114" i="9"/>
  <c r="J116" i="9"/>
  <c r="J113" i="9"/>
  <c r="J112" i="9"/>
  <c r="G183" i="1"/>
  <c r="G184" i="1"/>
  <c r="G201" i="3"/>
  <c r="G202" i="3"/>
  <c r="G203" i="3"/>
  <c r="G124" i="14"/>
  <c r="H124" i="14"/>
  <c r="G123" i="14"/>
  <c r="H123" i="14"/>
  <c r="G121" i="14"/>
  <c r="H121" i="14"/>
  <c r="G122" i="14"/>
  <c r="H122" i="14"/>
  <c r="K4" i="11"/>
  <c r="K3" i="11"/>
  <c r="L4" i="11"/>
  <c r="L3" i="11"/>
  <c r="G39" i="12"/>
  <c r="G40" i="12"/>
  <c r="G41" i="12"/>
  <c r="F40" i="13"/>
  <c r="D40" i="13" s="1"/>
  <c r="F106" i="14"/>
  <c r="F186" i="3"/>
  <c r="G200" i="3" s="1"/>
  <c r="F24" i="12"/>
  <c r="G38" i="12" s="1"/>
  <c r="F160" i="4"/>
  <c r="F93" i="9"/>
  <c r="F168" i="1"/>
  <c r="G182" i="1" s="1"/>
  <c r="F121" i="7"/>
  <c r="D121" i="7"/>
  <c r="F105" i="14"/>
  <c r="F185" i="3"/>
  <c r="G199" i="3" s="1"/>
  <c r="F39" i="13"/>
  <c r="D39" i="13"/>
  <c r="F23" i="12"/>
  <c r="F159" i="4"/>
  <c r="F92" i="9"/>
  <c r="F167" i="1"/>
  <c r="F120" i="7"/>
  <c r="D120" i="7"/>
  <c r="G134" i="7" l="1"/>
  <c r="H134" i="7"/>
  <c r="I138" i="7"/>
  <c r="J138" i="7"/>
  <c r="H135" i="7"/>
  <c r="G135" i="7"/>
  <c r="I136" i="7"/>
  <c r="I139" i="7"/>
  <c r="J139" i="7"/>
  <c r="J137" i="7"/>
  <c r="I137" i="7"/>
  <c r="H107" i="9"/>
  <c r="G107" i="9"/>
  <c r="H106" i="9"/>
  <c r="G106" i="9"/>
  <c r="I106" i="9" s="1"/>
  <c r="I111" i="9"/>
  <c r="I109" i="9"/>
  <c r="G174" i="4"/>
  <c r="H174" i="4"/>
  <c r="H173" i="4"/>
  <c r="J108" i="9"/>
  <c r="J111" i="9"/>
  <c r="J109" i="9"/>
  <c r="J110" i="9"/>
  <c r="G181" i="1"/>
  <c r="G173" i="4"/>
  <c r="G119" i="14"/>
  <c r="H119" i="14"/>
  <c r="G120" i="14"/>
  <c r="H120" i="14"/>
  <c r="G37" i="12"/>
  <c r="F38" i="13"/>
  <c r="F36" i="13"/>
  <c r="F184" i="3"/>
  <c r="G198" i="3" s="1"/>
  <c r="F104" i="14"/>
  <c r="F22" i="12"/>
  <c r="G36" i="12" s="1"/>
  <c r="F158" i="4"/>
  <c r="F91" i="9"/>
  <c r="F166" i="1"/>
  <c r="G180" i="1" s="1"/>
  <c r="F119" i="7"/>
  <c r="D119" i="7"/>
  <c r="F37" i="13"/>
  <c r="F103" i="14"/>
  <c r="F183" i="3"/>
  <c r="F21" i="12"/>
  <c r="G35" i="12" s="1"/>
  <c r="F157" i="4"/>
  <c r="H171" i="4" s="1"/>
  <c r="F90" i="9"/>
  <c r="F165" i="1"/>
  <c r="F118" i="7"/>
  <c r="D118" i="7"/>
  <c r="F182" i="3"/>
  <c r="F102" i="14"/>
  <c r="B99" i="14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F20" i="12"/>
  <c r="F156" i="4"/>
  <c r="H170" i="4" s="1"/>
  <c r="F89" i="9"/>
  <c r="F164" i="1"/>
  <c r="F117" i="7"/>
  <c r="D117" i="7"/>
  <c r="F35" i="13"/>
  <c r="F101" i="14"/>
  <c r="H115" i="14" s="1"/>
  <c r="F181" i="3"/>
  <c r="F19" i="12"/>
  <c r="F155" i="4"/>
  <c r="H169" i="4" s="1"/>
  <c r="F88" i="9"/>
  <c r="F163" i="1"/>
  <c r="F116" i="7"/>
  <c r="D116" i="7"/>
  <c r="F34" i="13"/>
  <c r="F180" i="3"/>
  <c r="F179" i="3"/>
  <c r="F18" i="12"/>
  <c r="F154" i="4"/>
  <c r="F87" i="9"/>
  <c r="F162" i="1"/>
  <c r="F115" i="7"/>
  <c r="D115" i="7"/>
  <c r="W84" i="10"/>
  <c r="F33" i="13"/>
  <c r="F100" i="14"/>
  <c r="F178" i="3"/>
  <c r="F153" i="4"/>
  <c r="F86" i="9"/>
  <c r="F77" i="10"/>
  <c r="F114" i="7"/>
  <c r="D114" i="7"/>
  <c r="F17" i="12"/>
  <c r="L28" i="12"/>
  <c r="F99" i="14"/>
  <c r="H113" i="14" s="1"/>
  <c r="F32" i="13"/>
  <c r="F177" i="3"/>
  <c r="F16" i="12"/>
  <c r="F152" i="4"/>
  <c r="F85" i="9"/>
  <c r="F76" i="10"/>
  <c r="F74" i="10"/>
  <c r="C160" i="1"/>
  <c r="F161" i="1" s="1"/>
  <c r="F113" i="7"/>
  <c r="D113" i="7"/>
  <c r="G129" i="7" l="1"/>
  <c r="H129" i="7"/>
  <c r="G133" i="7"/>
  <c r="H133" i="7"/>
  <c r="H130" i="7"/>
  <c r="G130" i="7"/>
  <c r="G127" i="7"/>
  <c r="H127" i="7"/>
  <c r="G131" i="7"/>
  <c r="H131" i="7"/>
  <c r="J135" i="7"/>
  <c r="I135" i="7"/>
  <c r="H128" i="7"/>
  <c r="G128" i="7"/>
  <c r="I128" i="7" s="1"/>
  <c r="H132" i="7"/>
  <c r="G132" i="7"/>
  <c r="I134" i="7"/>
  <c r="J134" i="7"/>
  <c r="H100" i="9"/>
  <c r="G100" i="9"/>
  <c r="H104" i="9"/>
  <c r="G104" i="9"/>
  <c r="I104" i="9" s="1"/>
  <c r="H99" i="9"/>
  <c r="G99" i="9"/>
  <c r="H101" i="9"/>
  <c r="G101" i="9"/>
  <c r="I101" i="9" s="1"/>
  <c r="H105" i="9"/>
  <c r="G105" i="9"/>
  <c r="H102" i="9"/>
  <c r="G102" i="9"/>
  <c r="I102" i="9" s="1"/>
  <c r="I107" i="9"/>
  <c r="H103" i="9"/>
  <c r="G103" i="9"/>
  <c r="I103" i="9" s="1"/>
  <c r="H167" i="4"/>
  <c r="H166" i="4"/>
  <c r="H168" i="4"/>
  <c r="G172" i="4"/>
  <c r="H172" i="4"/>
  <c r="G166" i="4"/>
  <c r="G168" i="4"/>
  <c r="D76" i="10"/>
  <c r="D77" i="10"/>
  <c r="J106" i="9"/>
  <c r="J107" i="9"/>
  <c r="G179" i="1"/>
  <c r="G176" i="1"/>
  <c r="G177" i="1"/>
  <c r="G175" i="1"/>
  <c r="G178" i="1"/>
  <c r="G169" i="4"/>
  <c r="G170" i="4"/>
  <c r="G167" i="4"/>
  <c r="G171" i="4"/>
  <c r="G32" i="12"/>
  <c r="G31" i="12"/>
  <c r="G197" i="3"/>
  <c r="G191" i="3"/>
  <c r="G193" i="3"/>
  <c r="G196" i="3"/>
  <c r="G194" i="3"/>
  <c r="G195" i="3"/>
  <c r="G192" i="3"/>
  <c r="G114" i="14"/>
  <c r="H114" i="14"/>
  <c r="G116" i="14"/>
  <c r="H116" i="14"/>
  <c r="G117" i="14"/>
  <c r="H117" i="14"/>
  <c r="G118" i="14"/>
  <c r="H118" i="14"/>
  <c r="G113" i="14"/>
  <c r="G115" i="14"/>
  <c r="G33" i="12"/>
  <c r="G30" i="12"/>
  <c r="G34" i="12"/>
  <c r="P156" i="4"/>
  <c r="F160" i="1"/>
  <c r="G174" i="1" s="1"/>
  <c r="Y34" i="3"/>
  <c r="Y33" i="3"/>
  <c r="F31" i="13"/>
  <c r="F98" i="14"/>
  <c r="F176" i="3"/>
  <c r="G190" i="3" s="1"/>
  <c r="F15" i="12"/>
  <c r="G29" i="12" s="1"/>
  <c r="F151" i="4"/>
  <c r="F84" i="9"/>
  <c r="F75" i="10"/>
  <c r="F159" i="1"/>
  <c r="F112" i="7"/>
  <c r="D112" i="7"/>
  <c r="F30" i="13"/>
  <c r="F97" i="14"/>
  <c r="F175" i="3"/>
  <c r="F14" i="12"/>
  <c r="G28" i="12" s="1"/>
  <c r="F150" i="4"/>
  <c r="H164" i="4" s="1"/>
  <c r="F83" i="9"/>
  <c r="F158" i="1"/>
  <c r="F111" i="7"/>
  <c r="D111" i="7"/>
  <c r="G126" i="7" l="1"/>
  <c r="H126" i="7"/>
  <c r="J132" i="7"/>
  <c r="I132" i="7"/>
  <c r="J127" i="7"/>
  <c r="I127" i="7"/>
  <c r="J133" i="7"/>
  <c r="I133" i="7"/>
  <c r="J130" i="7"/>
  <c r="I130" i="7"/>
  <c r="G125" i="7"/>
  <c r="H125" i="7"/>
  <c r="J128" i="7"/>
  <c r="J131" i="7"/>
  <c r="I131" i="7"/>
  <c r="I129" i="7"/>
  <c r="J129" i="7"/>
  <c r="H98" i="9"/>
  <c r="G98" i="9"/>
  <c r="I98" i="9" s="1"/>
  <c r="I105" i="9"/>
  <c r="I99" i="9"/>
  <c r="I100" i="9"/>
  <c r="H97" i="9"/>
  <c r="G97" i="9"/>
  <c r="G165" i="4"/>
  <c r="H165" i="4"/>
  <c r="D75" i="10"/>
  <c r="J104" i="9"/>
  <c r="J102" i="9"/>
  <c r="J103" i="9"/>
  <c r="J100" i="9"/>
  <c r="J105" i="9"/>
  <c r="J99" i="9"/>
  <c r="J101" i="9"/>
  <c r="G172" i="1"/>
  <c r="G173" i="1"/>
  <c r="G164" i="4"/>
  <c r="G189" i="3"/>
  <c r="G112" i="14"/>
  <c r="H112" i="14"/>
  <c r="G111" i="14"/>
  <c r="H111" i="14"/>
  <c r="F29" i="13"/>
  <c r="F13" i="12"/>
  <c r="G27" i="12" s="1"/>
  <c r="F149" i="4"/>
  <c r="F82" i="9"/>
  <c r="D74" i="10"/>
  <c r="F157" i="1"/>
  <c r="G171" i="1" s="1"/>
  <c r="F110" i="7"/>
  <c r="D110" i="7"/>
  <c r="F174" i="3"/>
  <c r="G188" i="3" s="1"/>
  <c r="F96" i="14"/>
  <c r="J125" i="7" l="1"/>
  <c r="I125" i="7"/>
  <c r="H124" i="7"/>
  <c r="G124" i="7"/>
  <c r="I124" i="7" s="1"/>
  <c r="J126" i="7"/>
  <c r="I126" i="7"/>
  <c r="I97" i="9"/>
  <c r="G96" i="9"/>
  <c r="H96" i="9"/>
  <c r="G163" i="4"/>
  <c r="H163" i="4"/>
  <c r="J98" i="9"/>
  <c r="J97" i="9"/>
  <c r="G110" i="14"/>
  <c r="H110" i="14"/>
  <c r="B21" i="13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F28" i="13"/>
  <c r="F95" i="14"/>
  <c r="F173" i="3"/>
  <c r="G187" i="3" s="1"/>
  <c r="F12" i="12"/>
  <c r="G26" i="12" s="1"/>
  <c r="F148" i="4"/>
  <c r="F81" i="9"/>
  <c r="F73" i="10"/>
  <c r="F156" i="1"/>
  <c r="G170" i="1" s="1"/>
  <c r="F109" i="7"/>
  <c r="D109" i="7"/>
  <c r="F27" i="13"/>
  <c r="F94" i="14"/>
  <c r="H108" i="14" s="1"/>
  <c r="F172" i="3"/>
  <c r="F11" i="12"/>
  <c r="F147" i="4"/>
  <c r="F80" i="9"/>
  <c r="F72" i="10"/>
  <c r="F155" i="1"/>
  <c r="F108" i="7"/>
  <c r="D108" i="7"/>
  <c r="G122" i="7" l="1"/>
  <c r="H122" i="7"/>
  <c r="J124" i="7"/>
  <c r="H123" i="7"/>
  <c r="G123" i="7"/>
  <c r="H95" i="9"/>
  <c r="G95" i="9"/>
  <c r="H94" i="9"/>
  <c r="G94" i="9"/>
  <c r="I94" i="9" s="1"/>
  <c r="I96" i="9"/>
  <c r="G162" i="4"/>
  <c r="H162" i="4"/>
  <c r="H161" i="4"/>
  <c r="J178" i="4"/>
  <c r="I178" i="4"/>
  <c r="I177" i="4"/>
  <c r="J177" i="4"/>
  <c r="D73" i="10"/>
  <c r="D72" i="10"/>
  <c r="J96" i="9"/>
  <c r="G169" i="1"/>
  <c r="G161" i="4"/>
  <c r="G25" i="12"/>
  <c r="G186" i="3"/>
  <c r="G109" i="14"/>
  <c r="H109" i="14"/>
  <c r="G108" i="14"/>
  <c r="N10" i="11"/>
  <c r="F26" i="13"/>
  <c r="F93" i="14"/>
  <c r="F171" i="3"/>
  <c r="G185" i="3" s="1"/>
  <c r="F10" i="12"/>
  <c r="G24" i="12" s="1"/>
  <c r="F146" i="4"/>
  <c r="F79" i="9"/>
  <c r="F71" i="10"/>
  <c r="F154" i="1"/>
  <c r="G168" i="1" s="1"/>
  <c r="F107" i="7"/>
  <c r="D107" i="7"/>
  <c r="F25" i="13"/>
  <c r="F92" i="14"/>
  <c r="F170" i="3"/>
  <c r="F9" i="12"/>
  <c r="G23" i="12" s="1"/>
  <c r="F145" i="4"/>
  <c r="F78" i="9"/>
  <c r="F70" i="10"/>
  <c r="F153" i="1"/>
  <c r="F106" i="7"/>
  <c r="D106" i="7"/>
  <c r="F24" i="13"/>
  <c r="F169" i="3"/>
  <c r="F8" i="12"/>
  <c r="F144" i="4"/>
  <c r="H158" i="4" s="1"/>
  <c r="F77" i="9"/>
  <c r="F69" i="10"/>
  <c r="F152" i="1"/>
  <c r="F105" i="7"/>
  <c r="D105" i="7"/>
  <c r="H119" i="7" l="1"/>
  <c r="G119" i="7"/>
  <c r="H120" i="7"/>
  <c r="G120" i="7"/>
  <c r="I120" i="7" s="1"/>
  <c r="G121" i="7"/>
  <c r="H121" i="7"/>
  <c r="I123" i="7"/>
  <c r="J123" i="7"/>
  <c r="I122" i="7"/>
  <c r="J122" i="7"/>
  <c r="H91" i="9"/>
  <c r="G91" i="9"/>
  <c r="I91" i="9" s="1"/>
  <c r="H92" i="9"/>
  <c r="G92" i="9"/>
  <c r="I92" i="9" s="1"/>
  <c r="I95" i="9"/>
  <c r="H93" i="9"/>
  <c r="G93" i="9"/>
  <c r="I93" i="9" s="1"/>
  <c r="G160" i="4"/>
  <c r="H160" i="4"/>
  <c r="H159" i="4"/>
  <c r="J176" i="4"/>
  <c r="I176" i="4"/>
  <c r="D70" i="10"/>
  <c r="D71" i="10"/>
  <c r="D69" i="10"/>
  <c r="J94" i="9"/>
  <c r="J95" i="9"/>
  <c r="G166" i="1"/>
  <c r="G167" i="1"/>
  <c r="G159" i="4"/>
  <c r="G158" i="4"/>
  <c r="G184" i="3"/>
  <c r="G183" i="3"/>
  <c r="G107" i="14"/>
  <c r="H107" i="14"/>
  <c r="H105" i="14"/>
  <c r="H106" i="14"/>
  <c r="H104" i="14"/>
  <c r="D92" i="14"/>
  <c r="G105" i="14"/>
  <c r="G104" i="14"/>
  <c r="G106" i="14"/>
  <c r="D93" i="14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G22" i="12"/>
  <c r="F23" i="13"/>
  <c r="F89" i="14"/>
  <c r="F168" i="3"/>
  <c r="G182" i="3" s="1"/>
  <c r="F7" i="12"/>
  <c r="G21" i="12" s="1"/>
  <c r="F143" i="4"/>
  <c r="F76" i="9"/>
  <c r="X78" i="9"/>
  <c r="F68" i="10"/>
  <c r="F151" i="1"/>
  <c r="G165" i="1" s="1"/>
  <c r="F104" i="7"/>
  <c r="D104" i="7"/>
  <c r="J120" i="7" l="1"/>
  <c r="H118" i="7"/>
  <c r="G118" i="7"/>
  <c r="J119" i="7"/>
  <c r="I119" i="7"/>
  <c r="I121" i="7"/>
  <c r="J121" i="7"/>
  <c r="H90" i="9"/>
  <c r="G90" i="9"/>
  <c r="G157" i="4"/>
  <c r="H157" i="4"/>
  <c r="J174" i="4"/>
  <c r="I174" i="4"/>
  <c r="J175" i="4"/>
  <c r="I175" i="4"/>
  <c r="D68" i="10"/>
  <c r="J92" i="9"/>
  <c r="J91" i="9"/>
  <c r="J93" i="9"/>
  <c r="G103" i="14"/>
  <c r="H103" i="14"/>
  <c r="Q95" i="14"/>
  <c r="Q94" i="14"/>
  <c r="Q93" i="14"/>
  <c r="Q92" i="14"/>
  <c r="Q91" i="14"/>
  <c r="Q90" i="14"/>
  <c r="Q89" i="14"/>
  <c r="Q88" i="14"/>
  <c r="F88" i="14"/>
  <c r="Q87" i="14"/>
  <c r="F87" i="14"/>
  <c r="Q86" i="14"/>
  <c r="F86" i="14"/>
  <c r="H100" i="14" s="1"/>
  <c r="Q85" i="14"/>
  <c r="F85" i="14"/>
  <c r="Q84" i="14"/>
  <c r="F84" i="14"/>
  <c r="H98" i="14" s="1"/>
  <c r="Q83" i="14"/>
  <c r="F83" i="14"/>
  <c r="Q82" i="14"/>
  <c r="F82" i="14"/>
  <c r="H96" i="14" s="1"/>
  <c r="Q81" i="14"/>
  <c r="F81" i="14"/>
  <c r="Q80" i="14"/>
  <c r="F80" i="14"/>
  <c r="H94" i="14" s="1"/>
  <c r="Q79" i="14"/>
  <c r="F79" i="14"/>
  <c r="Q78" i="14"/>
  <c r="F78" i="14"/>
  <c r="Q77" i="14"/>
  <c r="F77" i="14"/>
  <c r="Q76" i="14"/>
  <c r="F76" i="14"/>
  <c r="H90" i="14" s="1"/>
  <c r="Q75" i="14"/>
  <c r="F75" i="14"/>
  <c r="Q74" i="14"/>
  <c r="F74" i="14"/>
  <c r="H88" i="14" s="1"/>
  <c r="Q73" i="14"/>
  <c r="F73" i="14"/>
  <c r="Q72" i="14"/>
  <c r="F72" i="14"/>
  <c r="H86" i="14" s="1"/>
  <c r="Q71" i="14"/>
  <c r="F71" i="14"/>
  <c r="Q70" i="14"/>
  <c r="F70" i="14"/>
  <c r="H84" i="14" s="1"/>
  <c r="Q69" i="14"/>
  <c r="F69" i="14"/>
  <c r="Q68" i="14"/>
  <c r="F68" i="14"/>
  <c r="H82" i="14" s="1"/>
  <c r="Q67" i="14"/>
  <c r="F67" i="14"/>
  <c r="Q66" i="14"/>
  <c r="F66" i="14"/>
  <c r="H80" i="14" s="1"/>
  <c r="Q65" i="14"/>
  <c r="F65" i="14"/>
  <c r="Q64" i="14"/>
  <c r="F64" i="14"/>
  <c r="H78" i="14" s="1"/>
  <c r="Q63" i="14"/>
  <c r="F63" i="14"/>
  <c r="Q62" i="14"/>
  <c r="F62" i="14"/>
  <c r="H76" i="14" s="1"/>
  <c r="F61" i="14"/>
  <c r="H75" i="14" s="1"/>
  <c r="F60" i="14"/>
  <c r="AB59" i="14"/>
  <c r="Q59" i="14"/>
  <c r="F59" i="14"/>
  <c r="H73" i="14" s="1"/>
  <c r="Q58" i="14"/>
  <c r="F58" i="14"/>
  <c r="Q57" i="14"/>
  <c r="F57" i="14"/>
  <c r="H71" i="14" s="1"/>
  <c r="Q56" i="14"/>
  <c r="F56" i="14"/>
  <c r="Q55" i="14"/>
  <c r="F55" i="14"/>
  <c r="H69" i="14" s="1"/>
  <c r="Q54" i="14"/>
  <c r="F54" i="14"/>
  <c r="Q53" i="14"/>
  <c r="F53" i="14"/>
  <c r="H67" i="14" s="1"/>
  <c r="F52" i="14"/>
  <c r="Q51" i="14"/>
  <c r="F51" i="14"/>
  <c r="Q50" i="14"/>
  <c r="F50" i="14"/>
  <c r="Q49" i="14"/>
  <c r="F49" i="14"/>
  <c r="Q48" i="14"/>
  <c r="F48" i="14"/>
  <c r="Q47" i="14"/>
  <c r="F47" i="14"/>
  <c r="Q46" i="14"/>
  <c r="F46" i="14"/>
  <c r="Q45" i="14"/>
  <c r="F45" i="14"/>
  <c r="Q44" i="14"/>
  <c r="F44" i="14"/>
  <c r="Q43" i="14"/>
  <c r="F43" i="14"/>
  <c r="Q42" i="14"/>
  <c r="F42" i="14"/>
  <c r="Q41" i="14"/>
  <c r="F41" i="14"/>
  <c r="Q40" i="14"/>
  <c r="F40" i="14"/>
  <c r="Q39" i="14"/>
  <c r="F39" i="14"/>
  <c r="Q38" i="14"/>
  <c r="F38" i="14"/>
  <c r="Q37" i="14"/>
  <c r="F37" i="14"/>
  <c r="Q36" i="14"/>
  <c r="F36" i="14"/>
  <c r="Q35" i="14"/>
  <c r="F35" i="14"/>
  <c r="Q34" i="14"/>
  <c r="F34" i="14"/>
  <c r="F33" i="14"/>
  <c r="Q32" i="14"/>
  <c r="F32" i="14"/>
  <c r="H46" i="14" s="1"/>
  <c r="Q31" i="14"/>
  <c r="F31" i="14"/>
  <c r="Q30" i="14"/>
  <c r="F30" i="14"/>
  <c r="H44" i="14" s="1"/>
  <c r="Q29" i="14"/>
  <c r="F29" i="14"/>
  <c r="Q28" i="14"/>
  <c r="F28" i="14"/>
  <c r="Q27" i="14"/>
  <c r="F13" i="14"/>
  <c r="F12" i="14"/>
  <c r="F11" i="14"/>
  <c r="F10" i="14"/>
  <c r="F9" i="14"/>
  <c r="F8" i="14"/>
  <c r="F7" i="14"/>
  <c r="F6" i="14"/>
  <c r="F5" i="14"/>
  <c r="F4" i="14"/>
  <c r="F3" i="14"/>
  <c r="F6" i="12"/>
  <c r="G20" i="12" s="1"/>
  <c r="F167" i="3"/>
  <c r="G181" i="3" s="1"/>
  <c r="F22" i="13"/>
  <c r="B142" i="4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F142" i="4"/>
  <c r="F75" i="9"/>
  <c r="F67" i="10"/>
  <c r="F150" i="1"/>
  <c r="G164" i="1" s="1"/>
  <c r="F103" i="7"/>
  <c r="D103" i="7"/>
  <c r="F21" i="13"/>
  <c r="F166" i="3"/>
  <c r="F5" i="12"/>
  <c r="G19" i="12" s="1"/>
  <c r="F141" i="4"/>
  <c r="H155" i="4" s="1"/>
  <c r="F74" i="9"/>
  <c r="F66" i="10"/>
  <c r="F65" i="10"/>
  <c r="F149" i="1"/>
  <c r="G163" i="1" s="1"/>
  <c r="F102" i="7"/>
  <c r="D102" i="7"/>
  <c r="G117" i="7" l="1"/>
  <c r="H117" i="7"/>
  <c r="I118" i="7"/>
  <c r="J118" i="7"/>
  <c r="H116" i="7"/>
  <c r="G116" i="7"/>
  <c r="G88" i="9"/>
  <c r="H88" i="9"/>
  <c r="H89" i="9"/>
  <c r="G89" i="9"/>
  <c r="I89" i="9" s="1"/>
  <c r="I90" i="9"/>
  <c r="G156" i="4"/>
  <c r="H156" i="4"/>
  <c r="G155" i="4"/>
  <c r="J173" i="4"/>
  <c r="I173" i="4"/>
  <c r="J172" i="4"/>
  <c r="I172" i="4"/>
  <c r="J171" i="4"/>
  <c r="I171" i="4"/>
  <c r="D66" i="10"/>
  <c r="D65" i="10"/>
  <c r="D67" i="10"/>
  <c r="J90" i="9"/>
  <c r="G180" i="3"/>
  <c r="H18" i="14"/>
  <c r="H22" i="14"/>
  <c r="H26" i="14"/>
  <c r="H29" i="14"/>
  <c r="H33" i="14"/>
  <c r="H37" i="14"/>
  <c r="H41" i="14"/>
  <c r="H39" i="14"/>
  <c r="H32" i="14"/>
  <c r="H36" i="14"/>
  <c r="H30" i="14"/>
  <c r="H34" i="14"/>
  <c r="H38" i="14"/>
  <c r="H42" i="14"/>
  <c r="H31" i="14"/>
  <c r="H35" i="14"/>
  <c r="H28" i="14"/>
  <c r="H40" i="14"/>
  <c r="H19" i="14"/>
  <c r="H23" i="14"/>
  <c r="H49" i="14"/>
  <c r="H53" i="14"/>
  <c r="H57" i="14"/>
  <c r="H61" i="14"/>
  <c r="H65" i="14"/>
  <c r="H92" i="14"/>
  <c r="G102" i="14"/>
  <c r="H102" i="14"/>
  <c r="G20" i="14"/>
  <c r="H20" i="14"/>
  <c r="G24" i="14"/>
  <c r="H24" i="14"/>
  <c r="G43" i="14"/>
  <c r="H43" i="14"/>
  <c r="G45" i="14"/>
  <c r="H45" i="14"/>
  <c r="G47" i="14"/>
  <c r="H47" i="14"/>
  <c r="G68" i="14"/>
  <c r="H68" i="14"/>
  <c r="G70" i="14"/>
  <c r="H70" i="14"/>
  <c r="G72" i="14"/>
  <c r="H72" i="14"/>
  <c r="H27" i="14"/>
  <c r="H51" i="14"/>
  <c r="H55" i="14"/>
  <c r="H59" i="14"/>
  <c r="H63" i="14"/>
  <c r="H17" i="14"/>
  <c r="H16" i="14"/>
  <c r="H21" i="14"/>
  <c r="H25" i="14"/>
  <c r="D28" i="14"/>
  <c r="H48" i="14"/>
  <c r="H50" i="14"/>
  <c r="H52" i="14"/>
  <c r="H54" i="14"/>
  <c r="H56" i="14"/>
  <c r="H58" i="14"/>
  <c r="H60" i="14"/>
  <c r="H62" i="14"/>
  <c r="H64" i="14"/>
  <c r="H66" i="14"/>
  <c r="G74" i="14"/>
  <c r="H74" i="14"/>
  <c r="G77" i="14"/>
  <c r="H77" i="14"/>
  <c r="G79" i="14"/>
  <c r="H79" i="14"/>
  <c r="G81" i="14"/>
  <c r="H81" i="14"/>
  <c r="G83" i="14"/>
  <c r="H83" i="14"/>
  <c r="G85" i="14"/>
  <c r="H85" i="14"/>
  <c r="G87" i="14"/>
  <c r="H87" i="14"/>
  <c r="H89" i="14"/>
  <c r="G91" i="14"/>
  <c r="H91" i="14"/>
  <c r="G93" i="14"/>
  <c r="H93" i="14"/>
  <c r="G95" i="14"/>
  <c r="H95" i="14"/>
  <c r="G97" i="14"/>
  <c r="H97" i="14"/>
  <c r="G99" i="14"/>
  <c r="H99" i="14"/>
  <c r="G101" i="14"/>
  <c r="H101" i="14"/>
  <c r="G17" i="14"/>
  <c r="G16" i="14"/>
  <c r="G21" i="14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G52" i="14"/>
  <c r="G58" i="14"/>
  <c r="G64" i="14"/>
  <c r="G18" i="14"/>
  <c r="G22" i="14"/>
  <c r="G26" i="14"/>
  <c r="G29" i="14"/>
  <c r="G33" i="14"/>
  <c r="G37" i="14"/>
  <c r="G41" i="14"/>
  <c r="G28" i="14"/>
  <c r="G40" i="14"/>
  <c r="G30" i="14"/>
  <c r="G34" i="14"/>
  <c r="G38" i="14"/>
  <c r="G42" i="14"/>
  <c r="G31" i="14"/>
  <c r="G35" i="14"/>
  <c r="G39" i="14"/>
  <c r="G32" i="14"/>
  <c r="G36" i="14"/>
  <c r="G44" i="14"/>
  <c r="G46" i="14"/>
  <c r="G67" i="14"/>
  <c r="G69" i="14"/>
  <c r="G71" i="14"/>
  <c r="G73" i="14"/>
  <c r="G75" i="14"/>
  <c r="G25" i="14"/>
  <c r="G48" i="14"/>
  <c r="G50" i="14"/>
  <c r="G54" i="14"/>
  <c r="G56" i="14"/>
  <c r="G60" i="14"/>
  <c r="G62" i="14"/>
  <c r="G66" i="14"/>
  <c r="G89" i="14"/>
  <c r="G19" i="14"/>
  <c r="G23" i="14"/>
  <c r="G27" i="14"/>
  <c r="G49" i="14"/>
  <c r="G51" i="14"/>
  <c r="G53" i="14"/>
  <c r="G55" i="14"/>
  <c r="G57" i="14"/>
  <c r="G59" i="14"/>
  <c r="G61" i="14"/>
  <c r="G63" i="14"/>
  <c r="G65" i="14"/>
  <c r="G76" i="14"/>
  <c r="G78" i="14"/>
  <c r="G80" i="14"/>
  <c r="G82" i="14"/>
  <c r="G84" i="14"/>
  <c r="G86" i="14"/>
  <c r="G88" i="14"/>
  <c r="G90" i="14"/>
  <c r="G92" i="14"/>
  <c r="G94" i="14"/>
  <c r="G96" i="14"/>
  <c r="G98" i="14"/>
  <c r="G100" i="14"/>
  <c r="M112" i="2"/>
  <c r="J116" i="7" l="1"/>
  <c r="I116" i="7"/>
  <c r="J117" i="7"/>
  <c r="I117" i="7"/>
  <c r="I88" i="9"/>
  <c r="I170" i="4"/>
  <c r="J170" i="4"/>
  <c r="J169" i="4"/>
  <c r="I169" i="4"/>
  <c r="J88" i="9"/>
  <c r="J89" i="9"/>
  <c r="F4" i="12"/>
  <c r="G18" i="12" s="1"/>
  <c r="F165" i="3"/>
  <c r="G179" i="3" s="1"/>
  <c r="F20" i="13"/>
  <c r="F140" i="4"/>
  <c r="B133" i="2"/>
  <c r="B134" i="2"/>
  <c r="B135" i="2"/>
  <c r="B136" i="2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132" i="2"/>
  <c r="F73" i="9"/>
  <c r="F148" i="1"/>
  <c r="G162" i="1" s="1"/>
  <c r="F101" i="7"/>
  <c r="D101" i="7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AB59" i="12"/>
  <c r="V24" i="12"/>
  <c r="V23" i="12"/>
  <c r="U22" i="12"/>
  <c r="F164" i="3"/>
  <c r="B164" i="3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F19" i="13"/>
  <c r="F139" i="4"/>
  <c r="H153" i="4" s="1"/>
  <c r="F72" i="9"/>
  <c r="F64" i="10"/>
  <c r="F147" i="1"/>
  <c r="B148" i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F100" i="7"/>
  <c r="D100" i="7"/>
  <c r="B102" i="7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F163" i="3"/>
  <c r="F18" i="13"/>
  <c r="F138" i="4"/>
  <c r="F71" i="9"/>
  <c r="F63" i="10"/>
  <c r="F146" i="1"/>
  <c r="G160" i="1" s="1"/>
  <c r="F99" i="7"/>
  <c r="D99" i="7"/>
  <c r="F162" i="3"/>
  <c r="F17" i="13"/>
  <c r="F137" i="4"/>
  <c r="F70" i="9"/>
  <c r="F62" i="10"/>
  <c r="F145" i="1"/>
  <c r="G159" i="1" s="1"/>
  <c r="F98" i="7"/>
  <c r="D98" i="7"/>
  <c r="F161" i="3"/>
  <c r="F16" i="13"/>
  <c r="F69" i="9"/>
  <c r="F144" i="1"/>
  <c r="F97" i="7"/>
  <c r="D97" i="7"/>
  <c r="F160" i="3"/>
  <c r="F15" i="13"/>
  <c r="F68" i="9"/>
  <c r="F60" i="10"/>
  <c r="F143" i="1"/>
  <c r="F96" i="7"/>
  <c r="D96" i="7"/>
  <c r="F159" i="3"/>
  <c r="F14" i="13"/>
  <c r="F134" i="4"/>
  <c r="F67" i="9"/>
  <c r="F59" i="10"/>
  <c r="F142" i="1"/>
  <c r="F95" i="7"/>
  <c r="D95" i="7"/>
  <c r="F13" i="13"/>
  <c r="F158" i="3"/>
  <c r="F133" i="4"/>
  <c r="F66" i="9"/>
  <c r="F58" i="10"/>
  <c r="F141" i="1"/>
  <c r="F94" i="7"/>
  <c r="D94" i="7"/>
  <c r="H108" i="7" l="1"/>
  <c r="G108" i="7"/>
  <c r="I108" i="7" s="1"/>
  <c r="G109" i="7"/>
  <c r="H109" i="7"/>
  <c r="G110" i="7"/>
  <c r="H110" i="7"/>
  <c r="H112" i="7"/>
  <c r="G112" i="7"/>
  <c r="I112" i="7" s="1"/>
  <c r="G113" i="7"/>
  <c r="H113" i="7"/>
  <c r="G115" i="7"/>
  <c r="H115" i="7"/>
  <c r="H114" i="7"/>
  <c r="G114" i="7"/>
  <c r="G111" i="7"/>
  <c r="H111" i="7"/>
  <c r="I111" i="7" s="1"/>
  <c r="G80" i="9"/>
  <c r="I80" i="9" s="1"/>
  <c r="H80" i="9"/>
  <c r="H85" i="9"/>
  <c r="G85" i="9"/>
  <c r="I85" i="9" s="1"/>
  <c r="G82" i="9"/>
  <c r="I82" i="9" s="1"/>
  <c r="H82" i="9"/>
  <c r="G84" i="9"/>
  <c r="H84" i="9"/>
  <c r="H83" i="9"/>
  <c r="G83" i="9"/>
  <c r="G86" i="9"/>
  <c r="H86" i="9"/>
  <c r="H81" i="9"/>
  <c r="G81" i="9"/>
  <c r="H87" i="9"/>
  <c r="G87" i="9"/>
  <c r="I87" i="9" s="1"/>
  <c r="H147" i="4"/>
  <c r="H148" i="4"/>
  <c r="H149" i="4"/>
  <c r="H151" i="4"/>
  <c r="H150" i="4"/>
  <c r="G154" i="4"/>
  <c r="H154" i="4"/>
  <c r="H152" i="4"/>
  <c r="D63" i="10"/>
  <c r="D64" i="10"/>
  <c r="D62" i="10"/>
  <c r="G155" i="1"/>
  <c r="G156" i="1"/>
  <c r="G157" i="1"/>
  <c r="G158" i="1"/>
  <c r="G161" i="1"/>
  <c r="G147" i="4"/>
  <c r="G153" i="4"/>
  <c r="G148" i="4"/>
  <c r="G149" i="4"/>
  <c r="G151" i="4"/>
  <c r="G150" i="4"/>
  <c r="G152" i="4"/>
  <c r="G173" i="3"/>
  <c r="G175" i="3"/>
  <c r="G176" i="3"/>
  <c r="G177" i="3"/>
  <c r="G178" i="3"/>
  <c r="G172" i="3"/>
  <c r="G174" i="3"/>
  <c r="F12" i="13"/>
  <c r="F157" i="3"/>
  <c r="G171" i="3" s="1"/>
  <c r="F132" i="4"/>
  <c r="F65" i="9"/>
  <c r="F57" i="10"/>
  <c r="F140" i="1"/>
  <c r="G154" i="1" s="1"/>
  <c r="N141" i="1"/>
  <c r="F93" i="7"/>
  <c r="D93" i="7"/>
  <c r="T101" i="7"/>
  <c r="F11" i="13"/>
  <c r="F156" i="3"/>
  <c r="G170" i="3" s="1"/>
  <c r="F131" i="4"/>
  <c r="F64" i="9"/>
  <c r="F56" i="10"/>
  <c r="F139" i="1"/>
  <c r="F92" i="7"/>
  <c r="D92" i="7"/>
  <c r="F10" i="11"/>
  <c r="E10" i="11"/>
  <c r="F10" i="13"/>
  <c r="F155" i="3"/>
  <c r="F130" i="4"/>
  <c r="H144" i="4" s="1"/>
  <c r="F63" i="9"/>
  <c r="F55" i="10"/>
  <c r="F138" i="1"/>
  <c r="F91" i="7"/>
  <c r="D91" i="7"/>
  <c r="G106" i="7" l="1"/>
  <c r="H106" i="7"/>
  <c r="J111" i="7"/>
  <c r="I115" i="7"/>
  <c r="J115" i="7"/>
  <c r="J112" i="7"/>
  <c r="I109" i="7"/>
  <c r="J109" i="7"/>
  <c r="H107" i="7"/>
  <c r="G107" i="7"/>
  <c r="I107" i="7" s="1"/>
  <c r="J114" i="7"/>
  <c r="I114" i="7"/>
  <c r="G105" i="7"/>
  <c r="H105" i="7"/>
  <c r="J113" i="7"/>
  <c r="I113" i="7"/>
  <c r="J110" i="7"/>
  <c r="I110" i="7"/>
  <c r="J108" i="7"/>
  <c r="G78" i="9"/>
  <c r="H78" i="9"/>
  <c r="I86" i="9"/>
  <c r="I84" i="9"/>
  <c r="H77" i="9"/>
  <c r="G77" i="9"/>
  <c r="I77" i="9" s="1"/>
  <c r="H79" i="9"/>
  <c r="G79" i="9"/>
  <c r="I79" i="9" s="1"/>
  <c r="I81" i="9"/>
  <c r="I83" i="9"/>
  <c r="G146" i="4"/>
  <c r="H146" i="4"/>
  <c r="H145" i="4"/>
  <c r="I168" i="4"/>
  <c r="J168" i="4"/>
  <c r="J85" i="9"/>
  <c r="J81" i="9"/>
  <c r="J84" i="9"/>
  <c r="J87" i="9"/>
  <c r="J86" i="9"/>
  <c r="J82" i="9"/>
  <c r="J80" i="9"/>
  <c r="J83" i="9"/>
  <c r="G152" i="1"/>
  <c r="G153" i="1"/>
  <c r="G145" i="4"/>
  <c r="G144" i="4"/>
  <c r="G169" i="3"/>
  <c r="F9" i="13"/>
  <c r="F154" i="3"/>
  <c r="G168" i="3" s="1"/>
  <c r="F129" i="4"/>
  <c r="F62" i="9"/>
  <c r="F54" i="10"/>
  <c r="F137" i="1"/>
  <c r="G151" i="1" s="1"/>
  <c r="F90" i="7"/>
  <c r="D90" i="7"/>
  <c r="H104" i="7" l="1"/>
  <c r="G104" i="7"/>
  <c r="I104" i="7" s="1"/>
  <c r="J105" i="7"/>
  <c r="I105" i="7"/>
  <c r="J107" i="7"/>
  <c r="J106" i="7"/>
  <c r="I106" i="7"/>
  <c r="G76" i="9"/>
  <c r="H76" i="9"/>
  <c r="I78" i="9"/>
  <c r="G143" i="4"/>
  <c r="H143" i="4"/>
  <c r="J162" i="4"/>
  <c r="I162" i="4"/>
  <c r="J166" i="4"/>
  <c r="I166" i="4"/>
  <c r="J160" i="4"/>
  <c r="I160" i="4"/>
  <c r="I165" i="4"/>
  <c r="J165" i="4"/>
  <c r="J161" i="4"/>
  <c r="I161" i="4"/>
  <c r="J163" i="4"/>
  <c r="I163" i="4"/>
  <c r="I167" i="4"/>
  <c r="J167" i="4"/>
  <c r="I164" i="4"/>
  <c r="J164" i="4"/>
  <c r="J79" i="9"/>
  <c r="J77" i="9"/>
  <c r="J78" i="9"/>
  <c r="F131" i="2"/>
  <c r="D131" i="2" s="1"/>
  <c r="F8" i="13"/>
  <c r="F153" i="3"/>
  <c r="G167" i="3" s="1"/>
  <c r="F128" i="4"/>
  <c r="F61" i="9"/>
  <c r="F53" i="10"/>
  <c r="F136" i="1"/>
  <c r="G150" i="1" s="1"/>
  <c r="F89" i="7"/>
  <c r="D89" i="7"/>
  <c r="F7" i="13"/>
  <c r="F152" i="3"/>
  <c r="G166" i="3" s="1"/>
  <c r="F127" i="4"/>
  <c r="F130" i="2"/>
  <c r="D130" i="2" s="1"/>
  <c r="F60" i="9"/>
  <c r="F52" i="10"/>
  <c r="F135" i="1"/>
  <c r="G149" i="1" s="1"/>
  <c r="N131" i="1"/>
  <c r="F88" i="7"/>
  <c r="D88" i="7"/>
  <c r="F6" i="13"/>
  <c r="F151" i="3"/>
  <c r="F126" i="4"/>
  <c r="H140" i="4" s="1"/>
  <c r="F59" i="9"/>
  <c r="F58" i="9"/>
  <c r="F51" i="10"/>
  <c r="F134" i="1"/>
  <c r="F87" i="7"/>
  <c r="D87" i="7"/>
  <c r="F5" i="13"/>
  <c r="F4" i="13"/>
  <c r="F150" i="3"/>
  <c r="F125" i="4"/>
  <c r="F129" i="2"/>
  <c r="D129" i="2" s="1"/>
  <c r="F57" i="9"/>
  <c r="F50" i="10"/>
  <c r="F133" i="1"/>
  <c r="G147" i="1" s="1"/>
  <c r="F86" i="7"/>
  <c r="D86" i="7"/>
  <c r="F149" i="3"/>
  <c r="F124" i="4"/>
  <c r="F128" i="2"/>
  <c r="D128" i="2" s="1"/>
  <c r="F56" i="9"/>
  <c r="F49" i="10"/>
  <c r="F132" i="1"/>
  <c r="G146" i="1" s="1"/>
  <c r="F85" i="7"/>
  <c r="D85" i="7"/>
  <c r="F148" i="3"/>
  <c r="F123" i="4"/>
  <c r="F127" i="2"/>
  <c r="D127" i="2" s="1"/>
  <c r="F55" i="9"/>
  <c r="F48" i="10"/>
  <c r="F131" i="1"/>
  <c r="G145" i="1" s="1"/>
  <c r="F84" i="7"/>
  <c r="D84" i="7"/>
  <c r="X59" i="13"/>
  <c r="R24" i="13"/>
  <c r="R23" i="13"/>
  <c r="Q22" i="13"/>
  <c r="F147" i="3"/>
  <c r="F122" i="4"/>
  <c r="F126" i="2"/>
  <c r="D126" i="2" s="1"/>
  <c r="F54" i="9"/>
  <c r="F47" i="10"/>
  <c r="F130" i="1"/>
  <c r="G144" i="1" s="1"/>
  <c r="F83" i="7"/>
  <c r="D83" i="7"/>
  <c r="F146" i="3"/>
  <c r="F121" i="4"/>
  <c r="F125" i="2"/>
  <c r="D125" i="2" s="1"/>
  <c r="F53" i="9"/>
  <c r="F46" i="10"/>
  <c r="F129" i="1"/>
  <c r="G143" i="1" s="1"/>
  <c r="F82" i="7"/>
  <c r="D82" i="7"/>
  <c r="F145" i="3"/>
  <c r="F120" i="4"/>
  <c r="F124" i="2"/>
  <c r="D124" i="2" s="1"/>
  <c r="F52" i="9"/>
  <c r="F45" i="10"/>
  <c r="F128" i="1"/>
  <c r="G142" i="1" s="1"/>
  <c r="F81" i="7"/>
  <c r="D81" i="7"/>
  <c r="F144" i="3"/>
  <c r="F119" i="4"/>
  <c r="F123" i="2"/>
  <c r="D123" i="2" s="1"/>
  <c r="F51" i="9"/>
  <c r="F44" i="10"/>
  <c r="F127" i="1"/>
  <c r="G141" i="1" s="1"/>
  <c r="F80" i="7"/>
  <c r="D80" i="7"/>
  <c r="F143" i="3"/>
  <c r="F118" i="4"/>
  <c r="F122" i="2"/>
  <c r="D122" i="2" s="1"/>
  <c r="F50" i="9"/>
  <c r="F43" i="10"/>
  <c r="F126" i="1"/>
  <c r="G140" i="1" s="1"/>
  <c r="F79" i="7"/>
  <c r="D79" i="7"/>
  <c r="F142" i="3"/>
  <c r="F117" i="4"/>
  <c r="F121" i="2"/>
  <c r="D121" i="2" s="1"/>
  <c r="F49" i="9"/>
  <c r="F42" i="10"/>
  <c r="F125" i="1"/>
  <c r="G139" i="1" s="1"/>
  <c r="F78" i="7"/>
  <c r="D78" i="7"/>
  <c r="H92" i="7" l="1"/>
  <c r="G92" i="7"/>
  <c r="I92" i="7" s="1"/>
  <c r="G93" i="7"/>
  <c r="H93" i="7"/>
  <c r="G94" i="7"/>
  <c r="H94" i="7"/>
  <c r="G95" i="7"/>
  <c r="H95" i="7"/>
  <c r="I95" i="7" s="1"/>
  <c r="H96" i="7"/>
  <c r="G96" i="7"/>
  <c r="I96" i="7" s="1"/>
  <c r="G97" i="7"/>
  <c r="H97" i="7"/>
  <c r="H98" i="7"/>
  <c r="G98" i="7"/>
  <c r="G99" i="7"/>
  <c r="H99" i="7"/>
  <c r="H100" i="7"/>
  <c r="G100" i="7"/>
  <c r="H103" i="7"/>
  <c r="G103" i="7"/>
  <c r="G101" i="7"/>
  <c r="H101" i="7"/>
  <c r="H102" i="7"/>
  <c r="G102" i="7"/>
  <c r="J104" i="7"/>
  <c r="G72" i="9"/>
  <c r="I72" i="9" s="1"/>
  <c r="H72" i="9"/>
  <c r="H73" i="9"/>
  <c r="G73" i="9"/>
  <c r="I73" i="9" s="1"/>
  <c r="H63" i="9"/>
  <c r="G63" i="9"/>
  <c r="H65" i="9"/>
  <c r="G65" i="9"/>
  <c r="I65" i="9" s="1"/>
  <c r="G66" i="9"/>
  <c r="I66" i="9" s="1"/>
  <c r="H66" i="9"/>
  <c r="H67" i="9"/>
  <c r="G67" i="9"/>
  <c r="I67" i="9" s="1"/>
  <c r="G68" i="9"/>
  <c r="I68" i="9" s="1"/>
  <c r="H68" i="9"/>
  <c r="H69" i="9"/>
  <c r="G69" i="9"/>
  <c r="I69" i="9" s="1"/>
  <c r="G70" i="9"/>
  <c r="I70" i="9" s="1"/>
  <c r="H70" i="9"/>
  <c r="H71" i="9"/>
  <c r="G71" i="9"/>
  <c r="I71" i="9" s="1"/>
  <c r="G74" i="9"/>
  <c r="I74" i="9" s="1"/>
  <c r="H74" i="9"/>
  <c r="G64" i="9"/>
  <c r="H64" i="9"/>
  <c r="H75" i="9"/>
  <c r="G75" i="9"/>
  <c r="I76" i="9"/>
  <c r="H132" i="4"/>
  <c r="H134" i="4"/>
  <c r="H136" i="4"/>
  <c r="H137" i="4"/>
  <c r="H138" i="4"/>
  <c r="H139" i="4"/>
  <c r="G141" i="4"/>
  <c r="H141" i="4"/>
  <c r="G142" i="4"/>
  <c r="H142" i="4"/>
  <c r="H131" i="4"/>
  <c r="H133" i="4"/>
  <c r="H135" i="4"/>
  <c r="J158" i="4"/>
  <c r="I158" i="4"/>
  <c r="I157" i="4"/>
  <c r="J157" i="4"/>
  <c r="I159" i="4"/>
  <c r="J159" i="4"/>
  <c r="G131" i="4"/>
  <c r="G132" i="4"/>
  <c r="G133" i="4"/>
  <c r="G134" i="4"/>
  <c r="J76" i="9"/>
  <c r="G148" i="1"/>
  <c r="G135" i="4"/>
  <c r="G136" i="4"/>
  <c r="G137" i="4"/>
  <c r="G138" i="4"/>
  <c r="G139" i="4"/>
  <c r="G140" i="4"/>
  <c r="G165" i="3"/>
  <c r="G156" i="3"/>
  <c r="G157" i="3"/>
  <c r="G158" i="3"/>
  <c r="G159" i="3"/>
  <c r="G160" i="3"/>
  <c r="G161" i="3"/>
  <c r="G162" i="3"/>
  <c r="G163" i="3"/>
  <c r="G164" i="3"/>
  <c r="F3" i="11"/>
  <c r="F4" i="11"/>
  <c r="N4" i="11"/>
  <c r="N3" i="11"/>
  <c r="D4" i="13"/>
  <c r="D5" i="13" s="1"/>
  <c r="D6" i="13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F141" i="3"/>
  <c r="G155" i="3" s="1"/>
  <c r="F116" i="4"/>
  <c r="F120" i="2"/>
  <c r="D120" i="2" s="1"/>
  <c r="F48" i="9"/>
  <c r="F41" i="10"/>
  <c r="F124" i="1"/>
  <c r="G138" i="1" s="1"/>
  <c r="F77" i="7"/>
  <c r="D77" i="7"/>
  <c r="D115" i="2"/>
  <c r="D116" i="2"/>
  <c r="D117" i="2"/>
  <c r="D118" i="2"/>
  <c r="D119" i="2"/>
  <c r="D114" i="2"/>
  <c r="F116" i="2"/>
  <c r="F117" i="2"/>
  <c r="F118" i="2"/>
  <c r="F119" i="2"/>
  <c r="F115" i="2"/>
  <c r="F140" i="3"/>
  <c r="G154" i="3" s="1"/>
  <c r="F115" i="4"/>
  <c r="H129" i="4" s="1"/>
  <c r="F47" i="9"/>
  <c r="F39" i="10"/>
  <c r="F40" i="10"/>
  <c r="F123" i="1"/>
  <c r="F76" i="7"/>
  <c r="D76" i="7"/>
  <c r="I102" i="7" l="1"/>
  <c r="J102" i="7"/>
  <c r="J103" i="7"/>
  <c r="I103" i="7"/>
  <c r="J99" i="7"/>
  <c r="I99" i="7"/>
  <c r="I97" i="7"/>
  <c r="J97" i="7"/>
  <c r="J95" i="7"/>
  <c r="J93" i="7"/>
  <c r="I93" i="7"/>
  <c r="G91" i="7"/>
  <c r="I91" i="7" s="1"/>
  <c r="H91" i="7"/>
  <c r="J100" i="7"/>
  <c r="I100" i="7"/>
  <c r="J98" i="7"/>
  <c r="I98" i="7"/>
  <c r="G90" i="7"/>
  <c r="H90" i="7"/>
  <c r="I101" i="7"/>
  <c r="J101" i="7"/>
  <c r="J96" i="7"/>
  <c r="J94" i="7"/>
  <c r="I94" i="7"/>
  <c r="J92" i="7"/>
  <c r="G62" i="9"/>
  <c r="I62" i="9" s="1"/>
  <c r="H62" i="9"/>
  <c r="H61" i="9"/>
  <c r="G61" i="9"/>
  <c r="I61" i="9" s="1"/>
  <c r="I64" i="9"/>
  <c r="I75" i="9"/>
  <c r="I63" i="9"/>
  <c r="G130" i="4"/>
  <c r="H130" i="4"/>
  <c r="J156" i="4"/>
  <c r="I156" i="4"/>
  <c r="I155" i="4"/>
  <c r="J155" i="4"/>
  <c r="J71" i="9"/>
  <c r="J64" i="9"/>
  <c r="J63" i="9"/>
  <c r="J73" i="9"/>
  <c r="J68" i="9"/>
  <c r="J69" i="9"/>
  <c r="J74" i="9"/>
  <c r="J65" i="9"/>
  <c r="J75" i="9"/>
  <c r="J70" i="9"/>
  <c r="J67" i="9"/>
  <c r="J66" i="9"/>
  <c r="J72" i="9"/>
  <c r="G137" i="1"/>
  <c r="G129" i="4"/>
  <c r="N133" i="3"/>
  <c r="F139" i="3"/>
  <c r="G153" i="3" s="1"/>
  <c r="F114" i="4"/>
  <c r="F46" i="9"/>
  <c r="F122" i="1"/>
  <c r="G136" i="1" s="1"/>
  <c r="F75" i="7"/>
  <c r="D75" i="7"/>
  <c r="G89" i="7" l="1"/>
  <c r="H89" i="7"/>
  <c r="I90" i="7"/>
  <c r="J90" i="7"/>
  <c r="J91" i="7"/>
  <c r="G60" i="9"/>
  <c r="I60" i="9" s="1"/>
  <c r="H60" i="9"/>
  <c r="G128" i="4"/>
  <c r="H128" i="4"/>
  <c r="I147" i="4"/>
  <c r="J147" i="4"/>
  <c r="I148" i="4"/>
  <c r="J148" i="4"/>
  <c r="I154" i="4"/>
  <c r="J154" i="4"/>
  <c r="I150" i="4"/>
  <c r="J150" i="4"/>
  <c r="J145" i="4"/>
  <c r="I145" i="4"/>
  <c r="I149" i="4"/>
  <c r="J149" i="4"/>
  <c r="I146" i="4"/>
  <c r="J146" i="4"/>
  <c r="I153" i="4"/>
  <c r="J153" i="4"/>
  <c r="I152" i="4"/>
  <c r="J152" i="4"/>
  <c r="I151" i="4"/>
  <c r="J151" i="4"/>
  <c r="I144" i="4"/>
  <c r="J144" i="4"/>
  <c r="J61" i="9"/>
  <c r="J62" i="9"/>
  <c r="F138" i="3"/>
  <c r="G152" i="3" s="1"/>
  <c r="F113" i="4"/>
  <c r="F45" i="9"/>
  <c r="F38" i="10"/>
  <c r="F121" i="1"/>
  <c r="G135" i="1" s="1"/>
  <c r="F74" i="7"/>
  <c r="D74" i="7"/>
  <c r="F137" i="3"/>
  <c r="F112" i="4"/>
  <c r="H126" i="4" s="1"/>
  <c r="F44" i="9"/>
  <c r="F37" i="10"/>
  <c r="F120" i="1"/>
  <c r="G134" i="1" s="1"/>
  <c r="F73" i="7"/>
  <c r="D73" i="7"/>
  <c r="F110" i="1"/>
  <c r="F111" i="1"/>
  <c r="F112" i="1"/>
  <c r="F113" i="1"/>
  <c r="F114" i="1"/>
  <c r="F115" i="1"/>
  <c r="F116" i="1"/>
  <c r="F117" i="1"/>
  <c r="F118" i="1"/>
  <c r="F119" i="1"/>
  <c r="G133" i="1" s="1"/>
  <c r="F136" i="3"/>
  <c r="F111" i="4"/>
  <c r="F43" i="9"/>
  <c r="F36" i="10"/>
  <c r="F72" i="7"/>
  <c r="D72" i="7"/>
  <c r="F32" i="10"/>
  <c r="F33" i="10"/>
  <c r="F34" i="10"/>
  <c r="F35" i="10"/>
  <c r="F106" i="2"/>
  <c r="D106" i="2" s="1"/>
  <c r="F135" i="3"/>
  <c r="F110" i="4"/>
  <c r="H124" i="4" s="1"/>
  <c r="F38" i="9"/>
  <c r="F39" i="9"/>
  <c r="F40" i="9"/>
  <c r="F41" i="9"/>
  <c r="F42" i="9"/>
  <c r="D71" i="7"/>
  <c r="F133" i="3"/>
  <c r="F134" i="3"/>
  <c r="F109" i="4"/>
  <c r="D70" i="7"/>
  <c r="F108" i="4"/>
  <c r="D69" i="7"/>
  <c r="F132" i="3"/>
  <c r="F107" i="4"/>
  <c r="D68" i="7"/>
  <c r="F131" i="3"/>
  <c r="F106" i="4"/>
  <c r="F31" i="10"/>
  <c r="D67" i="7"/>
  <c r="F130" i="3"/>
  <c r="F105" i="4"/>
  <c r="F30" i="10"/>
  <c r="D66" i="7"/>
  <c r="F129" i="3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91" i="4"/>
  <c r="F37" i="9"/>
  <c r="F29" i="10"/>
  <c r="D65" i="7"/>
  <c r="F128" i="3"/>
  <c r="F34" i="9"/>
  <c r="F35" i="9"/>
  <c r="F36" i="9"/>
  <c r="F28" i="10"/>
  <c r="D64" i="7"/>
  <c r="F127" i="3"/>
  <c r="F27" i="10"/>
  <c r="D63" i="7"/>
  <c r="F126" i="3"/>
  <c r="F124" i="3"/>
  <c r="F105" i="2"/>
  <c r="D105" i="2" s="1"/>
  <c r="F26" i="10"/>
  <c r="D62" i="7"/>
  <c r="F125" i="3"/>
  <c r="F104" i="2"/>
  <c r="D104" i="2"/>
  <c r="F33" i="9"/>
  <c r="F25" i="10"/>
  <c r="F107" i="1"/>
  <c r="D61" i="7"/>
  <c r="F103" i="2"/>
  <c r="D103" i="2" s="1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24" i="10"/>
  <c r="F102" i="1"/>
  <c r="F103" i="1"/>
  <c r="F104" i="1"/>
  <c r="F105" i="1"/>
  <c r="F106" i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3" i="7"/>
  <c r="D4" i="7"/>
  <c r="D2" i="7"/>
  <c r="F123" i="3"/>
  <c r="F102" i="2"/>
  <c r="D102" i="2"/>
  <c r="F23" i="10"/>
  <c r="F122" i="3"/>
  <c r="F101" i="2"/>
  <c r="D101" i="2"/>
  <c r="F22" i="10"/>
  <c r="F121" i="3"/>
  <c r="F100" i="2"/>
  <c r="D100" i="2"/>
  <c r="M29" i="9"/>
  <c r="F21" i="10"/>
  <c r="F120" i="3"/>
  <c r="F99" i="2"/>
  <c r="D99" i="2" s="1"/>
  <c r="F20" i="10"/>
  <c r="F119" i="3"/>
  <c r="F98" i="2"/>
  <c r="D98" i="2" s="1"/>
  <c r="F19" i="10"/>
  <c r="F99" i="1"/>
  <c r="F100" i="1"/>
  <c r="F101" i="1"/>
  <c r="H88" i="7" l="1"/>
  <c r="G88" i="7"/>
  <c r="I88" i="7" s="1"/>
  <c r="H60" i="7"/>
  <c r="H64" i="7"/>
  <c r="H68" i="7"/>
  <c r="H72" i="7"/>
  <c r="J72" i="7" s="1"/>
  <c r="H76" i="7"/>
  <c r="J76" i="7" s="1"/>
  <c r="H80" i="7"/>
  <c r="J80" i="7" s="1"/>
  <c r="H84" i="7"/>
  <c r="G57" i="7"/>
  <c r="G61" i="7"/>
  <c r="G65" i="7"/>
  <c r="G69" i="7"/>
  <c r="G73" i="7"/>
  <c r="G77" i="7"/>
  <c r="G81" i="7"/>
  <c r="G85" i="7"/>
  <c r="H61" i="7"/>
  <c r="H66" i="7"/>
  <c r="H71" i="7"/>
  <c r="H77" i="7"/>
  <c r="H82" i="7"/>
  <c r="G62" i="7"/>
  <c r="G67" i="7"/>
  <c r="G72" i="7"/>
  <c r="G78" i="7"/>
  <c r="G83" i="7"/>
  <c r="H57" i="7"/>
  <c r="H62" i="7"/>
  <c r="H67" i="7"/>
  <c r="H73" i="7"/>
  <c r="H78" i="7"/>
  <c r="H83" i="7"/>
  <c r="G58" i="7"/>
  <c r="G63" i="7"/>
  <c r="G68" i="7"/>
  <c r="G74" i="7"/>
  <c r="G79" i="7"/>
  <c r="G84" i="7"/>
  <c r="H58" i="7"/>
  <c r="H63" i="7"/>
  <c r="H69" i="7"/>
  <c r="H74" i="7"/>
  <c r="H79" i="7"/>
  <c r="H85" i="7"/>
  <c r="H59" i="7"/>
  <c r="H81" i="7"/>
  <c r="G66" i="7"/>
  <c r="G76" i="7"/>
  <c r="H65" i="7"/>
  <c r="H86" i="7"/>
  <c r="G59" i="7"/>
  <c r="G70" i="7"/>
  <c r="G80" i="7"/>
  <c r="H70" i="7"/>
  <c r="G60" i="7"/>
  <c r="I60" i="7" s="1"/>
  <c r="G71" i="7"/>
  <c r="G82" i="7"/>
  <c r="H75" i="7"/>
  <c r="G64" i="7"/>
  <c r="I64" i="7" s="1"/>
  <c r="G75" i="7"/>
  <c r="G86" i="7"/>
  <c r="H87" i="7"/>
  <c r="G87" i="7"/>
  <c r="J89" i="7"/>
  <c r="I89" i="7"/>
  <c r="H45" i="9"/>
  <c r="G45" i="9"/>
  <c r="H41" i="9"/>
  <c r="G41" i="9"/>
  <c r="I41" i="9" s="1"/>
  <c r="H37" i="9"/>
  <c r="G37" i="9"/>
  <c r="H47" i="9"/>
  <c r="G47" i="9"/>
  <c r="I47" i="9" s="1"/>
  <c r="G48" i="9"/>
  <c r="H48" i="9"/>
  <c r="H51" i="9"/>
  <c r="G51" i="9"/>
  <c r="I51" i="9" s="1"/>
  <c r="G54" i="9"/>
  <c r="I54" i="9" s="1"/>
  <c r="H54" i="9"/>
  <c r="G44" i="9"/>
  <c r="H44" i="9"/>
  <c r="G40" i="9"/>
  <c r="I40" i="9" s="1"/>
  <c r="H40" i="9"/>
  <c r="G36" i="9"/>
  <c r="H36" i="9"/>
  <c r="H53" i="9"/>
  <c r="G53" i="9"/>
  <c r="H57" i="9"/>
  <c r="G57" i="9"/>
  <c r="I57" i="9" s="1"/>
  <c r="H59" i="9"/>
  <c r="G59" i="9"/>
  <c r="H43" i="9"/>
  <c r="G43" i="9"/>
  <c r="I43" i="9" s="1"/>
  <c r="H39" i="9"/>
  <c r="G39" i="9"/>
  <c r="H35" i="9"/>
  <c r="G35" i="9"/>
  <c r="I35" i="9" s="1"/>
  <c r="G50" i="9"/>
  <c r="H50" i="9"/>
  <c r="G56" i="9"/>
  <c r="H56" i="9"/>
  <c r="G52" i="9"/>
  <c r="H52" i="9"/>
  <c r="G58" i="9"/>
  <c r="H58" i="9"/>
  <c r="G46" i="9"/>
  <c r="H46" i="9"/>
  <c r="G42" i="9"/>
  <c r="H42" i="9"/>
  <c r="G38" i="9"/>
  <c r="H38" i="9"/>
  <c r="G34" i="9"/>
  <c r="H34" i="9"/>
  <c r="H49" i="9"/>
  <c r="G49" i="9"/>
  <c r="I49" i="9" s="1"/>
  <c r="H55" i="9"/>
  <c r="G55" i="9"/>
  <c r="I55" i="9" s="1"/>
  <c r="G116" i="4"/>
  <c r="H116" i="4"/>
  <c r="H115" i="4"/>
  <c r="H111" i="4"/>
  <c r="H107" i="4"/>
  <c r="H121" i="4"/>
  <c r="H112" i="4"/>
  <c r="G122" i="4"/>
  <c r="H122" i="4"/>
  <c r="H77" i="4"/>
  <c r="H81" i="4"/>
  <c r="H85" i="4"/>
  <c r="H89" i="4"/>
  <c r="H93" i="4"/>
  <c r="H97" i="4"/>
  <c r="H101" i="4"/>
  <c r="H105" i="4"/>
  <c r="H79" i="4"/>
  <c r="H87" i="4"/>
  <c r="H95" i="4"/>
  <c r="H103" i="4"/>
  <c r="H76" i="4"/>
  <c r="H84" i="4"/>
  <c r="H92" i="4"/>
  <c r="H96" i="4"/>
  <c r="H104" i="4"/>
  <c r="H78" i="4"/>
  <c r="H82" i="4"/>
  <c r="H86" i="4"/>
  <c r="H90" i="4"/>
  <c r="H94" i="4"/>
  <c r="H98" i="4"/>
  <c r="H102" i="4"/>
  <c r="H83" i="4"/>
  <c r="H91" i="4"/>
  <c r="H99" i="4"/>
  <c r="H80" i="4"/>
  <c r="H88" i="4"/>
  <c r="H100" i="4"/>
  <c r="H118" i="4"/>
  <c r="H114" i="4"/>
  <c r="H110" i="4"/>
  <c r="H106" i="4"/>
  <c r="H119" i="4"/>
  <c r="H120" i="4"/>
  <c r="G123" i="4"/>
  <c r="H123" i="4"/>
  <c r="G125" i="4"/>
  <c r="H125" i="4"/>
  <c r="G127" i="4"/>
  <c r="H127" i="4"/>
  <c r="H108" i="4"/>
  <c r="H117" i="4"/>
  <c r="H113" i="4"/>
  <c r="H109" i="4"/>
  <c r="I143" i="4"/>
  <c r="J143" i="4"/>
  <c r="J142" i="4"/>
  <c r="I142" i="4"/>
  <c r="J60" i="9"/>
  <c r="G132" i="1"/>
  <c r="G127" i="1"/>
  <c r="G128" i="1"/>
  <c r="G124" i="1"/>
  <c r="G129" i="1"/>
  <c r="G125" i="1"/>
  <c r="G131" i="1"/>
  <c r="G130" i="1"/>
  <c r="G126" i="1"/>
  <c r="G112" i="4"/>
  <c r="G108" i="4"/>
  <c r="G76" i="4"/>
  <c r="G80" i="4"/>
  <c r="G84" i="4"/>
  <c r="G88" i="4"/>
  <c r="G92" i="4"/>
  <c r="G96" i="4"/>
  <c r="G100" i="4"/>
  <c r="G104" i="4"/>
  <c r="G87" i="4"/>
  <c r="G95" i="4"/>
  <c r="G77" i="4"/>
  <c r="G81" i="4"/>
  <c r="G85" i="4"/>
  <c r="G89" i="4"/>
  <c r="G93" i="4"/>
  <c r="G97" i="4"/>
  <c r="G101" i="4"/>
  <c r="G105" i="4"/>
  <c r="G79" i="4"/>
  <c r="G91" i="4"/>
  <c r="G103" i="4"/>
  <c r="G78" i="4"/>
  <c r="G82" i="4"/>
  <c r="G86" i="4"/>
  <c r="G90" i="4"/>
  <c r="G94" i="4"/>
  <c r="G98" i="4"/>
  <c r="G102" i="4"/>
  <c r="G83" i="4"/>
  <c r="G99" i="4"/>
  <c r="G111" i="4"/>
  <c r="G107" i="4"/>
  <c r="G118" i="4"/>
  <c r="G114" i="4"/>
  <c r="G110" i="4"/>
  <c r="G106" i="4"/>
  <c r="G119" i="4"/>
  <c r="G120" i="4"/>
  <c r="G115" i="4"/>
  <c r="G121" i="4"/>
  <c r="G117" i="4"/>
  <c r="G113" i="4"/>
  <c r="G109" i="4"/>
  <c r="G124" i="4"/>
  <c r="G126" i="4"/>
  <c r="G133" i="3"/>
  <c r="G136" i="3"/>
  <c r="G142" i="3"/>
  <c r="G146" i="3"/>
  <c r="G135" i="3"/>
  <c r="G137" i="3"/>
  <c r="G148" i="3"/>
  <c r="G150" i="3"/>
  <c r="G139" i="3"/>
  <c r="G138" i="3"/>
  <c r="G141" i="3"/>
  <c r="G143" i="3"/>
  <c r="G144" i="3"/>
  <c r="G145" i="3"/>
  <c r="G134" i="3"/>
  <c r="G140" i="3"/>
  <c r="G147" i="3"/>
  <c r="G149" i="3"/>
  <c r="G151" i="3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76" i="1"/>
  <c r="D95" i="2"/>
  <c r="D96" i="2" s="1"/>
  <c r="D97" i="2" s="1"/>
  <c r="F89" i="2"/>
  <c r="F90" i="2"/>
  <c r="F91" i="2"/>
  <c r="F92" i="2"/>
  <c r="F93" i="2"/>
  <c r="F94" i="2"/>
  <c r="F95" i="2"/>
  <c r="F96" i="2"/>
  <c r="F97" i="2"/>
  <c r="F88" i="2"/>
  <c r="F118" i="3"/>
  <c r="G132" i="3" s="1"/>
  <c r="F113" i="3"/>
  <c r="F114" i="3"/>
  <c r="F115" i="3"/>
  <c r="F116" i="3"/>
  <c r="F117" i="3"/>
  <c r="J87" i="7" l="1"/>
  <c r="I87" i="7"/>
  <c r="I59" i="7"/>
  <c r="J59" i="7"/>
  <c r="J66" i="7"/>
  <c r="I66" i="7"/>
  <c r="J68" i="7"/>
  <c r="I68" i="7"/>
  <c r="I67" i="7"/>
  <c r="J67" i="7"/>
  <c r="J81" i="7"/>
  <c r="I81" i="7"/>
  <c r="J65" i="7"/>
  <c r="I65" i="7"/>
  <c r="J64" i="7"/>
  <c r="J84" i="7"/>
  <c r="I84" i="7"/>
  <c r="J63" i="7"/>
  <c r="I63" i="7"/>
  <c r="J83" i="7"/>
  <c r="I83" i="7"/>
  <c r="J62" i="7"/>
  <c r="I62" i="7"/>
  <c r="J77" i="7"/>
  <c r="I77" i="7"/>
  <c r="I61" i="7"/>
  <c r="J61" i="7"/>
  <c r="J60" i="7"/>
  <c r="I86" i="7"/>
  <c r="J86" i="7"/>
  <c r="J82" i="7"/>
  <c r="I82" i="7"/>
  <c r="I80" i="7"/>
  <c r="J79" i="7"/>
  <c r="I79" i="7"/>
  <c r="J58" i="7"/>
  <c r="I58" i="7"/>
  <c r="J78" i="7"/>
  <c r="I78" i="7"/>
  <c r="J73" i="7"/>
  <c r="I73" i="7"/>
  <c r="J57" i="7"/>
  <c r="I57" i="7"/>
  <c r="I75" i="7"/>
  <c r="J75" i="7"/>
  <c r="J71" i="7"/>
  <c r="I71" i="7"/>
  <c r="I70" i="7"/>
  <c r="J70" i="7"/>
  <c r="I76" i="7"/>
  <c r="J74" i="7"/>
  <c r="I74" i="7"/>
  <c r="I72" i="7"/>
  <c r="J85" i="7"/>
  <c r="I85" i="7"/>
  <c r="J69" i="7"/>
  <c r="I69" i="7"/>
  <c r="J88" i="7"/>
  <c r="I34" i="9"/>
  <c r="I42" i="9"/>
  <c r="I58" i="9"/>
  <c r="I56" i="9"/>
  <c r="I36" i="9"/>
  <c r="I44" i="9"/>
  <c r="I39" i="9"/>
  <c r="I59" i="9"/>
  <c r="I53" i="9"/>
  <c r="I37" i="9"/>
  <c r="I45" i="9"/>
  <c r="I38" i="9"/>
  <c r="I46" i="9"/>
  <c r="I52" i="9"/>
  <c r="I50" i="9"/>
  <c r="I48" i="9"/>
  <c r="J137" i="4"/>
  <c r="I137" i="4"/>
  <c r="I96" i="4"/>
  <c r="J114" i="4"/>
  <c r="J98" i="4"/>
  <c r="J119" i="4"/>
  <c r="J94" i="4"/>
  <c r="I126" i="4"/>
  <c r="J117" i="4"/>
  <c r="I97" i="4"/>
  <c r="I104" i="4"/>
  <c r="I117" i="4"/>
  <c r="I101" i="4"/>
  <c r="J115" i="4"/>
  <c r="J99" i="4"/>
  <c r="J101" i="4"/>
  <c r="I87" i="4"/>
  <c r="J106" i="4"/>
  <c r="I90" i="4"/>
  <c r="J85" i="4"/>
  <c r="J82" i="4"/>
  <c r="I88" i="4"/>
  <c r="I84" i="4"/>
  <c r="J76" i="4"/>
  <c r="J83" i="4"/>
  <c r="I78" i="4"/>
  <c r="J80" i="4"/>
  <c r="J81" i="4"/>
  <c r="J87" i="4"/>
  <c r="I109" i="4"/>
  <c r="J109" i="4"/>
  <c r="I112" i="4"/>
  <c r="J79" i="4"/>
  <c r="J93" i="4"/>
  <c r="I79" i="4"/>
  <c r="I77" i="4"/>
  <c r="J91" i="4"/>
  <c r="J77" i="4"/>
  <c r="J126" i="4"/>
  <c r="I113" i="4"/>
  <c r="I92" i="4"/>
  <c r="I89" i="4"/>
  <c r="J89" i="4"/>
  <c r="J103" i="4"/>
  <c r="I110" i="4"/>
  <c r="J141" i="4"/>
  <c r="I141" i="4"/>
  <c r="I124" i="4"/>
  <c r="J124" i="4"/>
  <c r="I120" i="4"/>
  <c r="I106" i="4"/>
  <c r="J107" i="4"/>
  <c r="I107" i="4"/>
  <c r="I121" i="4"/>
  <c r="J86" i="4"/>
  <c r="I86" i="4"/>
  <c r="J100" i="4"/>
  <c r="I105" i="4"/>
  <c r="J111" i="4"/>
  <c r="I81" i="4"/>
  <c r="J95" i="4"/>
  <c r="J104" i="4"/>
  <c r="I118" i="4"/>
  <c r="J102" i="4"/>
  <c r="I108" i="4"/>
  <c r="J108" i="4"/>
  <c r="J49" i="9"/>
  <c r="J53" i="9"/>
  <c r="J59" i="9"/>
  <c r="J36" i="9"/>
  <c r="J47" i="9"/>
  <c r="J38" i="9"/>
  <c r="J39" i="9"/>
  <c r="J44" i="9"/>
  <c r="J56" i="9"/>
  <c r="J57" i="9"/>
  <c r="J45" i="9"/>
  <c r="J46" i="9"/>
  <c r="J58" i="9"/>
  <c r="J40" i="9"/>
  <c r="J41" i="9"/>
  <c r="J34" i="9"/>
  <c r="J50" i="9"/>
  <c r="J52" i="9"/>
  <c r="J51" i="9"/>
  <c r="J55" i="9"/>
  <c r="J42" i="9"/>
  <c r="J43" i="9"/>
  <c r="J37" i="9"/>
  <c r="J35" i="9"/>
  <c r="J54" i="9"/>
  <c r="J48" i="9"/>
  <c r="G92" i="1"/>
  <c r="G64" i="1"/>
  <c r="G68" i="1"/>
  <c r="G72" i="1"/>
  <c r="G76" i="1"/>
  <c r="G80" i="1"/>
  <c r="G84" i="1"/>
  <c r="G88" i="1"/>
  <c r="G61" i="1"/>
  <c r="G69" i="1"/>
  <c r="G73" i="1"/>
  <c r="G77" i="1"/>
  <c r="G85" i="1"/>
  <c r="G67" i="1"/>
  <c r="G79" i="1"/>
  <c r="G83" i="1"/>
  <c r="G65" i="1"/>
  <c r="G81" i="1"/>
  <c r="G89" i="1"/>
  <c r="G63" i="1"/>
  <c r="G71" i="1"/>
  <c r="G75" i="1"/>
  <c r="G87" i="1"/>
  <c r="G62" i="1"/>
  <c r="G66" i="1"/>
  <c r="G70" i="1"/>
  <c r="G74" i="1"/>
  <c r="G78" i="1"/>
  <c r="G82" i="1"/>
  <c r="G86" i="1"/>
  <c r="G90" i="1"/>
  <c r="G91" i="1"/>
  <c r="G130" i="3"/>
  <c r="G129" i="3"/>
  <c r="G128" i="3"/>
  <c r="G131" i="3"/>
  <c r="G127" i="3"/>
  <c r="D10" i="11"/>
  <c r="F9" i="9"/>
  <c r="F10" i="9"/>
  <c r="F11" i="9"/>
  <c r="F12" i="9"/>
  <c r="F13" i="9"/>
  <c r="F14" i="9"/>
  <c r="F15" i="9"/>
  <c r="F16" i="9"/>
  <c r="F17" i="9"/>
  <c r="F18" i="9"/>
  <c r="F19" i="9"/>
  <c r="F8" i="9"/>
  <c r="N3" i="2"/>
  <c r="H31" i="9" l="1"/>
  <c r="G31" i="9"/>
  <c r="G32" i="9"/>
  <c r="H32" i="9"/>
  <c r="G28" i="9"/>
  <c r="H28" i="9"/>
  <c r="G24" i="9"/>
  <c r="H24" i="9"/>
  <c r="H27" i="9"/>
  <c r="G27" i="9"/>
  <c r="I27" i="9" s="1"/>
  <c r="H18" i="9"/>
  <c r="H19" i="9"/>
  <c r="G20" i="9"/>
  <c r="H20" i="9"/>
  <c r="H17" i="9"/>
  <c r="H21" i="9"/>
  <c r="G18" i="9"/>
  <c r="I18" i="9" s="1"/>
  <c r="G22" i="9"/>
  <c r="H22" i="9"/>
  <c r="G19" i="9"/>
  <c r="I19" i="9" s="1"/>
  <c r="G17" i="9"/>
  <c r="I17" i="9" s="1"/>
  <c r="G21" i="9"/>
  <c r="I21" i="9" s="1"/>
  <c r="G30" i="9"/>
  <c r="H30" i="9"/>
  <c r="G26" i="9"/>
  <c r="H26" i="9"/>
  <c r="H23" i="9"/>
  <c r="G23" i="9"/>
  <c r="I23" i="9" s="1"/>
  <c r="H33" i="9"/>
  <c r="G33" i="9"/>
  <c r="I33" i="9" s="1"/>
  <c r="H29" i="9"/>
  <c r="G29" i="9"/>
  <c r="I29" i="9" s="1"/>
  <c r="H25" i="9"/>
  <c r="G25" i="9"/>
  <c r="I25" i="9" s="1"/>
  <c r="I115" i="4"/>
  <c r="I91" i="4"/>
  <c r="J96" i="4"/>
  <c r="I114" i="4"/>
  <c r="J97" i="4"/>
  <c r="I83" i="4"/>
  <c r="I80" i="4"/>
  <c r="I94" i="4"/>
  <c r="I111" i="4"/>
  <c r="I102" i="4"/>
  <c r="J78" i="4"/>
  <c r="J90" i="4"/>
  <c r="I93" i="4"/>
  <c r="J139" i="4"/>
  <c r="I139" i="4"/>
  <c r="J112" i="4"/>
  <c r="I73" i="4"/>
  <c r="J73" i="4"/>
  <c r="I76" i="4"/>
  <c r="J130" i="4"/>
  <c r="I130" i="4"/>
  <c r="J121" i="4"/>
  <c r="J120" i="4"/>
  <c r="I98" i="4"/>
  <c r="J110" i="4"/>
  <c r="I63" i="4"/>
  <c r="J63" i="4"/>
  <c r="I64" i="4"/>
  <c r="J64" i="4"/>
  <c r="I72" i="4"/>
  <c r="J72" i="4"/>
  <c r="I85" i="4"/>
  <c r="I103" i="4"/>
  <c r="I119" i="4"/>
  <c r="I131" i="4"/>
  <c r="J131" i="4"/>
  <c r="I95" i="4"/>
  <c r="J105" i="4"/>
  <c r="J127" i="4"/>
  <c r="I127" i="4"/>
  <c r="J84" i="4"/>
  <c r="I100" i="4"/>
  <c r="I125" i="4"/>
  <c r="J125" i="4"/>
  <c r="J135" i="4"/>
  <c r="I135" i="4"/>
  <c r="J134" i="4"/>
  <c r="I134" i="4"/>
  <c r="J62" i="4"/>
  <c r="I62" i="4"/>
  <c r="I65" i="4"/>
  <c r="J65" i="4"/>
  <c r="J118" i="4"/>
  <c r="J122" i="4"/>
  <c r="I122" i="4"/>
  <c r="J88" i="4"/>
  <c r="I99" i="4"/>
  <c r="J61" i="4"/>
  <c r="I61" i="4"/>
  <c r="J67" i="4"/>
  <c r="I67" i="4"/>
  <c r="I71" i="4"/>
  <c r="J71" i="4"/>
  <c r="I70" i="4"/>
  <c r="J70" i="4"/>
  <c r="J69" i="4"/>
  <c r="I69" i="4"/>
  <c r="J92" i="4"/>
  <c r="J132" i="4"/>
  <c r="I132" i="4"/>
  <c r="J133" i="4"/>
  <c r="I133" i="4"/>
  <c r="I128" i="4"/>
  <c r="J128" i="4"/>
  <c r="J113" i="4"/>
  <c r="I82" i="4"/>
  <c r="J136" i="4"/>
  <c r="I136" i="4"/>
  <c r="J116" i="4"/>
  <c r="I116" i="4"/>
  <c r="I138" i="4"/>
  <c r="J138" i="4"/>
  <c r="I123" i="4"/>
  <c r="J123" i="4"/>
  <c r="I66" i="4"/>
  <c r="J66" i="4"/>
  <c r="I68" i="4"/>
  <c r="J68" i="4"/>
  <c r="J75" i="4"/>
  <c r="I75" i="4"/>
  <c r="I74" i="4"/>
  <c r="J74" i="4"/>
  <c r="I140" i="4"/>
  <c r="J140" i="4"/>
  <c r="J129" i="4"/>
  <c r="I129" i="4"/>
  <c r="H16" i="9"/>
  <c r="G16" i="9"/>
  <c r="O100" i="2"/>
  <c r="F106" i="3"/>
  <c r="F107" i="3"/>
  <c r="F108" i="3"/>
  <c r="F109" i="3"/>
  <c r="F110" i="3"/>
  <c r="F111" i="3"/>
  <c r="F112" i="3"/>
  <c r="G126" i="3" s="1"/>
  <c r="F105" i="3"/>
  <c r="I30" i="9" l="1"/>
  <c r="I24" i="9"/>
  <c r="I32" i="9"/>
  <c r="I22" i="9"/>
  <c r="I31" i="9"/>
  <c r="I26" i="9"/>
  <c r="I20" i="9"/>
  <c r="I28" i="9"/>
  <c r="J22" i="9"/>
  <c r="J18" i="9"/>
  <c r="J30" i="9"/>
  <c r="J26" i="9"/>
  <c r="J23" i="9"/>
  <c r="J27" i="9"/>
  <c r="J32" i="9"/>
  <c r="J25" i="9"/>
  <c r="J17" i="9"/>
  <c r="J28" i="9"/>
  <c r="J29" i="9"/>
  <c r="J20" i="9"/>
  <c r="I16" i="9"/>
  <c r="J16" i="9"/>
  <c r="J19" i="9"/>
  <c r="J21" i="9"/>
  <c r="J31" i="9"/>
  <c r="J24" i="9"/>
  <c r="J33" i="9"/>
  <c r="G124" i="3"/>
  <c r="G120" i="3"/>
  <c r="G119" i="3"/>
  <c r="G123" i="3"/>
  <c r="G122" i="3"/>
  <c r="G125" i="3"/>
  <c r="G121" i="3"/>
  <c r="H10" i="11"/>
  <c r="G10" i="11"/>
  <c r="H4" i="11"/>
  <c r="G4" i="11"/>
  <c r="H3" i="11"/>
  <c r="G3" i="11"/>
  <c r="D89" i="2"/>
  <c r="D90" i="2" s="1"/>
  <c r="D91" i="2" s="1"/>
  <c r="D92" i="2" s="1"/>
  <c r="D93" i="2" s="1"/>
  <c r="D94" i="2" s="1"/>
  <c r="D88" i="2"/>
  <c r="U22" i="10" l="1"/>
  <c r="F3" i="10" l="1"/>
  <c r="D87" i="2"/>
  <c r="D86" i="2"/>
  <c r="F104" i="3"/>
  <c r="G118" i="3" s="1"/>
  <c r="F103" i="3"/>
  <c r="D85" i="2"/>
  <c r="F4" i="10"/>
  <c r="F5" i="10"/>
  <c r="F6" i="10"/>
  <c r="D84" i="2"/>
  <c r="D6" i="9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H16" i="10" l="1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G16" i="10"/>
  <c r="G103" i="3"/>
  <c r="G107" i="3"/>
  <c r="G111" i="3"/>
  <c r="G115" i="3"/>
  <c r="G101" i="3"/>
  <c r="G109" i="3"/>
  <c r="G100" i="3"/>
  <c r="G104" i="3"/>
  <c r="G108" i="3"/>
  <c r="G112" i="3"/>
  <c r="G116" i="3"/>
  <c r="G105" i="3"/>
  <c r="G113" i="3"/>
  <c r="G117" i="3"/>
  <c r="G106" i="3"/>
  <c r="G110" i="3"/>
  <c r="G114" i="3"/>
  <c r="G102" i="3"/>
  <c r="D80" i="2"/>
  <c r="D81" i="2" s="1"/>
  <c r="D82" i="2" s="1"/>
  <c r="D83" i="2" s="1"/>
  <c r="Q88" i="10"/>
  <c r="Q87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AB59" i="10"/>
  <c r="Q59" i="10"/>
  <c r="Q58" i="10"/>
  <c r="Q57" i="10"/>
  <c r="Q56" i="10"/>
  <c r="Q55" i="10"/>
  <c r="Q54" i="10"/>
  <c r="Q53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2" i="10"/>
  <c r="Q31" i="10"/>
  <c r="Q30" i="10"/>
  <c r="Q29" i="10"/>
  <c r="Q28" i="10"/>
  <c r="Q27" i="10"/>
  <c r="V24" i="10"/>
  <c r="V23" i="10"/>
  <c r="D79" i="2"/>
  <c r="D78" i="2"/>
  <c r="D77" i="2"/>
  <c r="M78" i="1"/>
  <c r="D76" i="2"/>
  <c r="AF70" i="4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AB59" i="9"/>
  <c r="Q59" i="9"/>
  <c r="Q58" i="9"/>
  <c r="Q57" i="9"/>
  <c r="Q56" i="9"/>
  <c r="Q55" i="9"/>
  <c r="Q54" i="9"/>
  <c r="Q53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2" i="9"/>
  <c r="Q31" i="9"/>
  <c r="Q30" i="9"/>
  <c r="Q29" i="9"/>
  <c r="Q28" i="9"/>
  <c r="Q27" i="9"/>
  <c r="V24" i="9"/>
  <c r="V23" i="9"/>
  <c r="D72" i="2"/>
  <c r="D71" i="2"/>
  <c r="J16" i="10" l="1"/>
  <c r="I16" i="10"/>
  <c r="L38" i="2"/>
  <c r="F9" i="4"/>
  <c r="F6" i="4"/>
  <c r="F7" i="4"/>
  <c r="F8" i="4"/>
  <c r="V24" i="7" l="1"/>
  <c r="V23" i="7"/>
  <c r="AK67" i="4" l="1"/>
  <c r="F83" i="3" l="1"/>
  <c r="F84" i="3"/>
  <c r="F85" i="3"/>
  <c r="G99" i="3" s="1"/>
  <c r="F82" i="3"/>
  <c r="D60" i="2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59" i="2"/>
  <c r="D58" i="2"/>
  <c r="D57" i="2"/>
  <c r="D30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32" i="2"/>
  <c r="D33" i="2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31" i="2"/>
  <c r="D27" i="2"/>
  <c r="D28" i="2"/>
  <c r="D29" i="2"/>
  <c r="D26" i="2"/>
  <c r="G98" i="3" l="1"/>
  <c r="G97" i="3"/>
  <c r="G75" i="3"/>
  <c r="G79" i="3"/>
  <c r="G83" i="3"/>
  <c r="G87" i="3"/>
  <c r="G91" i="3"/>
  <c r="G95" i="3"/>
  <c r="G73" i="3"/>
  <c r="G81" i="3"/>
  <c r="G89" i="3"/>
  <c r="G72" i="3"/>
  <c r="G76" i="3"/>
  <c r="G80" i="3"/>
  <c r="G84" i="3"/>
  <c r="G88" i="3"/>
  <c r="G92" i="3"/>
  <c r="G96" i="3"/>
  <c r="G77" i="3"/>
  <c r="G85" i="3"/>
  <c r="G93" i="3"/>
  <c r="G74" i="3"/>
  <c r="G90" i="3"/>
  <c r="G78" i="3"/>
  <c r="G94" i="3"/>
  <c r="G82" i="3"/>
  <c r="G86" i="3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AB59" i="7"/>
  <c r="Q59" i="7"/>
  <c r="Q58" i="7"/>
  <c r="Q57" i="7"/>
  <c r="Q56" i="7"/>
  <c r="Q55" i="7"/>
  <c r="Q54" i="7"/>
  <c r="Q53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2" i="7"/>
  <c r="Q31" i="7"/>
  <c r="Q30" i="7"/>
  <c r="Q29" i="7"/>
  <c r="Q28" i="7"/>
  <c r="Q27" i="7"/>
  <c r="D68" i="3" l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67" i="3"/>
  <c r="X59" i="6"/>
  <c r="D66" i="3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59" i="6"/>
  <c r="B59" i="6"/>
  <c r="M58" i="6"/>
  <c r="M57" i="6"/>
  <c r="M56" i="6"/>
  <c r="M55" i="6"/>
  <c r="M54" i="6"/>
  <c r="M53" i="6"/>
  <c r="M51" i="6"/>
  <c r="M50" i="6"/>
  <c r="M49" i="6"/>
  <c r="D49" i="6"/>
  <c r="M48" i="6"/>
  <c r="D48" i="6"/>
  <c r="M47" i="6"/>
  <c r="D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2" i="6"/>
  <c r="M31" i="6"/>
  <c r="M30" i="6"/>
  <c r="M29" i="6"/>
  <c r="M28" i="6"/>
  <c r="M27" i="6"/>
  <c r="D65" i="3"/>
  <c r="D64" i="3"/>
  <c r="D63" i="3"/>
  <c r="D62" i="3"/>
  <c r="D61" i="3"/>
  <c r="D60" i="3"/>
  <c r="D59" i="3"/>
  <c r="D31" i="1"/>
  <c r="D30" i="1"/>
  <c r="D58" i="3"/>
  <c r="F56" i="3" l="1"/>
  <c r="F57" i="3"/>
  <c r="G71" i="3" s="1"/>
  <c r="D57" i="3"/>
  <c r="D56" i="3"/>
  <c r="D28" i="4"/>
  <c r="F55" i="3"/>
  <c r="G69" i="3" s="1"/>
  <c r="D55" i="3"/>
  <c r="F53" i="3"/>
  <c r="G67" i="3" s="1"/>
  <c r="F54" i="3"/>
  <c r="D53" i="3"/>
  <c r="D54" i="3"/>
  <c r="D51" i="3"/>
  <c r="D52" i="3"/>
  <c r="D50" i="3"/>
  <c r="F51" i="3"/>
  <c r="F52" i="3"/>
  <c r="G66" i="3" s="1"/>
  <c r="G65" i="3" l="1"/>
  <c r="G64" i="3"/>
  <c r="G68" i="3"/>
  <c r="G70" i="3"/>
  <c r="D49" i="3"/>
  <c r="F28" i="2"/>
  <c r="F29" i="2"/>
  <c r="F27" i="2"/>
  <c r="F33" i="1"/>
  <c r="F34" i="1"/>
  <c r="G48" i="1" s="1"/>
  <c r="D48" i="3"/>
  <c r="F48" i="3" s="1"/>
  <c r="F32" i="1"/>
  <c r="F25" i="4"/>
  <c r="H66" i="2"/>
  <c r="L60" i="2"/>
  <c r="I56" i="2"/>
  <c r="L47" i="2"/>
  <c r="L45" i="2"/>
  <c r="Q47" i="1"/>
  <c r="Q44" i="1"/>
  <c r="L30" i="2"/>
  <c r="D47" i="3"/>
  <c r="F24" i="4"/>
  <c r="F31" i="1"/>
  <c r="Q46" i="1"/>
  <c r="L37" i="2"/>
  <c r="L35" i="2"/>
  <c r="Q31" i="1"/>
  <c r="L24" i="2"/>
  <c r="L26" i="2"/>
  <c r="L27" i="2"/>
  <c r="Q28" i="1"/>
  <c r="Q29" i="1"/>
  <c r="Q30" i="1"/>
  <c r="S28" i="1"/>
  <c r="F25" i="2"/>
  <c r="F23" i="4"/>
  <c r="H37" i="4" s="1"/>
  <c r="D46" i="3"/>
  <c r="L49" i="2"/>
  <c r="H44" i="2"/>
  <c r="D25" i="2"/>
  <c r="G38" i="4" l="1"/>
  <c r="H38" i="4"/>
  <c r="G39" i="4"/>
  <c r="H39" i="4"/>
  <c r="G44" i="1"/>
  <c r="G45" i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G46" i="1"/>
  <c r="G47" i="1"/>
  <c r="G37" i="4"/>
  <c r="F47" i="3"/>
  <c r="F49" i="3"/>
  <c r="G63" i="3" s="1"/>
  <c r="D45" i="3"/>
  <c r="F46" i="3" s="1"/>
  <c r="F22" i="4"/>
  <c r="F29" i="1"/>
  <c r="G43" i="1" s="1"/>
  <c r="F24" i="2"/>
  <c r="D24" i="2"/>
  <c r="F28" i="1"/>
  <c r="F23" i="2"/>
  <c r="D23" i="2"/>
  <c r="D44" i="3"/>
  <c r="F27" i="1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59" i="1"/>
  <c r="Q58" i="1"/>
  <c r="Q57" i="1"/>
  <c r="Q56" i="1"/>
  <c r="Q55" i="1"/>
  <c r="Q54" i="1"/>
  <c r="Q53" i="1"/>
  <c r="Q51" i="1"/>
  <c r="Q50" i="1"/>
  <c r="Q49" i="1"/>
  <c r="Q48" i="1"/>
  <c r="Q45" i="1"/>
  <c r="Q43" i="1"/>
  <c r="Q42" i="1"/>
  <c r="Q41" i="1"/>
  <c r="Q40" i="1"/>
  <c r="Q39" i="1"/>
  <c r="Q38" i="1"/>
  <c r="Q37" i="1"/>
  <c r="Q36" i="1"/>
  <c r="Q35" i="1"/>
  <c r="Q34" i="1"/>
  <c r="Q32" i="1"/>
  <c r="Q27" i="1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59" i="2"/>
  <c r="L58" i="2"/>
  <c r="L57" i="2"/>
  <c r="L56" i="2"/>
  <c r="L55" i="2"/>
  <c r="L54" i="2"/>
  <c r="L53" i="2"/>
  <c r="L52" i="2"/>
  <c r="L51" i="2"/>
  <c r="L50" i="2"/>
  <c r="L48" i="2"/>
  <c r="L46" i="2"/>
  <c r="L44" i="2"/>
  <c r="L43" i="2"/>
  <c r="L41" i="2"/>
  <c r="L40" i="2"/>
  <c r="L39" i="2"/>
  <c r="L36" i="2"/>
  <c r="L34" i="2"/>
  <c r="L33" i="2"/>
  <c r="L32" i="2"/>
  <c r="L31" i="2"/>
  <c r="L29" i="2"/>
  <c r="L28" i="2"/>
  <c r="L23" i="2"/>
  <c r="F23" i="1"/>
  <c r="F24" i="1"/>
  <c r="F26" i="1"/>
  <c r="F16" i="4"/>
  <c r="F17" i="4"/>
  <c r="F18" i="4"/>
  <c r="F19" i="4"/>
  <c r="H33" i="4" s="1"/>
  <c r="F20" i="4"/>
  <c r="H34" i="4" s="1"/>
  <c r="F22" i="2"/>
  <c r="D22" i="2"/>
  <c r="D43" i="3"/>
  <c r="F20" i="2"/>
  <c r="F21" i="2"/>
  <c r="D21" i="2"/>
  <c r="D42" i="3"/>
  <c r="F42" i="3" s="1"/>
  <c r="D20" i="2"/>
  <c r="D41" i="3"/>
  <c r="D33" i="3"/>
  <c r="D34" i="3"/>
  <c r="D35" i="3"/>
  <c r="D36" i="3"/>
  <c r="D37" i="3"/>
  <c r="D38" i="3"/>
  <c r="D39" i="3"/>
  <c r="D40" i="3"/>
  <c r="D32" i="3"/>
  <c r="D21" i="3"/>
  <c r="D22" i="3"/>
  <c r="D23" i="3"/>
  <c r="D24" i="3"/>
  <c r="D25" i="3"/>
  <c r="D26" i="3"/>
  <c r="D27" i="3"/>
  <c r="D28" i="3"/>
  <c r="D29" i="3"/>
  <c r="D30" i="3"/>
  <c r="D31" i="3"/>
  <c r="D20" i="3"/>
  <c r="D5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F19" i="2"/>
  <c r="F22" i="1"/>
  <c r="D19" i="2"/>
  <c r="H32" i="4" l="1"/>
  <c r="H31" i="4"/>
  <c r="H35" i="4"/>
  <c r="H36" i="4"/>
  <c r="H29" i="4"/>
  <c r="H30" i="4"/>
  <c r="I52" i="4"/>
  <c r="J52" i="4"/>
  <c r="J53" i="4"/>
  <c r="I53" i="4"/>
  <c r="G40" i="1"/>
  <c r="G39" i="1"/>
  <c r="G38" i="1"/>
  <c r="G37" i="1"/>
  <c r="G41" i="1"/>
  <c r="G42" i="1"/>
  <c r="G36" i="1"/>
  <c r="G35" i="1"/>
  <c r="G34" i="4"/>
  <c r="G29" i="4"/>
  <c r="G30" i="4"/>
  <c r="G32" i="4"/>
  <c r="G33" i="4"/>
  <c r="G31" i="4"/>
  <c r="G36" i="4"/>
  <c r="G35" i="4"/>
  <c r="F41" i="3"/>
  <c r="F40" i="3"/>
  <c r="G61" i="3"/>
  <c r="F44" i="3"/>
  <c r="G60" i="3"/>
  <c r="G62" i="3"/>
  <c r="F43" i="3"/>
  <c r="F45" i="3"/>
  <c r="G59" i="3" s="1"/>
  <c r="F39" i="3"/>
  <c r="I51" i="4" l="1"/>
  <c r="J51" i="4"/>
  <c r="G57" i="3"/>
  <c r="G54" i="3"/>
  <c r="G56" i="3"/>
  <c r="G53" i="3"/>
  <c r="G58" i="3"/>
  <c r="G55" i="3"/>
  <c r="F38" i="3"/>
  <c r="G52" i="3" s="1"/>
  <c r="F37" i="3"/>
  <c r="G51" i="3" s="1"/>
  <c r="I49" i="4" l="1"/>
  <c r="J49" i="4"/>
  <c r="I48" i="4"/>
  <c r="J48" i="4"/>
  <c r="J45" i="4"/>
  <c r="I45" i="4"/>
  <c r="J43" i="4"/>
  <c r="I43" i="4"/>
  <c r="J46" i="4"/>
  <c r="I46" i="4"/>
  <c r="J47" i="4"/>
  <c r="I47" i="4"/>
  <c r="I50" i="4"/>
  <c r="J50" i="4"/>
  <c r="I44" i="4"/>
  <c r="J44" i="4"/>
  <c r="F36" i="3"/>
  <c r="G50" i="3" s="1"/>
  <c r="F34" i="3"/>
  <c r="F35" i="3"/>
  <c r="G49" i="3" s="1"/>
  <c r="F33" i="3"/>
  <c r="P49" i="4"/>
  <c r="P48" i="4"/>
  <c r="P44" i="4"/>
  <c r="P82" i="4"/>
  <c r="P79" i="4"/>
  <c r="F30" i="3"/>
  <c r="F31" i="3"/>
  <c r="F14" i="4"/>
  <c r="P39" i="4"/>
  <c r="F11" i="4"/>
  <c r="F12" i="4"/>
  <c r="F13" i="4"/>
  <c r="F10" i="4"/>
  <c r="G27" i="4" l="1"/>
  <c r="H27" i="4"/>
  <c r="G28" i="4"/>
  <c r="H28" i="4"/>
  <c r="H25" i="4"/>
  <c r="H26" i="4"/>
  <c r="H24" i="4"/>
  <c r="H23" i="4"/>
  <c r="H20" i="4"/>
  <c r="H21" i="4"/>
  <c r="H22" i="4"/>
  <c r="G26" i="4"/>
  <c r="G25" i="4"/>
  <c r="G24" i="4"/>
  <c r="G20" i="4"/>
  <c r="G22" i="4"/>
  <c r="G23" i="4"/>
  <c r="G21" i="4"/>
  <c r="G45" i="3"/>
  <c r="G48" i="3"/>
  <c r="G47" i="3"/>
  <c r="G46" i="3"/>
  <c r="G44" i="3"/>
  <c r="F29" i="3"/>
  <c r="G43" i="3" s="1"/>
  <c r="F28" i="3"/>
  <c r="G42" i="3" s="1"/>
  <c r="F27" i="3"/>
  <c r="G41" i="3" s="1"/>
  <c r="P84" i="4"/>
  <c r="P83" i="4"/>
  <c r="P81" i="4"/>
  <c r="AQ38" i="4"/>
  <c r="P78" i="4"/>
  <c r="P72" i="4"/>
  <c r="P74" i="4"/>
  <c r="P71" i="4"/>
  <c r="P69" i="4"/>
  <c r="P68" i="4"/>
  <c r="P66" i="4"/>
  <c r="P63" i="4"/>
  <c r="P61" i="4"/>
  <c r="P59" i="4"/>
  <c r="P58" i="4"/>
  <c r="F26" i="3"/>
  <c r="G40" i="3" s="1"/>
  <c r="P54" i="4"/>
  <c r="P50" i="4"/>
  <c r="P38" i="4"/>
  <c r="P34" i="4"/>
  <c r="P46" i="4"/>
  <c r="P45" i="4"/>
  <c r="P42" i="4"/>
  <c r="F25" i="3"/>
  <c r="G39" i="3" s="1"/>
  <c r="P41" i="4"/>
  <c r="I41" i="4" l="1"/>
  <c r="J41" i="4"/>
  <c r="I42" i="4"/>
  <c r="J42" i="4"/>
  <c r="P40" i="4"/>
  <c r="P36" i="4"/>
  <c r="P80" i="4"/>
  <c r="P77" i="4"/>
  <c r="P76" i="4"/>
  <c r="P75" i="4"/>
  <c r="P73" i="4"/>
  <c r="P70" i="4"/>
  <c r="P67" i="4"/>
  <c r="P65" i="4"/>
  <c r="P64" i="4"/>
  <c r="P62" i="4"/>
  <c r="P60" i="4"/>
  <c r="P57" i="4"/>
  <c r="P56" i="4"/>
  <c r="P55" i="4"/>
  <c r="P53" i="4"/>
  <c r="P24" i="4"/>
  <c r="P25" i="4"/>
  <c r="P26" i="4"/>
  <c r="P27" i="4"/>
  <c r="P28" i="4"/>
  <c r="P29" i="4"/>
  <c r="P30" i="4"/>
  <c r="P31" i="4"/>
  <c r="P32" i="4"/>
  <c r="P33" i="4"/>
  <c r="P35" i="4"/>
  <c r="P37" i="4"/>
  <c r="P43" i="4"/>
  <c r="P47" i="4"/>
  <c r="P51" i="4"/>
  <c r="P52" i="4"/>
  <c r="P23" i="4"/>
  <c r="F24" i="3"/>
  <c r="G38" i="3" s="1"/>
  <c r="F23" i="3"/>
  <c r="G37" i="3" s="1"/>
  <c r="F22" i="3"/>
  <c r="F5" i="4"/>
  <c r="F4" i="4"/>
  <c r="F21" i="3"/>
  <c r="F3" i="4"/>
  <c r="F19" i="3"/>
  <c r="F18" i="3"/>
  <c r="F17" i="3"/>
  <c r="G31" i="3" s="1"/>
  <c r="F16" i="3"/>
  <c r="F15" i="3"/>
  <c r="F14" i="3"/>
  <c r="F13" i="3"/>
  <c r="G27" i="3" s="1"/>
  <c r="F17" i="2"/>
  <c r="D17" i="2"/>
  <c r="F12" i="3"/>
  <c r="F20" i="1"/>
  <c r="G34" i="1" s="1"/>
  <c r="F11" i="3"/>
  <c r="F19" i="1"/>
  <c r="F15" i="2"/>
  <c r="D15" i="2"/>
  <c r="F10" i="3"/>
  <c r="F18" i="1"/>
  <c r="F14" i="2"/>
  <c r="D14" i="2"/>
  <c r="F9" i="3"/>
  <c r="F17" i="1"/>
  <c r="F8" i="3"/>
  <c r="F16" i="1"/>
  <c r="G30" i="1" s="1"/>
  <c r="F12" i="2"/>
  <c r="D12" i="2"/>
  <c r="F7" i="3"/>
  <c r="F15" i="1"/>
  <c r="G29" i="1" s="1"/>
  <c r="F11" i="2"/>
  <c r="D11" i="2"/>
  <c r="F6" i="3"/>
  <c r="F14" i="1"/>
  <c r="G28" i="1" s="1"/>
  <c r="F4" i="3"/>
  <c r="F5" i="3"/>
  <c r="F3" i="3"/>
  <c r="F10" i="2"/>
  <c r="D10" i="2"/>
  <c r="F13" i="1"/>
  <c r="F4" i="2"/>
  <c r="F5" i="2"/>
  <c r="F6" i="2"/>
  <c r="F7" i="2"/>
  <c r="F8" i="2"/>
  <c r="F9" i="2"/>
  <c r="F3" i="2"/>
  <c r="D9" i="2"/>
  <c r="F4" i="1"/>
  <c r="F5" i="1"/>
  <c r="F6" i="1"/>
  <c r="F7" i="1"/>
  <c r="F8" i="1"/>
  <c r="F9" i="1"/>
  <c r="F10" i="1"/>
  <c r="F11" i="1"/>
  <c r="F12" i="1"/>
  <c r="F3" i="1"/>
  <c r="D4" i="2"/>
  <c r="D5" i="2"/>
  <c r="D6" i="2"/>
  <c r="D7" i="2"/>
  <c r="D8" i="2"/>
  <c r="D3" i="2"/>
  <c r="D2" i="2"/>
  <c r="D3" i="3"/>
  <c r="F109" i="1"/>
  <c r="G123" i="1" s="1"/>
  <c r="F108" i="1"/>
  <c r="G18" i="4" l="1"/>
  <c r="H18" i="4"/>
  <c r="G19" i="4"/>
  <c r="H19" i="4"/>
  <c r="H17" i="4"/>
  <c r="H16" i="4"/>
  <c r="J40" i="4"/>
  <c r="I40" i="4"/>
  <c r="J34" i="4"/>
  <c r="I34" i="4"/>
  <c r="I39" i="4"/>
  <c r="J39" i="4"/>
  <c r="J35" i="4"/>
  <c r="I35" i="4"/>
  <c r="J36" i="4"/>
  <c r="I36" i="4"/>
  <c r="J38" i="4"/>
  <c r="I38" i="4"/>
  <c r="J37" i="4"/>
  <c r="I37" i="4"/>
  <c r="G23" i="1"/>
  <c r="G19" i="1"/>
  <c r="G17" i="1"/>
  <c r="G16" i="1"/>
  <c r="G26" i="1"/>
  <c r="G22" i="1"/>
  <c r="G18" i="1"/>
  <c r="G25" i="1"/>
  <c r="G21" i="1"/>
  <c r="G27" i="1"/>
  <c r="G31" i="1"/>
  <c r="G32" i="1"/>
  <c r="G33" i="1"/>
  <c r="D3" i="11"/>
  <c r="G122" i="1"/>
  <c r="G116" i="1"/>
  <c r="G113" i="1"/>
  <c r="G118" i="1"/>
  <c r="G119" i="1"/>
  <c r="G115" i="1"/>
  <c r="G114" i="1"/>
  <c r="G121" i="1"/>
  <c r="G117" i="1"/>
  <c r="G120" i="1"/>
  <c r="G110" i="1"/>
  <c r="G94" i="1"/>
  <c r="G93" i="1"/>
  <c r="G104" i="1"/>
  <c r="G103" i="1"/>
  <c r="G106" i="1"/>
  <c r="G105" i="1"/>
  <c r="G109" i="1"/>
  <c r="G100" i="1"/>
  <c r="G99" i="1"/>
  <c r="G102" i="1"/>
  <c r="G101" i="1"/>
  <c r="G112" i="1"/>
  <c r="G96" i="1"/>
  <c r="G111" i="1"/>
  <c r="G95" i="1"/>
  <c r="G98" i="1"/>
  <c r="G97" i="1"/>
  <c r="G108" i="1"/>
  <c r="G107" i="1"/>
  <c r="G24" i="1"/>
  <c r="G20" i="1"/>
  <c r="G17" i="4"/>
  <c r="G16" i="4"/>
  <c r="G20" i="3"/>
  <c r="G22" i="3"/>
  <c r="G19" i="3"/>
  <c r="G29" i="3"/>
  <c r="G33" i="3"/>
  <c r="G35" i="3"/>
  <c r="G34" i="3"/>
  <c r="G17" i="3"/>
  <c r="G16" i="3"/>
  <c r="G21" i="3"/>
  <c r="G26" i="3"/>
  <c r="G28" i="3"/>
  <c r="G32" i="3"/>
  <c r="G18" i="3"/>
  <c r="G23" i="3"/>
  <c r="G24" i="3"/>
  <c r="G25" i="3"/>
  <c r="G30" i="3"/>
  <c r="G36" i="3"/>
  <c r="D4" i="11"/>
  <c r="D108" i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F3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E4" i="11"/>
  <c r="E3" i="11"/>
  <c r="I33" i="4" l="1"/>
  <c r="J33" i="4"/>
  <c r="J17" i="4"/>
  <c r="I17" i="4"/>
  <c r="J16" i="4"/>
  <c r="J32" i="4"/>
  <c r="I32" i="4"/>
  <c r="G17" i="12"/>
  <c r="G16" i="12"/>
  <c r="I22" i="4" l="1"/>
  <c r="J22" i="4"/>
  <c r="J24" i="4"/>
  <c r="I24" i="4"/>
  <c r="I23" i="4"/>
  <c r="J23" i="4"/>
  <c r="J18" i="4"/>
  <c r="I18" i="4"/>
  <c r="I16" i="4"/>
  <c r="I29" i="4"/>
  <c r="J29" i="4"/>
  <c r="I20" i="4"/>
  <c r="J20" i="4"/>
  <c r="J21" i="4"/>
  <c r="I21" i="4"/>
  <c r="J27" i="4"/>
  <c r="I27" i="4"/>
  <c r="I30" i="4"/>
  <c r="J30" i="4"/>
  <c r="J19" i="4"/>
  <c r="I19" i="4"/>
  <c r="J28" i="4"/>
  <c r="I28" i="4"/>
  <c r="J26" i="4"/>
  <c r="I26" i="4"/>
  <c r="I25" i="4"/>
  <c r="J25" i="4"/>
  <c r="I31" i="4"/>
  <c r="J31" i="4"/>
  <c r="G95" i="12"/>
  <c r="G90" i="12"/>
  <c r="G100" i="12"/>
  <c r="G98" i="12"/>
  <c r="G97" i="12"/>
  <c r="G94" i="12"/>
  <c r="G93" i="12"/>
  <c r="G91" i="12"/>
  <c r="G96" i="12"/>
  <c r="G99" i="12"/>
  <c r="G89" i="12"/>
  <c r="I88" i="12"/>
  <c r="G88" i="12"/>
  <c r="I10" i="11"/>
  <c r="G92" i="12"/>
  <c r="G101" i="12"/>
  <c r="G102" i="12"/>
  <c r="I3" i="11"/>
  <c r="H92" i="12"/>
  <c r="J92" i="12" s="1"/>
  <c r="H99" i="12"/>
  <c r="H95" i="12"/>
  <c r="I95" i="12" s="1"/>
  <c r="H94" i="12"/>
  <c r="H98" i="12"/>
  <c r="I4" i="11"/>
  <c r="H91" i="12"/>
  <c r="H96" i="12"/>
  <c r="H88" i="12"/>
  <c r="J88" i="12" s="1"/>
  <c r="H97" i="12"/>
  <c r="H93" i="12"/>
  <c r="H101" i="12"/>
  <c r="H90" i="12"/>
  <c r="H89" i="12"/>
  <c r="I89" i="12" s="1"/>
  <c r="H100" i="12"/>
  <c r="H102" i="12"/>
  <c r="I99" i="12" l="1"/>
  <c r="J97" i="12"/>
  <c r="I92" i="12"/>
  <c r="J90" i="12"/>
  <c r="I100" i="12"/>
  <c r="J93" i="12"/>
  <c r="I98" i="12"/>
  <c r="I96" i="12"/>
  <c r="I94" i="12"/>
  <c r="J89" i="12"/>
  <c r="J100" i="12"/>
  <c r="I93" i="12"/>
  <c r="J101" i="12"/>
  <c r="J96" i="12"/>
  <c r="J94" i="12"/>
  <c r="I91" i="12"/>
  <c r="J95" i="12"/>
  <c r="J102" i="12"/>
  <c r="J99" i="12"/>
  <c r="I97" i="12"/>
  <c r="I90" i="12"/>
  <c r="I102" i="12"/>
  <c r="I101" i="12"/>
  <c r="J91" i="12"/>
  <c r="J98" i="12"/>
  <c r="C10" i="11"/>
  <c r="G182" i="7"/>
  <c r="G181" i="7"/>
  <c r="J181" i="7" s="1"/>
  <c r="G180" i="7"/>
  <c r="I180" i="7" s="1"/>
  <c r="G183" i="7"/>
  <c r="G184" i="7"/>
  <c r="G185" i="7"/>
  <c r="G187" i="7"/>
  <c r="G188" i="7"/>
  <c r="G186" i="7"/>
  <c r="G191" i="7"/>
  <c r="G192" i="7"/>
  <c r="G190" i="7"/>
  <c r="C3" i="11"/>
  <c r="C4" i="11"/>
  <c r="H181" i="7"/>
  <c r="H180" i="7"/>
  <c r="H182" i="7"/>
  <c r="H184" i="7"/>
  <c r="H185" i="7"/>
  <c r="H183" i="7"/>
  <c r="H188" i="7"/>
  <c r="H186" i="7"/>
  <c r="H187" i="7"/>
  <c r="G189" i="7"/>
  <c r="H189" i="7"/>
  <c r="D195" i="7"/>
  <c r="H192" i="7"/>
  <c r="J192" i="7" s="1"/>
  <c r="H191" i="7"/>
  <c r="G193" i="7"/>
  <c r="H193" i="7"/>
  <c r="H190" i="7"/>
  <c r="H194" i="7"/>
  <c r="G194" i="7"/>
  <c r="J190" i="7" l="1"/>
  <c r="I185" i="7"/>
  <c r="I193" i="7"/>
  <c r="J186" i="7"/>
  <c r="J191" i="7"/>
  <c r="J188" i="7"/>
  <c r="J184" i="7"/>
  <c r="I181" i="7"/>
  <c r="I192" i="7"/>
  <c r="J183" i="7"/>
  <c r="I186" i="7"/>
  <c r="I184" i="7"/>
  <c r="J187" i="7"/>
  <c r="I190" i="7"/>
  <c r="I194" i="7"/>
  <c r="J189" i="7"/>
  <c r="I188" i="7"/>
  <c r="I191" i="7"/>
  <c r="J185" i="7"/>
  <c r="I183" i="7"/>
  <c r="I182" i="7"/>
  <c r="I189" i="7"/>
  <c r="J194" i="7"/>
  <c r="J193" i="7"/>
  <c r="I187" i="7"/>
  <c r="J180" i="7"/>
  <c r="J182" i="7"/>
</calcChain>
</file>

<file path=xl/sharedStrings.xml><?xml version="1.0" encoding="utf-8"?>
<sst xmlns="http://schemas.openxmlformats.org/spreadsheetml/2006/main" count="1095" uniqueCount="286">
  <si>
    <t>Reset</t>
  </si>
  <si>
    <t>Daily Deviation</t>
  </si>
  <si>
    <t>Cumulative deviation</t>
  </si>
  <si>
    <t>Daily measure</t>
  </si>
  <si>
    <t>Position</t>
  </si>
  <si>
    <t>Crown up</t>
  </si>
  <si>
    <t>Crown Right</t>
  </si>
  <si>
    <t>Measure interval</t>
  </si>
  <si>
    <t>Comment</t>
  </si>
  <si>
    <t>Wore for hours</t>
  </si>
  <si>
    <t>Picked up and carrtied to kitchn</t>
  </si>
  <si>
    <t>Stopped</t>
  </si>
  <si>
    <t>wound</t>
  </si>
  <si>
    <t>Actual</t>
  </si>
  <si>
    <t>Measures</t>
  </si>
  <si>
    <t>Unadjusted</t>
  </si>
  <si>
    <t>3 turns fast</t>
  </si>
  <si>
    <t>6 turns fast</t>
  </si>
  <si>
    <t>9 turns fast</t>
  </si>
  <si>
    <t>14 turns fast</t>
  </si>
  <si>
    <t>15 turns (Run A)</t>
  </si>
  <si>
    <t>15 Turns (Run B)</t>
  </si>
  <si>
    <t>15 Turns (Run C)</t>
  </si>
  <si>
    <t>Easier to wind</t>
  </si>
  <si>
    <t>15 Turns (Run D)</t>
  </si>
  <si>
    <t>15 Turns (Run E)</t>
  </si>
  <si>
    <t>15 Turns (Run F)</t>
  </si>
  <si>
    <t>Wore 24 hrs</t>
  </si>
  <si>
    <t>8 Turns</t>
  </si>
  <si>
    <t>12 turns</t>
  </si>
  <si>
    <t>Serviced</t>
  </si>
  <si>
    <t>Adjusted</t>
  </si>
  <si>
    <t>stopped</t>
  </si>
  <si>
    <t>Adjusted 2 turns</t>
  </si>
  <si>
    <t>Adjusted 0.25 turn slow</t>
  </si>
  <si>
    <t>Adjusted slower</t>
  </si>
  <si>
    <t>18/04/2024 Adjusted slower</t>
  </si>
  <si>
    <t>18/04/2024 Adjusted</t>
  </si>
  <si>
    <t>Adjusted 0.33 turn slow</t>
  </si>
  <si>
    <t>Adjusted 3 turns fast</t>
  </si>
  <si>
    <t>16/13</t>
  </si>
  <si>
    <t>Wore 1 hour</t>
  </si>
  <si>
    <t>Madrid</t>
  </si>
  <si>
    <t>Wound 60</t>
  </si>
  <si>
    <t>reset</t>
  </si>
  <si>
    <t>Adjusted 1.5 slow</t>
  </si>
  <si>
    <t>Adjusted 1 slow</t>
  </si>
  <si>
    <t>Adjusted 0.25 turn fast</t>
  </si>
  <si>
    <t>Adjusted 0.5 slow</t>
  </si>
  <si>
    <t>at 4 pm</t>
  </si>
  <si>
    <t>0.5 turn fast</t>
  </si>
  <si>
    <t>Warmer weather</t>
  </si>
  <si>
    <t>Cool</t>
  </si>
  <si>
    <t>1 slow</t>
  </si>
  <si>
    <t xml:space="preserve"> </t>
  </si>
  <si>
    <t>atomic clock</t>
  </si>
  <si>
    <t>0.25 turn fast</t>
  </si>
  <si>
    <t>0.5 slow</t>
  </si>
  <si>
    <t>29@9Am</t>
  </si>
  <si>
    <t>warm</t>
  </si>
  <si>
    <t>Measure 90 mins early</t>
  </si>
  <si>
    <t>cooler</t>
  </si>
  <si>
    <t>2 Slow</t>
  </si>
  <si>
    <t>No reason found</t>
  </si>
  <si>
    <t>Short chain</t>
  </si>
  <si>
    <t>Chain braced</t>
  </si>
  <si>
    <t>72 at 8:30AM</t>
  </si>
  <si>
    <t>0.75 slow</t>
  </si>
  <si>
    <t>74 @ 8:30</t>
  </si>
  <si>
    <t>Day No</t>
  </si>
  <si>
    <t>63 at 8:30</t>
  </si>
  <si>
    <t>0.25 turn slow</t>
  </si>
  <si>
    <t>isochronism and heavily braced</t>
  </si>
  <si>
    <t>not braced</t>
  </si>
  <si>
    <t>single chain</t>
  </si>
  <si>
    <t>at 11:30AM</t>
  </si>
  <si>
    <t>0.5 fast</t>
  </si>
  <si>
    <t>15 at 11:30</t>
  </si>
  <si>
    <t>1 fast plus pushed</t>
  </si>
  <si>
    <t>Chain position affects accuracy</t>
  </si>
  <si>
    <t>1 turn slow</t>
  </si>
  <si>
    <t>0.25 fast</t>
  </si>
  <si>
    <t>fraction slow</t>
  </si>
  <si>
    <t>at 1:40</t>
  </si>
  <si>
    <t>1 line slow</t>
  </si>
  <si>
    <t>adjusted</t>
  </si>
  <si>
    <t>fast</t>
  </si>
  <si>
    <t>Wound twice by mistake</t>
  </si>
  <si>
    <t>Amplitude = 205 degrees full motion</t>
  </si>
  <si>
    <t>fraction fast</t>
  </si>
  <si>
    <t>0.125 slow</t>
  </si>
  <si>
    <t>1942 Omega</t>
  </si>
  <si>
    <t>1950 Omega</t>
  </si>
  <si>
    <t>1886 Waltham</t>
  </si>
  <si>
    <t>1901 Waltham</t>
  </si>
  <si>
    <t>Hamilton</t>
  </si>
  <si>
    <t>Elgin</t>
  </si>
  <si>
    <t>Deville</t>
  </si>
  <si>
    <t>Standard Deviation</t>
  </si>
  <si>
    <t>Begin Row</t>
  </si>
  <si>
    <t>F34</t>
  </si>
  <si>
    <t>F75</t>
  </si>
  <si>
    <t>F61</t>
  </si>
  <si>
    <t>Number of Days</t>
  </si>
  <si>
    <t>No explanation for change</t>
  </si>
  <si>
    <t>1 line fast</t>
  </si>
  <si>
    <t>1.5 turns fast</t>
  </si>
  <si>
    <t>0.5 turn slow</t>
  </si>
  <si>
    <t>27 June 24 Full Amplitude=470</t>
  </si>
  <si>
    <t>27 June 24 Amplitude = 540</t>
  </si>
  <si>
    <t>27 June 24 Amplitude = 420</t>
  </si>
  <si>
    <t>27 June 24 Amplitude = 360</t>
  </si>
  <si>
    <t>Amplitude*</t>
  </si>
  <si>
    <t>N/A</t>
  </si>
  <si>
    <t>Beat error</t>
  </si>
  <si>
    <t>*Full swing</t>
  </si>
  <si>
    <t>F89</t>
  </si>
  <si>
    <t>0.5 line slow</t>
  </si>
  <si>
    <t>0.75 line slow</t>
  </si>
  <si>
    <t>Wore 10 hours</t>
  </si>
  <si>
    <t>Mean daily error</t>
  </si>
  <si>
    <t>Fraction fast</t>
  </si>
  <si>
    <t>0.25 line fast</t>
  </si>
  <si>
    <t>0.5 line fast</t>
  </si>
  <si>
    <t>De magnetized</t>
  </si>
  <si>
    <t>F50</t>
  </si>
  <si>
    <t>F47</t>
  </si>
  <si>
    <t>On winder</t>
  </si>
  <si>
    <t>On Winder</t>
  </si>
  <si>
    <t>Forgot to wind</t>
  </si>
  <si>
    <t>Adjusted time</t>
  </si>
  <si>
    <t>in contact with chain</t>
  </si>
  <si>
    <t>Off winder</t>
  </si>
  <si>
    <t xml:space="preserve">Amplitude = </t>
  </si>
  <si>
    <t>Worn</t>
  </si>
  <si>
    <t>35.3 at 10:38</t>
  </si>
  <si>
    <t>King Seiko</t>
  </si>
  <si>
    <t>Cocktail Seiko</t>
  </si>
  <si>
    <t>Quartz Seiko</t>
  </si>
  <si>
    <t>F2</t>
  </si>
  <si>
    <t>Twelve hr winder</t>
  </si>
  <si>
    <t>Steadied</t>
  </si>
  <si>
    <t>Eleven hr winder</t>
  </si>
  <si>
    <t>25.5 @11:09</t>
  </si>
  <si>
    <t>25.9 @1:0025.5 @ 14:49</t>
  </si>
  <si>
    <t>Adjusted faster</t>
  </si>
  <si>
    <t>17.1@8:59</t>
  </si>
  <si>
    <t>17.8@10PM</t>
  </si>
  <si>
    <t>F38</t>
  </si>
  <si>
    <t>F189</t>
  </si>
  <si>
    <t>F108</t>
  </si>
  <si>
    <t>18.3@2:00</t>
  </si>
  <si>
    <t>Reset to zero</t>
  </si>
  <si>
    <t>UK Worn</t>
  </si>
  <si>
    <t>night Dial down</t>
  </si>
  <si>
    <t>reset to +1</t>
  </si>
  <si>
    <t>8 @12:31</t>
  </si>
  <si>
    <t>Crown down at night</t>
  </si>
  <si>
    <t>Unexplained</t>
  </si>
  <si>
    <t>Worn right hand</t>
  </si>
  <si>
    <t>LordMatic</t>
  </si>
  <si>
    <t>Frequency</t>
  </si>
  <si>
    <t>Adjusted slower, 23 at 10:45</t>
  </si>
  <si>
    <t>Worn on travel</t>
  </si>
  <si>
    <t>travel</t>
  </si>
  <si>
    <t>Travel</t>
  </si>
  <si>
    <t>Kilkenny</t>
  </si>
  <si>
    <t>Polished</t>
  </si>
  <si>
    <t>-18 at 13:19</t>
  </si>
  <si>
    <t>Notes</t>
  </si>
  <si>
    <t>Date</t>
  </si>
  <si>
    <t>no explanation</t>
  </si>
  <si>
    <t>F15</t>
  </si>
  <si>
    <t>-0.5 at 1:30</t>
  </si>
  <si>
    <t>5606 7730T</t>
  </si>
  <si>
    <t>-0.5 at 9:47</t>
  </si>
  <si>
    <t>Wound + winder</t>
  </si>
  <si>
    <t>Mixed</t>
  </si>
  <si>
    <t>All cumulative deviation</t>
  </si>
  <si>
    <t>Moving Average</t>
  </si>
  <si>
    <t>Moving Standard Deviation</t>
  </si>
  <si>
    <t>Mean -2 sigma</t>
  </si>
  <si>
    <t>Mean+2 sigma</t>
  </si>
  <si>
    <t>Moving average</t>
  </si>
  <si>
    <t>Std Deviarion</t>
  </si>
  <si>
    <t>Minus 2 sigma</t>
  </si>
  <si>
    <t>Plus 2 sigma</t>
  </si>
  <si>
    <t>Std Deviation</t>
  </si>
  <si>
    <t>Plus 2 Sigma</t>
  </si>
  <si>
    <t>Mean</t>
  </si>
  <si>
    <t>Standartd Deviation</t>
  </si>
  <si>
    <t>Standard Dev</t>
  </si>
  <si>
    <t>Std Dev</t>
  </si>
  <si>
    <t>24 Hr winder</t>
  </si>
  <si>
    <t>24 hr winder</t>
  </si>
  <si>
    <t>25 Hr winder</t>
  </si>
  <si>
    <t>26 Hr winder</t>
  </si>
  <si>
    <t>27 Hr winder</t>
  </si>
  <si>
    <t>28 Hr winder</t>
  </si>
  <si>
    <t>29 Hr winder</t>
  </si>
  <si>
    <t>25 hr winder</t>
  </si>
  <si>
    <t>26 hr winder</t>
  </si>
  <si>
    <t>Year</t>
  </si>
  <si>
    <t>Model</t>
  </si>
  <si>
    <t>Movement</t>
  </si>
  <si>
    <t>5625-7110</t>
  </si>
  <si>
    <t>4R35B</t>
  </si>
  <si>
    <t>4R35-01T0</t>
  </si>
  <si>
    <t>V701-7C28</t>
  </si>
  <si>
    <t>Crescent Street</t>
  </si>
  <si>
    <t>Jewels</t>
  </si>
  <si>
    <t>Unknown</t>
  </si>
  <si>
    <t>15</t>
  </si>
  <si>
    <t>12214815</t>
  </si>
  <si>
    <t>April 2024</t>
  </si>
  <si>
    <t>2978965</t>
  </si>
  <si>
    <t>7</t>
  </si>
  <si>
    <t>21</t>
  </si>
  <si>
    <t>Supposedly serviced</t>
  </si>
  <si>
    <t>Father Time</t>
  </si>
  <si>
    <t>22881582</t>
  </si>
  <si>
    <t>454</t>
  </si>
  <si>
    <t>1920</t>
  </si>
  <si>
    <t xml:space="preserve">2023(?) </t>
  </si>
  <si>
    <t>992</t>
  </si>
  <si>
    <t>1073254</t>
  </si>
  <si>
    <t>Serial Number</t>
  </si>
  <si>
    <t>Jan 1975</t>
  </si>
  <si>
    <t>25</t>
  </si>
  <si>
    <t>Aug 2023</t>
  </si>
  <si>
    <t>23</t>
  </si>
  <si>
    <t>New</t>
  </si>
  <si>
    <t>82641609</t>
  </si>
  <si>
    <t>De Ville</t>
  </si>
  <si>
    <t>Mar 1974430887</t>
  </si>
  <si>
    <t>5625</t>
  </si>
  <si>
    <t>5606</t>
  </si>
  <si>
    <t>June 97?</t>
  </si>
  <si>
    <t>Quartz</t>
  </si>
  <si>
    <t>28800</t>
  </si>
  <si>
    <t>18000</t>
  </si>
  <si>
    <t>Geneve</t>
  </si>
  <si>
    <t>21600</t>
  </si>
  <si>
    <t>25200</t>
  </si>
  <si>
    <t>19800</t>
  </si>
  <si>
    <t>1969</t>
  </si>
  <si>
    <t>28178862</t>
  </si>
  <si>
    <t>613</t>
  </si>
  <si>
    <t>17</t>
  </si>
  <si>
    <t>27</t>
  </si>
  <si>
    <t>2500D Co axial</t>
  </si>
  <si>
    <t>Lift angle</t>
  </si>
  <si>
    <t>38</t>
  </si>
  <si>
    <t>56</t>
  </si>
  <si>
    <t>53</t>
  </si>
  <si>
    <t>49</t>
  </si>
  <si>
    <t>Nodel No</t>
  </si>
  <si>
    <t>136.041</t>
  </si>
  <si>
    <t>27 hr winder</t>
  </si>
  <si>
    <t>38.5L</t>
  </si>
  <si>
    <t>1876</t>
  </si>
  <si>
    <t>Home watch co</t>
  </si>
  <si>
    <t>1892</t>
  </si>
  <si>
    <t>1.7</t>
  </si>
  <si>
    <t>1236</t>
  </si>
  <si>
    <t>28 hr winder</t>
  </si>
  <si>
    <t>29 hr winder</t>
  </si>
  <si>
    <t>30 hr winder</t>
  </si>
  <si>
    <t>31 hr winder</t>
  </si>
  <si>
    <t>32 hr winder</t>
  </si>
  <si>
    <t>New crystal +0.5</t>
  </si>
  <si>
    <t>33 hr winder</t>
  </si>
  <si>
    <t>34 hr winder</t>
  </si>
  <si>
    <t>Full winder</t>
  </si>
  <si>
    <t>35 hr winder</t>
  </si>
  <si>
    <t>36 hr winder</t>
  </si>
  <si>
    <t>37 hr winder</t>
  </si>
  <si>
    <t>38 hr winder</t>
  </si>
  <si>
    <t>39 hr winder</t>
  </si>
  <si>
    <t>40 hr winder</t>
  </si>
  <si>
    <t>41 hr winder</t>
  </si>
  <si>
    <t>42 hr winder</t>
  </si>
  <si>
    <t>43 hr winder</t>
  </si>
  <si>
    <t>winder&amp;wound</t>
  </si>
  <si>
    <t>44 hr winder</t>
  </si>
  <si>
    <t>45 hr winder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</si>
</sst>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0" borderId="1" xfId="0" applyBorder="1"/>
    <xf numFmtId="15" fontId="0" fillId="0" borderId="2" xfId="0" applyNumberFormat="1" applyBorder="1"/>
    <xf numFmtId="0" fontId="0" fillId="0" borderId="2" xfId="0" applyBorder="1"/>
    <xf numFmtId="0" fontId="2" fillId="0" borderId="2" xfId="0" applyFont="1" applyBorder="1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/>
    <xf numFmtId="0" fontId="3" fillId="0" borderId="0" xfId="1"/>
    <xf numFmtId="14" fontId="0" fillId="0" borderId="2" xfId="0" applyNumberFormat="1" applyBorder="1"/>
    <xf numFmtId="0" fontId="2" fillId="0" borderId="0" xfId="0" applyFont="1"/>
    <xf numFmtId="1" fontId="0" fillId="0" borderId="0" xfId="0" applyNumberFormat="1"/>
    <xf numFmtId="165" fontId="0" fillId="0" borderId="0" xfId="0" applyNumberFormat="1"/>
    <xf numFmtId="0" fontId="2" fillId="0" borderId="1" xfId="0" applyFont="1" applyBorder="1"/>
    <xf numFmtId="1" fontId="0" fillId="0" borderId="1" xfId="0" applyNumberFormat="1" applyBorder="1"/>
    <xf numFmtId="49" fontId="0" fillId="0" borderId="0" xfId="0" applyNumberFormat="1"/>
    <xf numFmtId="49" fontId="3" fillId="0" borderId="0" xfId="1" applyNumberFormat="1"/>
    <xf numFmtId="0" fontId="5" fillId="0" borderId="0" xfId="0" applyFont="1"/>
    <xf numFmtId="49" fontId="0" fillId="0" borderId="4" xfId="0" applyNumberFormat="1" applyBorder="1"/>
    <xf numFmtId="49" fontId="4" fillId="0" borderId="5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49" fontId="4" fillId="0" borderId="9" xfId="0" applyNumberFormat="1" applyFont="1" applyBorder="1"/>
    <xf numFmtId="49" fontId="4" fillId="0" borderId="12" xfId="0" applyNumberFormat="1" applyFont="1" applyBorder="1"/>
    <xf numFmtId="49" fontId="0" fillId="0" borderId="13" xfId="0" applyNumberFormat="1" applyBorder="1" applyAlignment="1">
      <alignment horizontal="right"/>
    </xf>
    <xf numFmtId="49" fontId="0" fillId="0" borderId="14" xfId="0" applyNumberFormat="1" applyBorder="1" applyAlignment="1">
      <alignment horizontal="right"/>
    </xf>
    <xf numFmtId="49" fontId="4" fillId="0" borderId="7" xfId="0" applyNumberFormat="1" applyFont="1" applyBorder="1"/>
    <xf numFmtId="49" fontId="0" fillId="0" borderId="3" xfId="0" applyNumberFormat="1" applyBorder="1" applyAlignment="1">
      <alignment horizontal="right"/>
    </xf>
    <xf numFmtId="49" fontId="0" fillId="0" borderId="8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49" fontId="0" fillId="0" borderId="11" xfId="0" applyNumberFormat="1" applyBorder="1" applyAlignment="1">
      <alignment horizontal="right"/>
    </xf>
    <xf numFmtId="49" fontId="4" fillId="0" borderId="4" xfId="0" applyNumberFormat="1" applyFont="1" applyBorder="1"/>
    <xf numFmtId="49" fontId="4" fillId="0" borderId="15" xfId="0" applyNumberFormat="1" applyFont="1" applyBorder="1" applyAlignment="1">
      <alignment horizontal="center"/>
    </xf>
    <xf numFmtId="49" fontId="0" fillId="0" borderId="17" xfId="0" applyNumberFormat="1" applyBorder="1" applyAlignment="1">
      <alignment horizontal="right"/>
    </xf>
    <xf numFmtId="49" fontId="0" fillId="0" borderId="18" xfId="0" applyNumberFormat="1" applyBorder="1" applyAlignment="1">
      <alignment horizontal="right"/>
    </xf>
    <xf numFmtId="49" fontId="0" fillId="0" borderId="16" xfId="0" applyNumberFormat="1" applyBorder="1" applyAlignment="1">
      <alignment horizontal="right"/>
    </xf>
    <xf numFmtId="49" fontId="0" fillId="0" borderId="5" xfId="0" applyNumberFormat="1" applyBorder="1" applyAlignment="1">
      <alignment horizontal="right"/>
    </xf>
    <xf numFmtId="49" fontId="0" fillId="0" borderId="15" xfId="0" applyNumberFormat="1" applyBorder="1" applyAlignment="1">
      <alignment horizontal="right"/>
    </xf>
    <xf numFmtId="49" fontId="0" fillId="0" borderId="6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9" xfId="0" applyNumberFormat="1" applyBorder="1" applyAlignment="1">
      <alignment horizontal="right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1"/>
          <c:order val="0"/>
          <c:tx>
            <c:v>Average</c:v>
          </c:tx>
          <c:spPr>
            <a:ln w="15875" cap="rnd">
              <a:solidFill>
                <a:schemeClr val="accent1">
                  <a:lumMod val="50000"/>
                  <a:alpha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'1942 Omega'!$B$16:$B$99994</c:f>
              <c:numCache>
                <c:formatCode>0</c:formatCode>
                <c:ptCount val="9997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7">
                  <c:v>138</c:v>
                </c:pt>
                <c:pt idx="128">
                  <c:v>139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143</c:v>
                </c:pt>
                <c:pt idx="133">
                  <c:v>144</c:v>
                </c:pt>
                <c:pt idx="134">
                  <c:v>145</c:v>
                </c:pt>
                <c:pt idx="135">
                  <c:v>146</c:v>
                </c:pt>
                <c:pt idx="136">
                  <c:v>147</c:v>
                </c:pt>
                <c:pt idx="137">
                  <c:v>148</c:v>
                </c:pt>
                <c:pt idx="138">
                  <c:v>149</c:v>
                </c:pt>
                <c:pt idx="139">
                  <c:v>150</c:v>
                </c:pt>
                <c:pt idx="140">
                  <c:v>151</c:v>
                </c:pt>
                <c:pt idx="141">
                  <c:v>152</c:v>
                </c:pt>
                <c:pt idx="142">
                  <c:v>153</c:v>
                </c:pt>
                <c:pt idx="143">
                  <c:v>154</c:v>
                </c:pt>
                <c:pt idx="144">
                  <c:v>155</c:v>
                </c:pt>
                <c:pt idx="145">
                  <c:v>156</c:v>
                </c:pt>
                <c:pt idx="146">
                  <c:v>157</c:v>
                </c:pt>
                <c:pt idx="147">
                  <c:v>158</c:v>
                </c:pt>
                <c:pt idx="148">
                  <c:v>159</c:v>
                </c:pt>
                <c:pt idx="149">
                  <c:v>160</c:v>
                </c:pt>
                <c:pt idx="150">
                  <c:v>161</c:v>
                </c:pt>
                <c:pt idx="151">
                  <c:v>162</c:v>
                </c:pt>
                <c:pt idx="152">
                  <c:v>163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167</c:v>
                </c:pt>
                <c:pt idx="157">
                  <c:v>168</c:v>
                </c:pt>
                <c:pt idx="158">
                  <c:v>169</c:v>
                </c:pt>
                <c:pt idx="159">
                  <c:v>170</c:v>
                </c:pt>
                <c:pt idx="160">
                  <c:v>171</c:v>
                </c:pt>
                <c:pt idx="161">
                  <c:v>172</c:v>
                </c:pt>
                <c:pt idx="162">
                  <c:v>173</c:v>
                </c:pt>
                <c:pt idx="163">
                  <c:v>174</c:v>
                </c:pt>
                <c:pt idx="164">
                  <c:v>175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199</c:v>
                </c:pt>
                <c:pt idx="189">
                  <c:v>200</c:v>
                </c:pt>
                <c:pt idx="190">
                  <c:v>201</c:v>
                </c:pt>
                <c:pt idx="191">
                  <c:v>202</c:v>
                </c:pt>
                <c:pt idx="192">
                  <c:v>203</c:v>
                </c:pt>
                <c:pt idx="193">
                  <c:v>204</c:v>
                </c:pt>
                <c:pt idx="194">
                  <c:v>205</c:v>
                </c:pt>
                <c:pt idx="195">
                  <c:v>206</c:v>
                </c:pt>
                <c:pt idx="196">
                  <c:v>207</c:v>
                </c:pt>
                <c:pt idx="197">
                  <c:v>208</c:v>
                </c:pt>
                <c:pt idx="198">
                  <c:v>209</c:v>
                </c:pt>
                <c:pt idx="199">
                  <c:v>210</c:v>
                </c:pt>
                <c:pt idx="200">
                  <c:v>211</c:v>
                </c:pt>
                <c:pt idx="201">
                  <c:v>212</c:v>
                </c:pt>
                <c:pt idx="202">
                  <c:v>213</c:v>
                </c:pt>
                <c:pt idx="203">
                  <c:v>214</c:v>
                </c:pt>
                <c:pt idx="204">
                  <c:v>215</c:v>
                </c:pt>
                <c:pt idx="205">
                  <c:v>216</c:v>
                </c:pt>
                <c:pt idx="206">
                  <c:v>217</c:v>
                </c:pt>
                <c:pt idx="207">
                  <c:v>218</c:v>
                </c:pt>
                <c:pt idx="208">
                  <c:v>219</c:v>
                </c:pt>
                <c:pt idx="209">
                  <c:v>220</c:v>
                </c:pt>
                <c:pt idx="210">
                  <c:v>221</c:v>
                </c:pt>
                <c:pt idx="211">
                  <c:v>222</c:v>
                </c:pt>
                <c:pt idx="212">
                  <c:v>223</c:v>
                </c:pt>
                <c:pt idx="213">
                  <c:v>224</c:v>
                </c:pt>
                <c:pt idx="214">
                  <c:v>225</c:v>
                </c:pt>
                <c:pt idx="215">
                  <c:v>226</c:v>
                </c:pt>
                <c:pt idx="216">
                  <c:v>227</c:v>
                </c:pt>
                <c:pt idx="217">
                  <c:v>228</c:v>
                </c:pt>
                <c:pt idx="218">
                  <c:v>229</c:v>
                </c:pt>
                <c:pt idx="219">
                  <c:v>230</c:v>
                </c:pt>
              </c:numCache>
            </c:numRef>
          </c:xVal>
          <c:yVal>
            <c:numRef>
              <c:f>'1942 Omega'!$G$16:$G$18000</c:f>
              <c:numCache>
                <c:formatCode>General</c:formatCode>
                <c:ptCount val="17985"/>
                <c:pt idx="0">
                  <c:v>2.6333333333333333</c:v>
                </c:pt>
                <c:pt idx="1">
                  <c:v>2.6</c:v>
                </c:pt>
                <c:pt idx="2">
                  <c:v>2.6666666666666665</c:v>
                </c:pt>
                <c:pt idx="3">
                  <c:v>2.65</c:v>
                </c:pt>
                <c:pt idx="4">
                  <c:v>2.6166666666666667</c:v>
                </c:pt>
                <c:pt idx="5">
                  <c:v>2.5666666666666669</c:v>
                </c:pt>
                <c:pt idx="6">
                  <c:v>2.5499999999999998</c:v>
                </c:pt>
                <c:pt idx="7">
                  <c:v>2.3833333333333333</c:v>
                </c:pt>
                <c:pt idx="8">
                  <c:v>2.2833333333333332</c:v>
                </c:pt>
                <c:pt idx="9">
                  <c:v>2.2833333333333332</c:v>
                </c:pt>
                <c:pt idx="10">
                  <c:v>2.1333333333333333</c:v>
                </c:pt>
                <c:pt idx="11">
                  <c:v>1.9833333333333334</c:v>
                </c:pt>
                <c:pt idx="12">
                  <c:v>1.8666666666666667</c:v>
                </c:pt>
                <c:pt idx="13">
                  <c:v>1.7833333333333334</c:v>
                </c:pt>
                <c:pt idx="14">
                  <c:v>1.6</c:v>
                </c:pt>
                <c:pt idx="15">
                  <c:v>1.6166666666666667</c:v>
                </c:pt>
                <c:pt idx="16">
                  <c:v>1.5666666666666667</c:v>
                </c:pt>
                <c:pt idx="17">
                  <c:v>1.5166666666666666</c:v>
                </c:pt>
                <c:pt idx="18">
                  <c:v>1.4833333333333334</c:v>
                </c:pt>
                <c:pt idx="19">
                  <c:v>1.4833333333333334</c:v>
                </c:pt>
                <c:pt idx="20">
                  <c:v>1.2166666666666666</c:v>
                </c:pt>
                <c:pt idx="21">
                  <c:v>1.2</c:v>
                </c:pt>
                <c:pt idx="22">
                  <c:v>1.2666666666666666</c:v>
                </c:pt>
                <c:pt idx="23">
                  <c:v>1.1833333333333333</c:v>
                </c:pt>
                <c:pt idx="24">
                  <c:v>1.1166666666666667</c:v>
                </c:pt>
                <c:pt idx="25">
                  <c:v>1.1333333333333333</c:v>
                </c:pt>
                <c:pt idx="26">
                  <c:v>0.96666666666666667</c:v>
                </c:pt>
                <c:pt idx="27">
                  <c:v>0.76666666666666672</c:v>
                </c:pt>
                <c:pt idx="28">
                  <c:v>0.6333333333333333</c:v>
                </c:pt>
                <c:pt idx="29">
                  <c:v>0.6166666666666667</c:v>
                </c:pt>
                <c:pt idx="30">
                  <c:v>0.75</c:v>
                </c:pt>
                <c:pt idx="31">
                  <c:v>0.81666666666666665</c:v>
                </c:pt>
                <c:pt idx="32">
                  <c:v>0.8666666666666667</c:v>
                </c:pt>
                <c:pt idx="33">
                  <c:v>0.8833333333333333</c:v>
                </c:pt>
                <c:pt idx="34">
                  <c:v>0.98333333333333328</c:v>
                </c:pt>
                <c:pt idx="35">
                  <c:v>0.96666666666666667</c:v>
                </c:pt>
                <c:pt idx="36">
                  <c:v>1</c:v>
                </c:pt>
                <c:pt idx="37">
                  <c:v>1.0333333333333334</c:v>
                </c:pt>
                <c:pt idx="38">
                  <c:v>1.0333333333333334</c:v>
                </c:pt>
                <c:pt idx="39">
                  <c:v>0.96666666666666667</c:v>
                </c:pt>
                <c:pt idx="40">
                  <c:v>0.93333333333333335</c:v>
                </c:pt>
                <c:pt idx="41">
                  <c:v>1.05</c:v>
                </c:pt>
                <c:pt idx="42">
                  <c:v>1.05</c:v>
                </c:pt>
                <c:pt idx="43">
                  <c:v>0.93333333333333335</c:v>
                </c:pt>
                <c:pt idx="44">
                  <c:v>0.96666666666666667</c:v>
                </c:pt>
                <c:pt idx="45">
                  <c:v>0.8833333333333333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0.83333333333333337</c:v>
                </c:pt>
                <c:pt idx="49">
                  <c:v>0.76666666666666672</c:v>
                </c:pt>
                <c:pt idx="50">
                  <c:v>0.71666666666666667</c:v>
                </c:pt>
                <c:pt idx="51">
                  <c:v>0.56666666666666665</c:v>
                </c:pt>
                <c:pt idx="52">
                  <c:v>0.5</c:v>
                </c:pt>
                <c:pt idx="53">
                  <c:v>0.53333333333333333</c:v>
                </c:pt>
                <c:pt idx="54">
                  <c:v>0.53333333333333333</c:v>
                </c:pt>
                <c:pt idx="55">
                  <c:v>0.48333333333333334</c:v>
                </c:pt>
                <c:pt idx="56">
                  <c:v>0.48333333333333334</c:v>
                </c:pt>
                <c:pt idx="57">
                  <c:v>0.45</c:v>
                </c:pt>
                <c:pt idx="58">
                  <c:v>0.48333333333333334</c:v>
                </c:pt>
                <c:pt idx="59">
                  <c:v>0.36666666666666664</c:v>
                </c:pt>
                <c:pt idx="60">
                  <c:v>0.13333333333333333</c:v>
                </c:pt>
                <c:pt idx="61">
                  <c:v>0</c:v>
                </c:pt>
                <c:pt idx="62">
                  <c:v>-3.3333333333333333E-2</c:v>
                </c:pt>
                <c:pt idx="63">
                  <c:v>-0.2</c:v>
                </c:pt>
                <c:pt idx="64">
                  <c:v>-0.33333333333333331</c:v>
                </c:pt>
                <c:pt idx="65">
                  <c:v>-0.41666666666666669</c:v>
                </c:pt>
                <c:pt idx="66">
                  <c:v>-0.48333333333333334</c:v>
                </c:pt>
                <c:pt idx="67">
                  <c:v>-0.55000000000000004</c:v>
                </c:pt>
                <c:pt idx="68">
                  <c:v>-0.46666666666666667</c:v>
                </c:pt>
                <c:pt idx="69">
                  <c:v>-0.46666666666666667</c:v>
                </c:pt>
                <c:pt idx="70">
                  <c:v>-0.55000000000000004</c:v>
                </c:pt>
                <c:pt idx="71">
                  <c:v>-0.6166666666666667</c:v>
                </c:pt>
                <c:pt idx="72">
                  <c:v>-0.71666666666666667</c:v>
                </c:pt>
                <c:pt idx="73">
                  <c:v>-0.76666666666666672</c:v>
                </c:pt>
                <c:pt idx="74">
                  <c:v>-0.83333333333333337</c:v>
                </c:pt>
                <c:pt idx="75">
                  <c:v>-0.95</c:v>
                </c:pt>
                <c:pt idx="76">
                  <c:v>-1.05</c:v>
                </c:pt>
                <c:pt idx="77">
                  <c:v>-1.2</c:v>
                </c:pt>
                <c:pt idx="78">
                  <c:v>-1.2333333333333334</c:v>
                </c:pt>
                <c:pt idx="79">
                  <c:v>-1.2</c:v>
                </c:pt>
                <c:pt idx="80">
                  <c:v>-1.1499999999999999</c:v>
                </c:pt>
                <c:pt idx="81">
                  <c:v>-1.0333333333333334</c:v>
                </c:pt>
                <c:pt idx="82">
                  <c:v>-1.1333333333333333</c:v>
                </c:pt>
                <c:pt idx="83">
                  <c:v>-1.1333333333333333</c:v>
                </c:pt>
                <c:pt idx="84">
                  <c:v>-1.0333333333333334</c:v>
                </c:pt>
                <c:pt idx="85">
                  <c:v>-1.2666666666666666</c:v>
                </c:pt>
                <c:pt idx="86">
                  <c:v>-1.2666666666666666</c:v>
                </c:pt>
                <c:pt idx="87">
                  <c:v>-1.1833333333333333</c:v>
                </c:pt>
                <c:pt idx="88">
                  <c:v>-1.25</c:v>
                </c:pt>
                <c:pt idx="89">
                  <c:v>-1.2333333333333334</c:v>
                </c:pt>
                <c:pt idx="90">
                  <c:v>-1.1499999999999999</c:v>
                </c:pt>
                <c:pt idx="91">
                  <c:v>-1.0166666666666666</c:v>
                </c:pt>
                <c:pt idx="92">
                  <c:v>-1.0833333333333333</c:v>
                </c:pt>
                <c:pt idx="93">
                  <c:v>-0.98333333333333328</c:v>
                </c:pt>
                <c:pt idx="94">
                  <c:v>-0.98333333333333328</c:v>
                </c:pt>
                <c:pt idx="95">
                  <c:v>-0.91666666666666663</c:v>
                </c:pt>
                <c:pt idx="96">
                  <c:v>-1.05</c:v>
                </c:pt>
                <c:pt idx="97">
                  <c:v>-1.1666666666666667</c:v>
                </c:pt>
                <c:pt idx="98">
                  <c:v>-1.3666666666666667</c:v>
                </c:pt>
                <c:pt idx="99">
                  <c:v>-1.4666666666666666</c:v>
                </c:pt>
                <c:pt idx="100">
                  <c:v>-1.4833333333333334</c:v>
                </c:pt>
                <c:pt idx="101">
                  <c:v>-1.55</c:v>
                </c:pt>
                <c:pt idx="102">
                  <c:v>-1.4666666666666666</c:v>
                </c:pt>
                <c:pt idx="103">
                  <c:v>-1.4</c:v>
                </c:pt>
                <c:pt idx="104">
                  <c:v>-1.4166666666666667</c:v>
                </c:pt>
                <c:pt idx="105">
                  <c:v>-1.3166666666666667</c:v>
                </c:pt>
                <c:pt idx="106">
                  <c:v>-1.3</c:v>
                </c:pt>
                <c:pt idx="107">
                  <c:v>-1.2666666666666666</c:v>
                </c:pt>
                <c:pt idx="108">
                  <c:v>-1.2413793103448276</c:v>
                </c:pt>
                <c:pt idx="109">
                  <c:v>-1.2857142857142858</c:v>
                </c:pt>
                <c:pt idx="110">
                  <c:v>-1.3333333333333333</c:v>
                </c:pt>
                <c:pt idx="111">
                  <c:v>-1.3846153846153846</c:v>
                </c:pt>
                <c:pt idx="112">
                  <c:v>-1.4615384615384615</c:v>
                </c:pt>
                <c:pt idx="113">
                  <c:v>-1.5961538461538463</c:v>
                </c:pt>
                <c:pt idx="114">
                  <c:v>-1.7884615384615385</c:v>
                </c:pt>
                <c:pt idx="115">
                  <c:v>-1.6730769230769231</c:v>
                </c:pt>
                <c:pt idx="116">
                  <c:v>-1.7884615384615385</c:v>
                </c:pt>
                <c:pt idx="117">
                  <c:v>-1.9230769230769231</c:v>
                </c:pt>
                <c:pt idx="118">
                  <c:v>-1.9230769230769231</c:v>
                </c:pt>
                <c:pt idx="119">
                  <c:v>-2</c:v>
                </c:pt>
                <c:pt idx="120">
                  <c:v>-1.9423076923076923</c:v>
                </c:pt>
                <c:pt idx="121">
                  <c:v>-2.0384615384615383</c:v>
                </c:pt>
                <c:pt idx="122">
                  <c:v>-2.0576923076923075</c:v>
                </c:pt>
                <c:pt idx="123">
                  <c:v>-2.2115384615384617</c:v>
                </c:pt>
                <c:pt idx="124">
                  <c:v>-2.2692307692307692</c:v>
                </c:pt>
                <c:pt idx="125">
                  <c:v>-2.4807692307692308</c:v>
                </c:pt>
                <c:pt idx="126">
                  <c:v>-2.3269230769230771</c:v>
                </c:pt>
                <c:pt idx="127">
                  <c:v>-2.4230769230769229</c:v>
                </c:pt>
                <c:pt idx="128">
                  <c:v>-2.4615384615384617</c:v>
                </c:pt>
                <c:pt idx="129">
                  <c:v>-2.5576923076923075</c:v>
                </c:pt>
                <c:pt idx="130">
                  <c:v>-2.5576923076923075</c:v>
                </c:pt>
                <c:pt idx="131">
                  <c:v>-2.5961538461538463</c:v>
                </c:pt>
                <c:pt idx="132">
                  <c:v>-2.6346153846153846</c:v>
                </c:pt>
                <c:pt idx="133">
                  <c:v>-2.7115384615384617</c:v>
                </c:pt>
                <c:pt idx="134">
                  <c:v>-2.6923076923076925</c:v>
                </c:pt>
                <c:pt idx="135">
                  <c:v>-2.6923076923076925</c:v>
                </c:pt>
                <c:pt idx="136">
                  <c:v>-2.74</c:v>
                </c:pt>
                <c:pt idx="137">
                  <c:v>-2.8125</c:v>
                </c:pt>
                <c:pt idx="138">
                  <c:v>-2.8125</c:v>
                </c:pt>
                <c:pt idx="139">
                  <c:v>-2.8125</c:v>
                </c:pt>
                <c:pt idx="140">
                  <c:v>-2.8125</c:v>
                </c:pt>
                <c:pt idx="141">
                  <c:v>-2.8125</c:v>
                </c:pt>
                <c:pt idx="142">
                  <c:v>-2.7391304347826089</c:v>
                </c:pt>
                <c:pt idx="143">
                  <c:v>-2.9130434782608696</c:v>
                </c:pt>
                <c:pt idx="144">
                  <c:v>-2.9090909090909092</c:v>
                </c:pt>
                <c:pt idx="145">
                  <c:v>-2.9090909090909092</c:v>
                </c:pt>
                <c:pt idx="146">
                  <c:v>-2.8636363636363638</c:v>
                </c:pt>
                <c:pt idx="147">
                  <c:v>-2.7045454545454546</c:v>
                </c:pt>
                <c:pt idx="148">
                  <c:v>-2.7045454545454546</c:v>
                </c:pt>
                <c:pt idx="149">
                  <c:v>-2.6590909090909092</c:v>
                </c:pt>
                <c:pt idx="150">
                  <c:v>-2.75</c:v>
                </c:pt>
                <c:pt idx="151">
                  <c:v>-2.1363636363636362</c:v>
                </c:pt>
                <c:pt idx="152">
                  <c:v>-2.1590909090909092</c:v>
                </c:pt>
                <c:pt idx="153">
                  <c:v>-2.0909090909090908</c:v>
                </c:pt>
                <c:pt idx="154">
                  <c:v>-2.1136363636363638</c:v>
                </c:pt>
                <c:pt idx="155">
                  <c:v>-2.1136363636363638</c:v>
                </c:pt>
                <c:pt idx="156">
                  <c:v>-2.2272727272727271</c:v>
                </c:pt>
                <c:pt idx="157">
                  <c:v>-2.3181818181818183</c:v>
                </c:pt>
                <c:pt idx="158">
                  <c:v>-2.4090909090909092</c:v>
                </c:pt>
                <c:pt idx="159">
                  <c:v>-2.5454545454545454</c:v>
                </c:pt>
                <c:pt idx="160">
                  <c:v>-2.7391304347826089</c:v>
                </c:pt>
                <c:pt idx="161">
                  <c:v>-2.7916666666666665</c:v>
                </c:pt>
                <c:pt idx="162">
                  <c:v>-2.76</c:v>
                </c:pt>
                <c:pt idx="163">
                  <c:v>-2.8461538461538463</c:v>
                </c:pt>
                <c:pt idx="164">
                  <c:v>-2.9074074074074074</c:v>
                </c:pt>
                <c:pt idx="165">
                  <c:v>-3</c:v>
                </c:pt>
                <c:pt idx="166">
                  <c:v>-3.0689655172413794</c:v>
                </c:pt>
                <c:pt idx="167">
                  <c:v>-3.0172413793103448</c:v>
                </c:pt>
                <c:pt idx="168">
                  <c:v>-3.0833333333333335</c:v>
                </c:pt>
                <c:pt idx="169">
                  <c:v>-3</c:v>
                </c:pt>
                <c:pt idx="170">
                  <c:v>-3.0166666666666666</c:v>
                </c:pt>
                <c:pt idx="171">
                  <c:v>-3.1333333333333333</c:v>
                </c:pt>
                <c:pt idx="172">
                  <c:v>-3.25</c:v>
                </c:pt>
                <c:pt idx="173">
                  <c:v>-3.2758620689655173</c:v>
                </c:pt>
                <c:pt idx="174">
                  <c:v>-3.3214285714285716</c:v>
                </c:pt>
                <c:pt idx="175">
                  <c:v>-3.4074074074074074</c:v>
                </c:pt>
                <c:pt idx="176">
                  <c:v>-3.4615384615384617</c:v>
                </c:pt>
                <c:pt idx="177">
                  <c:v>-3.5</c:v>
                </c:pt>
                <c:pt idx="178">
                  <c:v>-3.6041666666666665</c:v>
                </c:pt>
                <c:pt idx="179">
                  <c:v>-3.7826086956521738</c:v>
                </c:pt>
                <c:pt idx="180">
                  <c:v>-3.8863636363636362</c:v>
                </c:pt>
                <c:pt idx="181">
                  <c:v>-3.9523809523809526</c:v>
                </c:pt>
                <c:pt idx="182">
                  <c:v>-3.95</c:v>
                </c:pt>
                <c:pt idx="183">
                  <c:v>-4</c:v>
                </c:pt>
                <c:pt idx="184">
                  <c:v>-4.083333333333333</c:v>
                </c:pt>
                <c:pt idx="185">
                  <c:v>-4.2058823529411766</c:v>
                </c:pt>
                <c:pt idx="186">
                  <c:v>-4.1875</c:v>
                </c:pt>
                <c:pt idx="187">
                  <c:v>-4.1333333333333337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2-4A7A-8ACC-AD82874488D3}"/>
            </c:ext>
          </c:extLst>
        </c:ser>
        <c:ser>
          <c:idx val="0"/>
          <c:order val="1"/>
          <c:tx>
            <c:v>1942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'1942 Omega'!$B$2:$B$994</c:f>
              <c:numCache>
                <c:formatCode>0</c:formatCode>
                <c:ptCount val="9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147</c:v>
                </c:pt>
                <c:pt idx="151">
                  <c:v>148</c:v>
                </c:pt>
                <c:pt idx="152">
                  <c:v>149</c:v>
                </c:pt>
                <c:pt idx="153">
                  <c:v>150</c:v>
                </c:pt>
                <c:pt idx="154">
                  <c:v>151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155</c:v>
                </c:pt>
                <c:pt idx="159">
                  <c:v>156</c:v>
                </c:pt>
                <c:pt idx="160">
                  <c:v>157</c:v>
                </c:pt>
                <c:pt idx="161">
                  <c:v>158</c:v>
                </c:pt>
                <c:pt idx="162">
                  <c:v>159</c:v>
                </c:pt>
                <c:pt idx="163">
                  <c:v>160</c:v>
                </c:pt>
                <c:pt idx="164">
                  <c:v>161</c:v>
                </c:pt>
                <c:pt idx="165">
                  <c:v>162</c:v>
                </c:pt>
                <c:pt idx="166">
                  <c:v>163</c:v>
                </c:pt>
                <c:pt idx="167">
                  <c:v>164</c:v>
                </c:pt>
                <c:pt idx="168">
                  <c:v>165</c:v>
                </c:pt>
                <c:pt idx="169">
                  <c:v>166</c:v>
                </c:pt>
                <c:pt idx="170">
                  <c:v>167</c:v>
                </c:pt>
                <c:pt idx="171">
                  <c:v>168</c:v>
                </c:pt>
                <c:pt idx="172">
                  <c:v>169</c:v>
                </c:pt>
                <c:pt idx="173">
                  <c:v>170</c:v>
                </c:pt>
                <c:pt idx="174">
                  <c:v>171</c:v>
                </c:pt>
                <c:pt idx="175">
                  <c:v>172</c:v>
                </c:pt>
                <c:pt idx="176">
                  <c:v>173</c:v>
                </c:pt>
                <c:pt idx="177">
                  <c:v>174</c:v>
                </c:pt>
                <c:pt idx="178">
                  <c:v>175</c:v>
                </c:pt>
                <c:pt idx="179">
                  <c:v>176</c:v>
                </c:pt>
                <c:pt idx="180">
                  <c:v>177</c:v>
                </c:pt>
                <c:pt idx="181">
                  <c:v>178</c:v>
                </c:pt>
                <c:pt idx="182">
                  <c:v>179</c:v>
                </c:pt>
                <c:pt idx="183">
                  <c:v>180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184</c:v>
                </c:pt>
                <c:pt idx="188">
                  <c:v>185</c:v>
                </c:pt>
                <c:pt idx="189">
                  <c:v>186</c:v>
                </c:pt>
                <c:pt idx="190">
                  <c:v>187</c:v>
                </c:pt>
                <c:pt idx="191">
                  <c:v>188</c:v>
                </c:pt>
                <c:pt idx="192">
                  <c:v>189</c:v>
                </c:pt>
                <c:pt idx="193">
                  <c:v>190</c:v>
                </c:pt>
                <c:pt idx="194">
                  <c:v>191</c:v>
                </c:pt>
                <c:pt idx="195">
                  <c:v>192</c:v>
                </c:pt>
                <c:pt idx="196">
                  <c:v>193</c:v>
                </c:pt>
                <c:pt idx="197">
                  <c:v>194</c:v>
                </c:pt>
                <c:pt idx="198">
                  <c:v>195</c:v>
                </c:pt>
                <c:pt idx="199">
                  <c:v>196</c:v>
                </c:pt>
                <c:pt idx="200">
                  <c:v>197</c:v>
                </c:pt>
                <c:pt idx="201">
                  <c:v>198</c:v>
                </c:pt>
                <c:pt idx="202">
                  <c:v>199</c:v>
                </c:pt>
                <c:pt idx="203">
                  <c:v>200</c:v>
                </c:pt>
                <c:pt idx="204">
                  <c:v>201</c:v>
                </c:pt>
                <c:pt idx="205">
                  <c:v>202</c:v>
                </c:pt>
                <c:pt idx="206">
                  <c:v>203</c:v>
                </c:pt>
                <c:pt idx="207">
                  <c:v>204</c:v>
                </c:pt>
                <c:pt idx="208">
                  <c:v>205</c:v>
                </c:pt>
                <c:pt idx="209">
                  <c:v>206</c:v>
                </c:pt>
                <c:pt idx="210">
                  <c:v>207</c:v>
                </c:pt>
                <c:pt idx="211">
                  <c:v>208</c:v>
                </c:pt>
                <c:pt idx="212">
                  <c:v>209</c:v>
                </c:pt>
                <c:pt idx="213">
                  <c:v>210</c:v>
                </c:pt>
                <c:pt idx="214">
                  <c:v>211</c:v>
                </c:pt>
                <c:pt idx="215">
                  <c:v>212</c:v>
                </c:pt>
                <c:pt idx="216">
                  <c:v>213</c:v>
                </c:pt>
                <c:pt idx="217">
                  <c:v>214</c:v>
                </c:pt>
                <c:pt idx="218">
                  <c:v>215</c:v>
                </c:pt>
                <c:pt idx="219">
                  <c:v>216</c:v>
                </c:pt>
                <c:pt idx="220">
                  <c:v>217</c:v>
                </c:pt>
                <c:pt idx="221">
                  <c:v>218</c:v>
                </c:pt>
                <c:pt idx="222">
                  <c:v>219</c:v>
                </c:pt>
                <c:pt idx="223">
                  <c:v>220</c:v>
                </c:pt>
                <c:pt idx="224">
                  <c:v>221</c:v>
                </c:pt>
                <c:pt idx="225">
                  <c:v>222</c:v>
                </c:pt>
                <c:pt idx="226">
                  <c:v>223</c:v>
                </c:pt>
                <c:pt idx="227">
                  <c:v>224</c:v>
                </c:pt>
                <c:pt idx="228">
                  <c:v>225</c:v>
                </c:pt>
                <c:pt idx="229">
                  <c:v>226</c:v>
                </c:pt>
                <c:pt idx="230">
                  <c:v>227</c:v>
                </c:pt>
                <c:pt idx="231">
                  <c:v>228</c:v>
                </c:pt>
                <c:pt idx="232">
                  <c:v>229</c:v>
                </c:pt>
                <c:pt idx="233">
                  <c:v>230</c:v>
                </c:pt>
              </c:numCache>
            </c:numRef>
          </c:xVal>
          <c:yVal>
            <c:numRef>
              <c:f>'1942 Omega'!$F$2:$F$994</c:f>
              <c:numCache>
                <c:formatCode>General</c:formatCode>
                <c:ptCount val="993"/>
                <c:pt idx="0">
                  <c:v>0</c:v>
                </c:pt>
                <c:pt idx="1">
                  <c:v>-2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6.5</c:v>
                </c:pt>
                <c:pt idx="10">
                  <c:v>4</c:v>
                </c:pt>
                <c:pt idx="11">
                  <c:v>3</c:v>
                </c:pt>
                <c:pt idx="12">
                  <c:v>4.5</c:v>
                </c:pt>
                <c:pt idx="13">
                  <c:v>5.5</c:v>
                </c:pt>
                <c:pt idx="14">
                  <c:v>1.5</c:v>
                </c:pt>
                <c:pt idx="15">
                  <c:v>1.5</c:v>
                </c:pt>
                <c:pt idx="16">
                  <c:v>3.5</c:v>
                </c:pt>
                <c:pt idx="17">
                  <c:v>3</c:v>
                </c:pt>
                <c:pt idx="18">
                  <c:v>1</c:v>
                </c:pt>
                <c:pt idx="19">
                  <c:v>8</c:v>
                </c:pt>
                <c:pt idx="20">
                  <c:v>1.5</c:v>
                </c:pt>
                <c:pt idx="21">
                  <c:v>0.5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2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-0.5</c:v>
                </c:pt>
                <c:pt idx="41">
                  <c:v>-0.5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2.5</c:v>
                </c:pt>
                <c:pt idx="52">
                  <c:v>-0.5</c:v>
                </c:pt>
                <c:pt idx="53">
                  <c:v>-1</c:v>
                </c:pt>
                <c:pt idx="54">
                  <c:v>0.5</c:v>
                </c:pt>
                <c:pt idx="55">
                  <c:v>0</c:v>
                </c:pt>
                <c:pt idx="56">
                  <c:v>-1</c:v>
                </c:pt>
                <c:pt idx="57">
                  <c:v>1</c:v>
                </c:pt>
                <c:pt idx="58">
                  <c:v>1.5</c:v>
                </c:pt>
                <c:pt idx="59">
                  <c:v>3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3.5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-0.5</c:v>
                </c:pt>
                <c:pt idx="72">
                  <c:v>-1.5</c:v>
                </c:pt>
                <c:pt idx="73">
                  <c:v>1</c:v>
                </c:pt>
                <c:pt idx="74">
                  <c:v>-0.5</c:v>
                </c:pt>
                <c:pt idx="75">
                  <c:v>1</c:v>
                </c:pt>
                <c:pt idx="76">
                  <c:v>2.5</c:v>
                </c:pt>
                <c:pt idx="77">
                  <c:v>-1</c:v>
                </c:pt>
                <c:pt idx="78">
                  <c:v>-1</c:v>
                </c:pt>
                <c:pt idx="79">
                  <c:v>-1.5</c:v>
                </c:pt>
                <c:pt idx="80">
                  <c:v>-3.5</c:v>
                </c:pt>
                <c:pt idx="81">
                  <c:v>0.5</c:v>
                </c:pt>
                <c:pt idx="82">
                  <c:v>0.5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-2</c:v>
                </c:pt>
                <c:pt idx="87">
                  <c:v>2</c:v>
                </c:pt>
                <c:pt idx="88">
                  <c:v>-2</c:v>
                </c:pt>
                <c:pt idx="89">
                  <c:v>-4</c:v>
                </c:pt>
                <c:pt idx="90">
                  <c:v>-3</c:v>
                </c:pt>
                <c:pt idx="91">
                  <c:v>0.5</c:v>
                </c:pt>
                <c:pt idx="92">
                  <c:v>-4</c:v>
                </c:pt>
                <c:pt idx="93">
                  <c:v>-0.5</c:v>
                </c:pt>
                <c:pt idx="94">
                  <c:v>-2.5</c:v>
                </c:pt>
                <c:pt idx="95">
                  <c:v>0</c:v>
                </c:pt>
                <c:pt idx="96">
                  <c:v>-1</c:v>
                </c:pt>
                <c:pt idx="97">
                  <c:v>3.5</c:v>
                </c:pt>
                <c:pt idx="98">
                  <c:v>1</c:v>
                </c:pt>
                <c:pt idx="99">
                  <c:v>-1.5</c:v>
                </c:pt>
                <c:pt idx="100">
                  <c:v>1</c:v>
                </c:pt>
                <c:pt idx="101">
                  <c:v>-3.5</c:v>
                </c:pt>
                <c:pt idx="102">
                  <c:v>-3</c:v>
                </c:pt>
                <c:pt idx="103">
                  <c:v>-1</c:v>
                </c:pt>
                <c:pt idx="104">
                  <c:v>-4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-2.5</c:v>
                </c:pt>
                <c:pt idx="112">
                  <c:v>0.5</c:v>
                </c:pt>
                <c:pt idx="113">
                  <c:v>2</c:v>
                </c:pt>
                <c:pt idx="114">
                  <c:v>-8</c:v>
                </c:pt>
                <c:pt idx="115">
                  <c:v>0</c:v>
                </c:pt>
                <c:pt idx="116">
                  <c:v>0.5</c:v>
                </c:pt>
                <c:pt idx="117">
                  <c:v>0</c:v>
                </c:pt>
                <c:pt idx="118">
                  <c:v>-1.5</c:v>
                </c:pt>
                <c:pt idx="119">
                  <c:v>-1.5</c:v>
                </c:pt>
                <c:pt idx="120">
                  <c:v>1</c:v>
                </c:pt>
                <c:pt idx="121">
                  <c:v>-1.5</c:v>
                </c:pt>
                <c:pt idx="122">
                  <c:v>-1</c:v>
                </c:pt>
                <c:pt idx="123">
                  <c:v>-0.5</c:v>
                </c:pt>
                <c:pt idx="124">
                  <c:v>-0.5</c:v>
                </c:pt>
                <c:pt idx="125">
                  <c:v>-4</c:v>
                </c:pt>
                <c:pt idx="126">
                  <c:v>-4.5</c:v>
                </c:pt>
                <c:pt idx="127">
                  <c:v>-2.5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-1.5</c:v>
                </c:pt>
                <c:pt idx="134">
                  <c:v>-1</c:v>
                </c:pt>
                <c:pt idx="135">
                  <c:v>-1.5</c:v>
                </c:pt>
                <c:pt idx="136">
                  <c:v>-1</c:v>
                </c:pt>
                <c:pt idx="141">
                  <c:v>-4.5</c:v>
                </c:pt>
                <c:pt idx="142">
                  <c:v>-3</c:v>
                </c:pt>
                <c:pt idx="143">
                  <c:v>-3</c:v>
                </c:pt>
                <c:pt idx="144">
                  <c:v>-5</c:v>
                </c:pt>
                <c:pt idx="145">
                  <c:v>-3</c:v>
                </c:pt>
                <c:pt idx="146">
                  <c:v>-3</c:v>
                </c:pt>
                <c:pt idx="147">
                  <c:v>0</c:v>
                </c:pt>
                <c:pt idx="148">
                  <c:v>-3.5</c:v>
                </c:pt>
                <c:pt idx="149">
                  <c:v>0</c:v>
                </c:pt>
                <c:pt idx="150">
                  <c:v>-1.5</c:v>
                </c:pt>
                <c:pt idx="151">
                  <c:v>-2</c:v>
                </c:pt>
                <c:pt idx="152">
                  <c:v>-5</c:v>
                </c:pt>
                <c:pt idx="153">
                  <c:v>-2</c:v>
                </c:pt>
                <c:pt idx="154">
                  <c:v>-6</c:v>
                </c:pt>
                <c:pt idx="155">
                  <c:v>0</c:v>
                </c:pt>
                <c:pt idx="156">
                  <c:v>-7</c:v>
                </c:pt>
                <c:pt idx="157">
                  <c:v>-3.5</c:v>
                </c:pt>
                <c:pt idx="158">
                  <c:v>-4.5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-3</c:v>
                </c:pt>
                <c:pt idx="163">
                  <c:v>-1</c:v>
                </c:pt>
                <c:pt idx="164">
                  <c:v>-1</c:v>
                </c:pt>
                <c:pt idx="166">
                  <c:v>-7</c:v>
                </c:pt>
                <c:pt idx="168">
                  <c:v>-5</c:v>
                </c:pt>
                <c:pt idx="169">
                  <c:v>-2</c:v>
                </c:pt>
                <c:pt idx="170">
                  <c:v>0.5</c:v>
                </c:pt>
                <c:pt idx="171">
                  <c:v>0</c:v>
                </c:pt>
                <c:pt idx="172">
                  <c:v>-2.5</c:v>
                </c:pt>
                <c:pt idx="173">
                  <c:v>-2</c:v>
                </c:pt>
                <c:pt idx="174">
                  <c:v>-1</c:v>
                </c:pt>
                <c:pt idx="175">
                  <c:v>-2</c:v>
                </c:pt>
                <c:pt idx="176">
                  <c:v>-2.5</c:v>
                </c:pt>
                <c:pt idx="177">
                  <c:v>-1</c:v>
                </c:pt>
                <c:pt idx="178">
                  <c:v>0.5</c:v>
                </c:pt>
                <c:pt idx="179">
                  <c:v>-1.5</c:v>
                </c:pt>
                <c:pt idx="180">
                  <c:v>-2.5</c:v>
                </c:pt>
                <c:pt idx="181">
                  <c:v>-4</c:v>
                </c:pt>
                <c:pt idx="182">
                  <c:v>-3</c:v>
                </c:pt>
                <c:pt idx="183">
                  <c:v>-2.5</c:v>
                </c:pt>
                <c:pt idx="184">
                  <c:v>-2</c:v>
                </c:pt>
                <c:pt idx="185">
                  <c:v>-4.5</c:v>
                </c:pt>
                <c:pt idx="186">
                  <c:v>-5</c:v>
                </c:pt>
                <c:pt idx="187">
                  <c:v>-3</c:v>
                </c:pt>
                <c:pt idx="188">
                  <c:v>-4</c:v>
                </c:pt>
                <c:pt idx="189">
                  <c:v>-7</c:v>
                </c:pt>
                <c:pt idx="190">
                  <c:v>-4</c:v>
                </c:pt>
                <c:pt idx="191">
                  <c:v>-2</c:v>
                </c:pt>
                <c:pt idx="192">
                  <c:v>-5</c:v>
                </c:pt>
                <c:pt idx="193">
                  <c:v>-4.5</c:v>
                </c:pt>
                <c:pt idx="194">
                  <c:v>-5.5</c:v>
                </c:pt>
                <c:pt idx="195">
                  <c:v>-5</c:v>
                </c:pt>
                <c:pt idx="196">
                  <c:v>-5.5</c:v>
                </c:pt>
                <c:pt idx="197">
                  <c:v>-5</c:v>
                </c:pt>
                <c:pt idx="198">
                  <c:v>-2.5</c:v>
                </c:pt>
                <c:pt idx="199">
                  <c:v>-2.5</c:v>
                </c:pt>
                <c:pt idx="200">
                  <c:v>-3</c:v>
                </c:pt>
                <c:pt idx="201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E-4907-B4B2-83E937EF86B0}"/>
            </c:ext>
          </c:extLst>
        </c:ser>
        <c:ser>
          <c:idx val="2"/>
          <c:order val="2"/>
          <c:spPr>
            <a:ln w="1270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'1942 Omega'!$B$16:$B$99994</c:f>
              <c:numCache>
                <c:formatCode>0</c:formatCode>
                <c:ptCount val="9997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7">
                  <c:v>138</c:v>
                </c:pt>
                <c:pt idx="128">
                  <c:v>139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143</c:v>
                </c:pt>
                <c:pt idx="133">
                  <c:v>144</c:v>
                </c:pt>
                <c:pt idx="134">
                  <c:v>145</c:v>
                </c:pt>
                <c:pt idx="135">
                  <c:v>146</c:v>
                </c:pt>
                <c:pt idx="136">
                  <c:v>147</c:v>
                </c:pt>
                <c:pt idx="137">
                  <c:v>148</c:v>
                </c:pt>
                <c:pt idx="138">
                  <c:v>149</c:v>
                </c:pt>
                <c:pt idx="139">
                  <c:v>150</c:v>
                </c:pt>
                <c:pt idx="140">
                  <c:v>151</c:v>
                </c:pt>
                <c:pt idx="141">
                  <c:v>152</c:v>
                </c:pt>
                <c:pt idx="142">
                  <c:v>153</c:v>
                </c:pt>
                <c:pt idx="143">
                  <c:v>154</c:v>
                </c:pt>
                <c:pt idx="144">
                  <c:v>155</c:v>
                </c:pt>
                <c:pt idx="145">
                  <c:v>156</c:v>
                </c:pt>
                <c:pt idx="146">
                  <c:v>157</c:v>
                </c:pt>
                <c:pt idx="147">
                  <c:v>158</c:v>
                </c:pt>
                <c:pt idx="148">
                  <c:v>159</c:v>
                </c:pt>
                <c:pt idx="149">
                  <c:v>160</c:v>
                </c:pt>
                <c:pt idx="150">
                  <c:v>161</c:v>
                </c:pt>
                <c:pt idx="151">
                  <c:v>162</c:v>
                </c:pt>
                <c:pt idx="152">
                  <c:v>163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167</c:v>
                </c:pt>
                <c:pt idx="157">
                  <c:v>168</c:v>
                </c:pt>
                <c:pt idx="158">
                  <c:v>169</c:v>
                </c:pt>
                <c:pt idx="159">
                  <c:v>170</c:v>
                </c:pt>
                <c:pt idx="160">
                  <c:v>171</c:v>
                </c:pt>
                <c:pt idx="161">
                  <c:v>172</c:v>
                </c:pt>
                <c:pt idx="162">
                  <c:v>173</c:v>
                </c:pt>
                <c:pt idx="163">
                  <c:v>174</c:v>
                </c:pt>
                <c:pt idx="164">
                  <c:v>175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199</c:v>
                </c:pt>
                <c:pt idx="189">
                  <c:v>200</c:v>
                </c:pt>
                <c:pt idx="190">
                  <c:v>201</c:v>
                </c:pt>
                <c:pt idx="191">
                  <c:v>202</c:v>
                </c:pt>
                <c:pt idx="192">
                  <c:v>203</c:v>
                </c:pt>
                <c:pt idx="193">
                  <c:v>204</c:v>
                </c:pt>
                <c:pt idx="194">
                  <c:v>205</c:v>
                </c:pt>
                <c:pt idx="195">
                  <c:v>206</c:v>
                </c:pt>
                <c:pt idx="196">
                  <c:v>207</c:v>
                </c:pt>
                <c:pt idx="197">
                  <c:v>208</c:v>
                </c:pt>
                <c:pt idx="198">
                  <c:v>209</c:v>
                </c:pt>
                <c:pt idx="199">
                  <c:v>210</c:v>
                </c:pt>
                <c:pt idx="200">
                  <c:v>211</c:v>
                </c:pt>
                <c:pt idx="201">
                  <c:v>212</c:v>
                </c:pt>
                <c:pt idx="202">
                  <c:v>213</c:v>
                </c:pt>
                <c:pt idx="203">
                  <c:v>214</c:v>
                </c:pt>
                <c:pt idx="204">
                  <c:v>215</c:v>
                </c:pt>
                <c:pt idx="205">
                  <c:v>216</c:v>
                </c:pt>
                <c:pt idx="206">
                  <c:v>217</c:v>
                </c:pt>
                <c:pt idx="207">
                  <c:v>218</c:v>
                </c:pt>
                <c:pt idx="208">
                  <c:v>219</c:v>
                </c:pt>
                <c:pt idx="209">
                  <c:v>220</c:v>
                </c:pt>
                <c:pt idx="210">
                  <c:v>221</c:v>
                </c:pt>
                <c:pt idx="211">
                  <c:v>222</c:v>
                </c:pt>
                <c:pt idx="212">
                  <c:v>223</c:v>
                </c:pt>
                <c:pt idx="213">
                  <c:v>224</c:v>
                </c:pt>
                <c:pt idx="214">
                  <c:v>225</c:v>
                </c:pt>
                <c:pt idx="215">
                  <c:v>226</c:v>
                </c:pt>
                <c:pt idx="216">
                  <c:v>227</c:v>
                </c:pt>
                <c:pt idx="217">
                  <c:v>228</c:v>
                </c:pt>
                <c:pt idx="218">
                  <c:v>229</c:v>
                </c:pt>
                <c:pt idx="219">
                  <c:v>230</c:v>
                </c:pt>
              </c:numCache>
            </c:numRef>
          </c:xVal>
          <c:yVal>
            <c:numRef>
              <c:f>'1942 Omega'!$I$16:$I$99994</c:f>
              <c:numCache>
                <c:formatCode>General</c:formatCode>
                <c:ptCount val="99979"/>
                <c:pt idx="0">
                  <c:v>-1.8606132123607249</c:v>
                </c:pt>
                <c:pt idx="1">
                  <c:v>-1.9854843437380381</c:v>
                </c:pt>
                <c:pt idx="2">
                  <c:v>-1.7024166340829185</c:v>
                </c:pt>
                <c:pt idx="3">
                  <c:v>-1.7481056528161454</c:v>
                </c:pt>
                <c:pt idx="4">
                  <c:v>-1.8306796082358052</c:v>
                </c:pt>
                <c:pt idx="5">
                  <c:v>-1.9406113983694318</c:v>
                </c:pt>
                <c:pt idx="6">
                  <c:v>-1.9765881191025096</c:v>
                </c:pt>
                <c:pt idx="7">
                  <c:v>-2.1383428553776134</c:v>
                </c:pt>
                <c:pt idx="8">
                  <c:v>-2.2235749442137287</c:v>
                </c:pt>
                <c:pt idx="9">
                  <c:v>-2.2235749442137287</c:v>
                </c:pt>
                <c:pt idx="10">
                  <c:v>-2.0930388961587902</c:v>
                </c:pt>
                <c:pt idx="11">
                  <c:v>-2.2865873008497219</c:v>
                </c:pt>
                <c:pt idx="12">
                  <c:v>-2.4763993266406215</c:v>
                </c:pt>
                <c:pt idx="13">
                  <c:v>-2.4489500010173133</c:v>
                </c:pt>
                <c:pt idx="14">
                  <c:v>-2.4447496832313367</c:v>
                </c:pt>
                <c:pt idx="15">
                  <c:v>-2.4304173315830471</c:v>
                </c:pt>
                <c:pt idx="16">
                  <c:v>-2.5217994950565243</c:v>
                </c:pt>
                <c:pt idx="17">
                  <c:v>-2.5122565421103662</c:v>
                </c:pt>
                <c:pt idx="18">
                  <c:v>-2.5123587913874332</c:v>
                </c:pt>
                <c:pt idx="19">
                  <c:v>-2.5123587913874332</c:v>
                </c:pt>
                <c:pt idx="20">
                  <c:v>-1.994598227767024</c:v>
                </c:pt>
                <c:pt idx="21">
                  <c:v>-2.0103997674225349</c:v>
                </c:pt>
                <c:pt idx="22">
                  <c:v>-1.9658074459735086</c:v>
                </c:pt>
                <c:pt idx="23">
                  <c:v>-2.0977572712607486</c:v>
                </c:pt>
                <c:pt idx="24">
                  <c:v>-2.2565942021202243</c:v>
                </c:pt>
                <c:pt idx="25">
                  <c:v>-2.2225901196408584</c:v>
                </c:pt>
                <c:pt idx="26">
                  <c:v>-2.0876563170547486</c:v>
                </c:pt>
                <c:pt idx="27">
                  <c:v>-1.9747846926602786</c:v>
                </c:pt>
                <c:pt idx="28">
                  <c:v>-1.6166049374248272</c:v>
                </c:pt>
                <c:pt idx="29">
                  <c:v>-1.5996866946505719</c:v>
                </c:pt>
                <c:pt idx="30">
                  <c:v>-1.5412878474779199</c:v>
                </c:pt>
                <c:pt idx="31">
                  <c:v>-1.381564945839673</c:v>
                </c:pt>
                <c:pt idx="32">
                  <c:v>-1.3232090274209121</c:v>
                </c:pt>
                <c:pt idx="33">
                  <c:v>-1.3027336576092794</c:v>
                </c:pt>
                <c:pt idx="34">
                  <c:v>-1.3898970015103416</c:v>
                </c:pt>
                <c:pt idx="35">
                  <c:v>-1.4268430761354987</c:v>
                </c:pt>
                <c:pt idx="36">
                  <c:v>-1.4221202832779931</c:v>
                </c:pt>
                <c:pt idx="37">
                  <c:v>-1.360176409468832</c:v>
                </c:pt>
                <c:pt idx="38">
                  <c:v>-1.360176409468832</c:v>
                </c:pt>
                <c:pt idx="39">
                  <c:v>-1.3127094663038346</c:v>
                </c:pt>
                <c:pt idx="40">
                  <c:v>-1.3136399395136957</c:v>
                </c:pt>
                <c:pt idx="41">
                  <c:v>-1.2499999999999998</c:v>
                </c:pt>
                <c:pt idx="42">
                  <c:v>-1.2499999999999998</c:v>
                </c:pt>
                <c:pt idx="43">
                  <c:v>-1.512524843712552</c:v>
                </c:pt>
                <c:pt idx="44">
                  <c:v>-1.4545359729779834</c:v>
                </c:pt>
                <c:pt idx="45">
                  <c:v>-1.5618433246791077</c:v>
                </c:pt>
                <c:pt idx="46">
                  <c:v>-1.5066001824901121</c:v>
                </c:pt>
                <c:pt idx="47">
                  <c:v>-1.5261155660928953</c:v>
                </c:pt>
                <c:pt idx="48">
                  <c:v>-1.6876893868252045</c:v>
                </c:pt>
                <c:pt idx="49">
                  <c:v>-1.8376033312832813</c:v>
                </c:pt>
                <c:pt idx="50">
                  <c:v>-1.9997443642505779</c:v>
                </c:pt>
                <c:pt idx="51">
                  <c:v>-2.5395994019257984</c:v>
                </c:pt>
                <c:pt idx="52">
                  <c:v>-2.5221405217715032</c:v>
                </c:pt>
                <c:pt idx="53">
                  <c:v>-2.4659258344538646</c:v>
                </c:pt>
                <c:pt idx="54">
                  <c:v>-2.4659258344538646</c:v>
                </c:pt>
                <c:pt idx="55">
                  <c:v>-2.5660746237771757</c:v>
                </c:pt>
                <c:pt idx="56">
                  <c:v>-2.5660746237771757</c:v>
                </c:pt>
                <c:pt idx="57">
                  <c:v>-2.6842197327777346</c:v>
                </c:pt>
                <c:pt idx="58">
                  <c:v>-2.6945415680573568</c:v>
                </c:pt>
                <c:pt idx="59">
                  <c:v>-2.9088315990768656</c:v>
                </c:pt>
                <c:pt idx="60">
                  <c:v>-3.349322103095727</c:v>
                </c:pt>
                <c:pt idx="61">
                  <c:v>-3.642343567906063</c:v>
                </c:pt>
                <c:pt idx="62">
                  <c:v>-3.6382682225588732</c:v>
                </c:pt>
                <c:pt idx="63">
                  <c:v>-4.0522720568516446</c:v>
                </c:pt>
                <c:pt idx="64">
                  <c:v>-3.9327159964514906</c:v>
                </c:pt>
                <c:pt idx="65">
                  <c:v>-4.0961895826014061</c:v>
                </c:pt>
                <c:pt idx="66">
                  <c:v>-4.0562250970949441</c:v>
                </c:pt>
                <c:pt idx="67">
                  <c:v>-4.0841194094144582</c:v>
                </c:pt>
                <c:pt idx="68">
                  <c:v>-4.2520185510875708</c:v>
                </c:pt>
                <c:pt idx="69">
                  <c:v>-4.2520185510875708</c:v>
                </c:pt>
                <c:pt idx="70">
                  <c:v>-4.3125346067068495</c:v>
                </c:pt>
                <c:pt idx="71">
                  <c:v>-4.1914238456774155</c:v>
                </c:pt>
                <c:pt idx="72">
                  <c:v>-4.43762831059093</c:v>
                </c:pt>
                <c:pt idx="73">
                  <c:v>-4.567836077372915</c:v>
                </c:pt>
                <c:pt idx="74">
                  <c:v>-4.5779591119956313</c:v>
                </c:pt>
                <c:pt idx="75">
                  <c:v>-4.86024295920343</c:v>
                </c:pt>
                <c:pt idx="76">
                  <c:v>-4.9087562763149473</c:v>
                </c:pt>
                <c:pt idx="77">
                  <c:v>-4.8386810797320505</c:v>
                </c:pt>
                <c:pt idx="78">
                  <c:v>-4.8823819155744026</c:v>
                </c:pt>
                <c:pt idx="79">
                  <c:v>-4.8751417206233922</c:v>
                </c:pt>
                <c:pt idx="80">
                  <c:v>-4.8481977592695964</c:v>
                </c:pt>
                <c:pt idx="81">
                  <c:v>-4.6475029782479469</c:v>
                </c:pt>
                <c:pt idx="82">
                  <c:v>-4.7382682225588733</c:v>
                </c:pt>
                <c:pt idx="83">
                  <c:v>-4.7382682225588733</c:v>
                </c:pt>
                <c:pt idx="84">
                  <c:v>-4.8098690768716121</c:v>
                </c:pt>
                <c:pt idx="85">
                  <c:v>-5.7960767337234742</c:v>
                </c:pt>
                <c:pt idx="86">
                  <c:v>-5.7960767337234742</c:v>
                </c:pt>
                <c:pt idx="87">
                  <c:v>-5.7475662614629028</c:v>
                </c:pt>
                <c:pt idx="88">
                  <c:v>-5.6828320518603004</c:v>
                </c:pt>
                <c:pt idx="89">
                  <c:v>-5.6585138067402907</c:v>
                </c:pt>
                <c:pt idx="90">
                  <c:v>-5.4561970848224455</c:v>
                </c:pt>
                <c:pt idx="91">
                  <c:v>-5.3331724551745685</c:v>
                </c:pt>
                <c:pt idx="92">
                  <c:v>-5.3657262262016285</c:v>
                </c:pt>
                <c:pt idx="93">
                  <c:v>-5.1264668763844812</c:v>
                </c:pt>
                <c:pt idx="94">
                  <c:v>-5.1264668763844812</c:v>
                </c:pt>
                <c:pt idx="95">
                  <c:v>-5.0242477336965345</c:v>
                </c:pt>
                <c:pt idx="96">
                  <c:v>-5.2875307275188774</c:v>
                </c:pt>
                <c:pt idx="97">
                  <c:v>-5.5812888349715477</c:v>
                </c:pt>
                <c:pt idx="98">
                  <c:v>-5.4486052039577686</c:v>
                </c:pt>
                <c:pt idx="99">
                  <c:v>-5.4577678792255373</c:v>
                </c:pt>
                <c:pt idx="100">
                  <c:v>-5.4790254580540996</c:v>
                </c:pt>
                <c:pt idx="101">
                  <c:v>-5.4431563886731631</c:v>
                </c:pt>
                <c:pt idx="102">
                  <c:v>-5.2957947948731681</c:v>
                </c:pt>
                <c:pt idx="103">
                  <c:v>-5.1894590642992835</c:v>
                </c:pt>
                <c:pt idx="104">
                  <c:v>-5.2033392018733871</c:v>
                </c:pt>
                <c:pt idx="105">
                  <c:v>-4.9816662877065134</c:v>
                </c:pt>
                <c:pt idx="106">
                  <c:v>-4.9569568405073277</c:v>
                </c:pt>
                <c:pt idx="107">
                  <c:v>-4.9157152489077358</c:v>
                </c:pt>
                <c:pt idx="108">
                  <c:v>-4.9424573420686171</c:v>
                </c:pt>
                <c:pt idx="109">
                  <c:v>-5.02191338017772</c:v>
                </c:pt>
                <c:pt idx="110">
                  <c:v>-5.1045694996615865</c:v>
                </c:pt>
                <c:pt idx="111">
                  <c:v>-5.1905590390316867</c:v>
                </c:pt>
                <c:pt idx="112">
                  <c:v>-5.4318424309427504</c:v>
                </c:pt>
                <c:pt idx="113">
                  <c:v>-5.5284582279990886</c:v>
                </c:pt>
                <c:pt idx="114">
                  <c:v>-5.4801682203164326</c:v>
                </c:pt>
                <c:pt idx="115">
                  <c:v>-4.7105645956357352</c:v>
                </c:pt>
                <c:pt idx="116">
                  <c:v>-4.7906796533671585</c:v>
                </c:pt>
                <c:pt idx="117">
                  <c:v>-4.8146070968019234</c:v>
                </c:pt>
                <c:pt idx="118">
                  <c:v>-4.8146070968019234</c:v>
                </c:pt>
                <c:pt idx="119">
                  <c:v>-4.9482719841133536</c:v>
                </c:pt>
                <c:pt idx="120">
                  <c:v>-4.9846615770100149</c:v>
                </c:pt>
                <c:pt idx="121">
                  <c:v>-4.8522063320264435</c:v>
                </c:pt>
                <c:pt idx="122">
                  <c:v>-4.8632763422825978</c:v>
                </c:pt>
                <c:pt idx="123">
                  <c:v>-5.2009180848958536</c:v>
                </c:pt>
                <c:pt idx="124">
                  <c:v>-5.1811528047304147</c:v>
                </c:pt>
                <c:pt idx="125">
                  <c:v>-5.6367253729862981</c:v>
                </c:pt>
                <c:pt idx="126">
                  <c:v>-5.5606671285938294</c:v>
                </c:pt>
                <c:pt idx="127">
                  <c:v>-6.0360057125591933</c:v>
                </c:pt>
                <c:pt idx="128">
                  <c:v>-6.0981374318685582</c:v>
                </c:pt>
                <c:pt idx="129">
                  <c:v>-6.2717707530438389</c:v>
                </c:pt>
                <c:pt idx="130">
                  <c:v>-6.2717707530438389</c:v>
                </c:pt>
                <c:pt idx="131">
                  <c:v>-6.2653523623804199</c:v>
                </c:pt>
                <c:pt idx="132">
                  <c:v>-6.2567449357506142</c:v>
                </c:pt>
                <c:pt idx="133">
                  <c:v>-6.2760329981838954</c:v>
                </c:pt>
                <c:pt idx="134">
                  <c:v>-6.2879987361600751</c:v>
                </c:pt>
                <c:pt idx="135">
                  <c:v>-6.2879987361600751</c:v>
                </c:pt>
                <c:pt idx="136">
                  <c:v>-6.3745013413121754</c:v>
                </c:pt>
                <c:pt idx="137">
                  <c:v>-6.4504080527138115</c:v>
                </c:pt>
                <c:pt idx="138">
                  <c:v>-6.4504080527138115</c:v>
                </c:pt>
                <c:pt idx="139">
                  <c:v>-6.4504080527138115</c:v>
                </c:pt>
                <c:pt idx="140">
                  <c:v>-6.4504080527138115</c:v>
                </c:pt>
                <c:pt idx="141">
                  <c:v>-6.4504080527138115</c:v>
                </c:pt>
                <c:pt idx="142">
                  <c:v>-6.3850878770846311</c:v>
                </c:pt>
                <c:pt idx="143">
                  <c:v>-6.9525459649867596</c:v>
                </c:pt>
                <c:pt idx="144">
                  <c:v>-7.0392060696729262</c:v>
                </c:pt>
                <c:pt idx="145">
                  <c:v>-7.0392060696729262</c:v>
                </c:pt>
                <c:pt idx="146">
                  <c:v>-7.0107253556207425</c:v>
                </c:pt>
                <c:pt idx="147">
                  <c:v>-7.0807111788160739</c:v>
                </c:pt>
                <c:pt idx="148">
                  <c:v>-7.0807111788160739</c:v>
                </c:pt>
                <c:pt idx="149">
                  <c:v>-7.0220169876466931</c:v>
                </c:pt>
                <c:pt idx="150">
                  <c:v>-6.9684658995249142</c:v>
                </c:pt>
                <c:pt idx="151">
                  <c:v>-5.5632866954492304</c:v>
                </c:pt>
                <c:pt idx="152">
                  <c:v>-5.6282585278349426</c:v>
                </c:pt>
                <c:pt idx="153">
                  <c:v>-5.4298850313103557</c:v>
                </c:pt>
                <c:pt idx="154">
                  <c:v>-5.4566320014903447</c:v>
                </c:pt>
                <c:pt idx="155">
                  <c:v>-5.4566320014903447</c:v>
                </c:pt>
                <c:pt idx="156">
                  <c:v>-5.7139652565027461</c:v>
                </c:pt>
                <c:pt idx="157">
                  <c:v>-5.9805885597243069</c:v>
                </c:pt>
                <c:pt idx="158">
                  <c:v>-6.0352128500325692</c:v>
                </c:pt>
                <c:pt idx="159">
                  <c:v>-6.174993595941296</c:v>
                </c:pt>
                <c:pt idx="160">
                  <c:v>-6.7268241696689053</c:v>
                </c:pt>
                <c:pt idx="161">
                  <c:v>-6.7277885595398477</c:v>
                </c:pt>
                <c:pt idx="162">
                  <c:v>-6.6290567325899987</c:v>
                </c:pt>
                <c:pt idx="163">
                  <c:v>-6.736667266585167</c:v>
                </c:pt>
                <c:pt idx="164">
                  <c:v>-6.7759609416354047</c:v>
                </c:pt>
                <c:pt idx="165">
                  <c:v>-6.9188190640986296</c:v>
                </c:pt>
                <c:pt idx="166">
                  <c:v>-6.988185512923442</c:v>
                </c:pt>
                <c:pt idx="167">
                  <c:v>-6.7633451816600072</c:v>
                </c:pt>
                <c:pt idx="168">
                  <c:v>-6.8346294056558339</c:v>
                </c:pt>
                <c:pt idx="169">
                  <c:v>-6.687817782917155</c:v>
                </c:pt>
                <c:pt idx="170">
                  <c:v>-6.6907500746595892</c:v>
                </c:pt>
                <c:pt idx="171">
                  <c:v>-6.5677991659710022</c:v>
                </c:pt>
                <c:pt idx="172">
                  <c:v>-6.4826459750489231</c:v>
                </c:pt>
                <c:pt idx="173">
                  <c:v>-6.551542644700115</c:v>
                </c:pt>
                <c:pt idx="174">
                  <c:v>-6.6187682535953698</c:v>
                </c:pt>
                <c:pt idx="175">
                  <c:v>-6.6396184043365079</c:v>
                </c:pt>
                <c:pt idx="176">
                  <c:v>-6.7069266322659979</c:v>
                </c:pt>
                <c:pt idx="177">
                  <c:v>-6.7863353450309969</c:v>
                </c:pt>
                <c:pt idx="178">
                  <c:v>-6.7924154893835436</c:v>
                </c:pt>
                <c:pt idx="179">
                  <c:v>-6.5303522277086881</c:v>
                </c:pt>
                <c:pt idx="180">
                  <c:v>-6.5136992757488041</c:v>
                </c:pt>
                <c:pt idx="181">
                  <c:v>-6.5692631741017307</c:v>
                </c:pt>
                <c:pt idx="182">
                  <c:v>-6.6314175355583842</c:v>
                </c:pt>
                <c:pt idx="183">
                  <c:v>-6.7144835701531846</c:v>
                </c:pt>
                <c:pt idx="184">
                  <c:v>-6.7759157369005845</c:v>
                </c:pt>
                <c:pt idx="185">
                  <c:v>-6.7739858768168322</c:v>
                </c:pt>
                <c:pt idx="186">
                  <c:v>-6.8302968139832467</c:v>
                </c:pt>
                <c:pt idx="187">
                  <c:v>-6.8281843908543651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2-4A7A-8ACC-AD82874488D3}"/>
            </c:ext>
          </c:extLst>
        </c:ser>
        <c:ser>
          <c:idx val="3"/>
          <c:order val="3"/>
          <c:spPr>
            <a:ln w="1270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'1942 Omega'!$B$16:$B$99994</c:f>
              <c:numCache>
                <c:formatCode>0</c:formatCode>
                <c:ptCount val="9997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7">
                  <c:v>138</c:v>
                </c:pt>
                <c:pt idx="128">
                  <c:v>139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143</c:v>
                </c:pt>
                <c:pt idx="133">
                  <c:v>144</c:v>
                </c:pt>
                <c:pt idx="134">
                  <c:v>145</c:v>
                </c:pt>
                <c:pt idx="135">
                  <c:v>146</c:v>
                </c:pt>
                <c:pt idx="136">
                  <c:v>147</c:v>
                </c:pt>
                <c:pt idx="137">
                  <c:v>148</c:v>
                </c:pt>
                <c:pt idx="138">
                  <c:v>149</c:v>
                </c:pt>
                <c:pt idx="139">
                  <c:v>150</c:v>
                </c:pt>
                <c:pt idx="140">
                  <c:v>151</c:v>
                </c:pt>
                <c:pt idx="141">
                  <c:v>152</c:v>
                </c:pt>
                <c:pt idx="142">
                  <c:v>153</c:v>
                </c:pt>
                <c:pt idx="143">
                  <c:v>154</c:v>
                </c:pt>
                <c:pt idx="144">
                  <c:v>155</c:v>
                </c:pt>
                <c:pt idx="145">
                  <c:v>156</c:v>
                </c:pt>
                <c:pt idx="146">
                  <c:v>157</c:v>
                </c:pt>
                <c:pt idx="147">
                  <c:v>158</c:v>
                </c:pt>
                <c:pt idx="148">
                  <c:v>159</c:v>
                </c:pt>
                <c:pt idx="149">
                  <c:v>160</c:v>
                </c:pt>
                <c:pt idx="150">
                  <c:v>161</c:v>
                </c:pt>
                <c:pt idx="151">
                  <c:v>162</c:v>
                </c:pt>
                <c:pt idx="152">
                  <c:v>163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167</c:v>
                </c:pt>
                <c:pt idx="157">
                  <c:v>168</c:v>
                </c:pt>
                <c:pt idx="158">
                  <c:v>169</c:v>
                </c:pt>
                <c:pt idx="159">
                  <c:v>170</c:v>
                </c:pt>
                <c:pt idx="160">
                  <c:v>171</c:v>
                </c:pt>
                <c:pt idx="161">
                  <c:v>172</c:v>
                </c:pt>
                <c:pt idx="162">
                  <c:v>173</c:v>
                </c:pt>
                <c:pt idx="163">
                  <c:v>174</c:v>
                </c:pt>
                <c:pt idx="164">
                  <c:v>175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199</c:v>
                </c:pt>
                <c:pt idx="189">
                  <c:v>200</c:v>
                </c:pt>
                <c:pt idx="190">
                  <c:v>201</c:v>
                </c:pt>
                <c:pt idx="191">
                  <c:v>202</c:v>
                </c:pt>
                <c:pt idx="192">
                  <c:v>203</c:v>
                </c:pt>
                <c:pt idx="193">
                  <c:v>204</c:v>
                </c:pt>
                <c:pt idx="194">
                  <c:v>205</c:v>
                </c:pt>
                <c:pt idx="195">
                  <c:v>206</c:v>
                </c:pt>
                <c:pt idx="196">
                  <c:v>207</c:v>
                </c:pt>
                <c:pt idx="197">
                  <c:v>208</c:v>
                </c:pt>
                <c:pt idx="198">
                  <c:v>209</c:v>
                </c:pt>
                <c:pt idx="199">
                  <c:v>210</c:v>
                </c:pt>
                <c:pt idx="200">
                  <c:v>211</c:v>
                </c:pt>
                <c:pt idx="201">
                  <c:v>212</c:v>
                </c:pt>
                <c:pt idx="202">
                  <c:v>213</c:v>
                </c:pt>
                <c:pt idx="203">
                  <c:v>214</c:v>
                </c:pt>
                <c:pt idx="204">
                  <c:v>215</c:v>
                </c:pt>
                <c:pt idx="205">
                  <c:v>216</c:v>
                </c:pt>
                <c:pt idx="206">
                  <c:v>217</c:v>
                </c:pt>
                <c:pt idx="207">
                  <c:v>218</c:v>
                </c:pt>
                <c:pt idx="208">
                  <c:v>219</c:v>
                </c:pt>
                <c:pt idx="209">
                  <c:v>220</c:v>
                </c:pt>
                <c:pt idx="210">
                  <c:v>221</c:v>
                </c:pt>
                <c:pt idx="211">
                  <c:v>222</c:v>
                </c:pt>
                <c:pt idx="212">
                  <c:v>223</c:v>
                </c:pt>
                <c:pt idx="213">
                  <c:v>224</c:v>
                </c:pt>
                <c:pt idx="214">
                  <c:v>225</c:v>
                </c:pt>
                <c:pt idx="215">
                  <c:v>226</c:v>
                </c:pt>
                <c:pt idx="216">
                  <c:v>227</c:v>
                </c:pt>
                <c:pt idx="217">
                  <c:v>228</c:v>
                </c:pt>
                <c:pt idx="218">
                  <c:v>229</c:v>
                </c:pt>
                <c:pt idx="219">
                  <c:v>230</c:v>
                </c:pt>
              </c:numCache>
            </c:numRef>
          </c:xVal>
          <c:yVal>
            <c:numRef>
              <c:f>'1942 Omega'!$J$16:$J$99994</c:f>
              <c:numCache>
                <c:formatCode>General</c:formatCode>
                <c:ptCount val="99979"/>
                <c:pt idx="0">
                  <c:v>7.127279879027391</c:v>
                </c:pt>
                <c:pt idx="1">
                  <c:v>7.1854843437380378</c:v>
                </c:pt>
                <c:pt idx="2">
                  <c:v>7.0357499674162511</c:v>
                </c:pt>
                <c:pt idx="3">
                  <c:v>7.0481056528161456</c:v>
                </c:pt>
                <c:pt idx="4">
                  <c:v>7.0640129415691391</c:v>
                </c:pt>
                <c:pt idx="5">
                  <c:v>7.0739447317027651</c:v>
                </c:pt>
                <c:pt idx="6">
                  <c:v>7.0765881191025093</c:v>
                </c:pt>
                <c:pt idx="7">
                  <c:v>6.9050095220442795</c:v>
                </c:pt>
                <c:pt idx="8">
                  <c:v>6.7902416108803951</c:v>
                </c:pt>
                <c:pt idx="9">
                  <c:v>6.7902416108803951</c:v>
                </c:pt>
                <c:pt idx="10">
                  <c:v>6.3597055628254573</c:v>
                </c:pt>
                <c:pt idx="11">
                  <c:v>6.2532539675163887</c:v>
                </c:pt>
                <c:pt idx="12">
                  <c:v>6.2097326599739553</c:v>
                </c:pt>
                <c:pt idx="13">
                  <c:v>6.0156166676839797</c:v>
                </c:pt>
                <c:pt idx="14">
                  <c:v>5.6447496832313373</c:v>
                </c:pt>
                <c:pt idx="15">
                  <c:v>5.66375066491638</c:v>
                </c:pt>
                <c:pt idx="16">
                  <c:v>5.6551328283898572</c:v>
                </c:pt>
                <c:pt idx="17">
                  <c:v>5.5455898754436994</c:v>
                </c:pt>
                <c:pt idx="18">
                  <c:v>5.4790254580540996</c:v>
                </c:pt>
                <c:pt idx="19">
                  <c:v>5.4790254580540996</c:v>
                </c:pt>
                <c:pt idx="20">
                  <c:v>4.4279315611003573</c:v>
                </c:pt>
                <c:pt idx="21">
                  <c:v>4.4103997674225353</c:v>
                </c:pt>
                <c:pt idx="22">
                  <c:v>4.4991407793068419</c:v>
                </c:pt>
                <c:pt idx="23">
                  <c:v>4.4644239379274149</c:v>
                </c:pt>
                <c:pt idx="24">
                  <c:v>4.4899275354535577</c:v>
                </c:pt>
                <c:pt idx="25">
                  <c:v>4.489256786307525</c:v>
                </c:pt>
                <c:pt idx="26">
                  <c:v>4.0209896503880822</c:v>
                </c:pt>
                <c:pt idx="27">
                  <c:v>3.5081180259936118</c:v>
                </c:pt>
                <c:pt idx="28">
                  <c:v>2.8832716040914939</c:v>
                </c:pt>
                <c:pt idx="29">
                  <c:v>2.8330200279839053</c:v>
                </c:pt>
                <c:pt idx="30">
                  <c:v>3.0412878474779199</c:v>
                </c:pt>
                <c:pt idx="31">
                  <c:v>3.0148982791730061</c:v>
                </c:pt>
                <c:pt idx="32">
                  <c:v>3.0565423607542455</c:v>
                </c:pt>
                <c:pt idx="33">
                  <c:v>3.069400324275946</c:v>
                </c:pt>
                <c:pt idx="34">
                  <c:v>3.3565636681770084</c:v>
                </c:pt>
                <c:pt idx="35">
                  <c:v>3.3601764094688322</c:v>
                </c:pt>
                <c:pt idx="36">
                  <c:v>3.4221202832779931</c:v>
                </c:pt>
                <c:pt idx="37">
                  <c:v>3.4268430761354987</c:v>
                </c:pt>
                <c:pt idx="38">
                  <c:v>3.4268430761354987</c:v>
                </c:pt>
                <c:pt idx="39">
                  <c:v>3.2460427996371681</c:v>
                </c:pt>
                <c:pt idx="40">
                  <c:v>3.1803066061803626</c:v>
                </c:pt>
                <c:pt idx="41">
                  <c:v>3.3499999999999996</c:v>
                </c:pt>
                <c:pt idx="42">
                  <c:v>3.3499999999999996</c:v>
                </c:pt>
                <c:pt idx="43">
                  <c:v>3.3791915103792185</c:v>
                </c:pt>
                <c:pt idx="44">
                  <c:v>3.387869306311317</c:v>
                </c:pt>
                <c:pt idx="45">
                  <c:v>3.3285099913457743</c:v>
                </c:pt>
                <c:pt idx="46">
                  <c:v>3.3399335158234451</c:v>
                </c:pt>
                <c:pt idx="47">
                  <c:v>3.3927822327595623</c:v>
                </c:pt>
                <c:pt idx="48">
                  <c:v>3.3543560534918715</c:v>
                </c:pt>
                <c:pt idx="49">
                  <c:v>3.3709366646166146</c:v>
                </c:pt>
                <c:pt idx="50">
                  <c:v>3.4330776975839115</c:v>
                </c:pt>
                <c:pt idx="51">
                  <c:v>3.6729327352591321</c:v>
                </c:pt>
                <c:pt idx="52">
                  <c:v>3.5221405217715032</c:v>
                </c:pt>
                <c:pt idx="53">
                  <c:v>3.532592501120531</c:v>
                </c:pt>
                <c:pt idx="54">
                  <c:v>3.532592501120531</c:v>
                </c:pt>
                <c:pt idx="55">
                  <c:v>3.5327412904438424</c:v>
                </c:pt>
                <c:pt idx="56">
                  <c:v>3.5327412904438424</c:v>
                </c:pt>
                <c:pt idx="57">
                  <c:v>3.584219732777735</c:v>
                </c:pt>
                <c:pt idx="58">
                  <c:v>3.6612082347240236</c:v>
                </c:pt>
                <c:pt idx="59">
                  <c:v>3.642164932410199</c:v>
                </c:pt>
                <c:pt idx="60">
                  <c:v>3.6159887697623936</c:v>
                </c:pt>
                <c:pt idx="61">
                  <c:v>3.642343567906063</c:v>
                </c:pt>
                <c:pt idx="62">
                  <c:v>3.5716015558922067</c:v>
                </c:pt>
                <c:pt idx="63">
                  <c:v>3.6522720568516442</c:v>
                </c:pt>
                <c:pt idx="64">
                  <c:v>3.2660493297848237</c:v>
                </c:pt>
                <c:pt idx="65">
                  <c:v>3.2628562492680731</c:v>
                </c:pt>
                <c:pt idx="66">
                  <c:v>3.0895584304282777</c:v>
                </c:pt>
                <c:pt idx="67">
                  <c:v>2.9841194094144585</c:v>
                </c:pt>
                <c:pt idx="68">
                  <c:v>3.3186852177542372</c:v>
                </c:pt>
                <c:pt idx="69">
                  <c:v>3.3186852177542372</c:v>
                </c:pt>
                <c:pt idx="70">
                  <c:v>3.212534606706849</c:v>
                </c:pt>
                <c:pt idx="71">
                  <c:v>2.9580905123440822</c:v>
                </c:pt>
                <c:pt idx="72">
                  <c:v>3.0042949772575964</c:v>
                </c:pt>
                <c:pt idx="73">
                  <c:v>3.0345027440395818</c:v>
                </c:pt>
                <c:pt idx="74">
                  <c:v>2.9112924453289648</c:v>
                </c:pt>
                <c:pt idx="75">
                  <c:v>2.9602429592034305</c:v>
                </c:pt>
                <c:pt idx="76">
                  <c:v>2.8087562763149476</c:v>
                </c:pt>
                <c:pt idx="77">
                  <c:v>2.4386810797320502</c:v>
                </c:pt>
                <c:pt idx="78">
                  <c:v>2.4157152489077354</c:v>
                </c:pt>
                <c:pt idx="79">
                  <c:v>2.4751417206233919</c:v>
                </c:pt>
                <c:pt idx="80">
                  <c:v>2.5481977592695966</c:v>
                </c:pt>
                <c:pt idx="81">
                  <c:v>2.5808363115812796</c:v>
                </c:pt>
                <c:pt idx="82">
                  <c:v>2.4716015558922066</c:v>
                </c:pt>
                <c:pt idx="83">
                  <c:v>2.4716015558922066</c:v>
                </c:pt>
                <c:pt idx="84">
                  <c:v>2.7432024102049457</c:v>
                </c:pt>
                <c:pt idx="85">
                  <c:v>3.262743400390141</c:v>
                </c:pt>
                <c:pt idx="86">
                  <c:v>3.262743400390141</c:v>
                </c:pt>
                <c:pt idx="87">
                  <c:v>3.3808995947962357</c:v>
                </c:pt>
                <c:pt idx="88">
                  <c:v>3.1828320518603004</c:v>
                </c:pt>
                <c:pt idx="89">
                  <c:v>3.1918471400736239</c:v>
                </c:pt>
                <c:pt idx="90">
                  <c:v>3.1561970848224461</c:v>
                </c:pt>
                <c:pt idx="91">
                  <c:v>3.2998391218412353</c:v>
                </c:pt>
                <c:pt idx="92">
                  <c:v>3.1990595595349625</c:v>
                </c:pt>
                <c:pt idx="93">
                  <c:v>3.1598002097178144</c:v>
                </c:pt>
                <c:pt idx="94">
                  <c:v>3.1598002097178144</c:v>
                </c:pt>
                <c:pt idx="95">
                  <c:v>3.1909144003632011</c:v>
                </c:pt>
                <c:pt idx="96">
                  <c:v>3.1875307275188778</c:v>
                </c:pt>
                <c:pt idx="97">
                  <c:v>3.2479555016382138</c:v>
                </c:pt>
                <c:pt idx="98">
                  <c:v>2.7152718706244356</c:v>
                </c:pt>
                <c:pt idx="99">
                  <c:v>2.5244345458922046</c:v>
                </c:pt>
                <c:pt idx="100">
                  <c:v>2.5123587913874332</c:v>
                </c:pt>
                <c:pt idx="101">
                  <c:v>2.3431563886731634</c:v>
                </c:pt>
                <c:pt idx="102">
                  <c:v>2.3624614615398345</c:v>
                </c:pt>
                <c:pt idx="103">
                  <c:v>2.3894590642992832</c:v>
                </c:pt>
                <c:pt idx="104">
                  <c:v>2.3700058685400531</c:v>
                </c:pt>
                <c:pt idx="105">
                  <c:v>2.3483329543731806</c:v>
                </c:pt>
                <c:pt idx="106">
                  <c:v>2.3569568405073271</c:v>
                </c:pt>
                <c:pt idx="107">
                  <c:v>2.3823819155744022</c:v>
                </c:pt>
                <c:pt idx="108">
                  <c:v>2.4596987213789623</c:v>
                </c:pt>
                <c:pt idx="109">
                  <c:v>2.4504848087491489</c:v>
                </c:pt>
                <c:pt idx="110">
                  <c:v>2.4379028329949204</c:v>
                </c:pt>
                <c:pt idx="111">
                  <c:v>2.4213282698009175</c:v>
                </c:pt>
                <c:pt idx="112">
                  <c:v>2.508765507865828</c:v>
                </c:pt>
                <c:pt idx="113">
                  <c:v>2.3361505356913956</c:v>
                </c:pt>
                <c:pt idx="114">
                  <c:v>1.9032451433933553</c:v>
                </c:pt>
                <c:pt idx="115">
                  <c:v>1.3644107494818887</c:v>
                </c:pt>
                <c:pt idx="116">
                  <c:v>1.2137565764440816</c:v>
                </c:pt>
                <c:pt idx="117">
                  <c:v>0.96845325064807697</c:v>
                </c:pt>
                <c:pt idx="118">
                  <c:v>0.96845325064807697</c:v>
                </c:pt>
                <c:pt idx="119">
                  <c:v>0.94827198411335356</c:v>
                </c:pt>
                <c:pt idx="120">
                  <c:v>1.1000461923946305</c:v>
                </c:pt>
                <c:pt idx="121">
                  <c:v>0.77528325510336682</c:v>
                </c:pt>
                <c:pt idx="122">
                  <c:v>0.74789172689798233</c:v>
                </c:pt>
                <c:pt idx="123">
                  <c:v>0.77784116181892982</c:v>
                </c:pt>
                <c:pt idx="124">
                  <c:v>0.64269126626887685</c:v>
                </c:pt>
                <c:pt idx="125">
                  <c:v>0.67518691144783638</c:v>
                </c:pt>
                <c:pt idx="126">
                  <c:v>0.90682097474767565</c:v>
                </c:pt>
                <c:pt idx="127">
                  <c:v>1.1898518664053475</c:v>
                </c:pt>
                <c:pt idx="128">
                  <c:v>1.1750605087916348</c:v>
                </c:pt>
                <c:pt idx="129">
                  <c:v>1.1563861376592244</c:v>
                </c:pt>
                <c:pt idx="130">
                  <c:v>1.1563861376592244</c:v>
                </c:pt>
                <c:pt idx="131">
                  <c:v>1.0730446700727274</c:v>
                </c:pt>
                <c:pt idx="132">
                  <c:v>0.98751416651984503</c:v>
                </c:pt>
                <c:pt idx="133">
                  <c:v>0.85295607510697247</c:v>
                </c:pt>
                <c:pt idx="134">
                  <c:v>0.90338335154469007</c:v>
                </c:pt>
                <c:pt idx="135">
                  <c:v>0.90338335154469007</c:v>
                </c:pt>
                <c:pt idx="136">
                  <c:v>0.89450134131217496</c:v>
                </c:pt>
                <c:pt idx="137">
                  <c:v>0.8254080527138119</c:v>
                </c:pt>
                <c:pt idx="138">
                  <c:v>0.8254080527138119</c:v>
                </c:pt>
                <c:pt idx="139">
                  <c:v>0.8254080527138119</c:v>
                </c:pt>
                <c:pt idx="140">
                  <c:v>0.8254080527138119</c:v>
                </c:pt>
                <c:pt idx="141">
                  <c:v>0.8254080527138119</c:v>
                </c:pt>
                <c:pt idx="142">
                  <c:v>0.90682700751941381</c:v>
                </c:pt>
                <c:pt idx="143">
                  <c:v>1.1264590084650208</c:v>
                </c:pt>
                <c:pt idx="144">
                  <c:v>1.2210242514911078</c:v>
                </c:pt>
                <c:pt idx="145">
                  <c:v>1.2210242514911078</c:v>
                </c:pt>
                <c:pt idx="146">
                  <c:v>1.2834526283480154</c:v>
                </c:pt>
                <c:pt idx="147">
                  <c:v>1.6716202697251643</c:v>
                </c:pt>
                <c:pt idx="148">
                  <c:v>1.6716202697251643</c:v>
                </c:pt>
                <c:pt idx="149">
                  <c:v>1.7038351694648748</c:v>
                </c:pt>
                <c:pt idx="150">
                  <c:v>1.4684658995249142</c:v>
                </c:pt>
                <c:pt idx="151">
                  <c:v>1.2905594227219574</c:v>
                </c:pt>
                <c:pt idx="152">
                  <c:v>1.3100767096531243</c:v>
                </c:pt>
                <c:pt idx="153">
                  <c:v>1.2480668494921745</c:v>
                </c:pt>
                <c:pt idx="154">
                  <c:v>1.2293592742176171</c:v>
                </c:pt>
                <c:pt idx="155">
                  <c:v>1.2293592742176171</c:v>
                </c:pt>
                <c:pt idx="156">
                  <c:v>1.2594198019572924</c:v>
                </c:pt>
                <c:pt idx="157">
                  <c:v>1.3442249233606702</c:v>
                </c:pt>
                <c:pt idx="158">
                  <c:v>1.2170310318507509</c:v>
                </c:pt>
                <c:pt idx="159">
                  <c:v>1.0840845050322052</c:v>
                </c:pt>
                <c:pt idx="160">
                  <c:v>1.2485633001036871</c:v>
                </c:pt>
                <c:pt idx="161">
                  <c:v>1.1444552262065146</c:v>
                </c:pt>
                <c:pt idx="162">
                  <c:v>1.1090567325899992</c:v>
                </c:pt>
                <c:pt idx="163">
                  <c:v>1.0443595742774745</c:v>
                </c:pt>
                <c:pt idx="164">
                  <c:v>0.96114612682058986</c:v>
                </c:pt>
                <c:pt idx="165">
                  <c:v>0.91881906409862957</c:v>
                </c:pt>
                <c:pt idx="166">
                  <c:v>0.85025447844068269</c:v>
                </c:pt>
                <c:pt idx="167">
                  <c:v>0.72886242303931725</c:v>
                </c:pt>
                <c:pt idx="168">
                  <c:v>0.66796273898916736</c:v>
                </c:pt>
                <c:pt idx="169">
                  <c:v>0.68781778291715501</c:v>
                </c:pt>
                <c:pt idx="170">
                  <c:v>0.65741674132625594</c:v>
                </c:pt>
                <c:pt idx="171">
                  <c:v>0.30113249930433561</c:v>
                </c:pt>
                <c:pt idx="172">
                  <c:v>-1.7354024951077296E-2</c:v>
                </c:pt>
                <c:pt idx="173">
                  <c:v>-1.8149323091964931E-4</c:v>
                </c:pt>
                <c:pt idx="174">
                  <c:v>-2.4088889261773883E-2</c:v>
                </c:pt>
                <c:pt idx="175">
                  <c:v>-0.17519641047830703</c:v>
                </c:pt>
                <c:pt idx="176">
                  <c:v>-0.21615029081092541</c:v>
                </c:pt>
                <c:pt idx="177">
                  <c:v>-0.21366465496900311</c:v>
                </c:pt>
                <c:pt idx="178">
                  <c:v>-0.41591784394978903</c:v>
                </c:pt>
                <c:pt idx="179">
                  <c:v>-1.0348651635956592</c:v>
                </c:pt>
                <c:pt idx="180">
                  <c:v>-1.2590279969784679</c:v>
                </c:pt>
                <c:pt idx="181">
                  <c:v>-1.3354987306601744</c:v>
                </c:pt>
                <c:pt idx="182">
                  <c:v>-1.2685824644416157</c:v>
                </c:pt>
                <c:pt idx="183">
                  <c:v>-1.2855164298468154</c:v>
                </c:pt>
                <c:pt idx="184">
                  <c:v>-1.3907509297660812</c:v>
                </c:pt>
                <c:pt idx="185">
                  <c:v>-1.6377788290655211</c:v>
                </c:pt>
                <c:pt idx="186">
                  <c:v>-1.5447031860167533</c:v>
                </c:pt>
                <c:pt idx="187">
                  <c:v>-1.4384822758123024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2-4A7A-8ACC-AD8287448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Not Steadied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34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'1901 Waltham'!$B$2:$B$90</c:f>
              <c:numCache>
                <c:formatCode>0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'1901 Waltham'!$F$2:$F$90</c:f>
              <c:numCache>
                <c:formatCode>General</c:formatCode>
                <c:ptCount val="89"/>
                <c:pt idx="1">
                  <c:v>19.5</c:v>
                </c:pt>
                <c:pt idx="2">
                  <c:v>-29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  <c:pt idx="9">
                  <c:v>-0.5</c:v>
                </c:pt>
                <c:pt idx="10">
                  <c:v>-0.5</c:v>
                </c:pt>
                <c:pt idx="11">
                  <c:v>-2.5</c:v>
                </c:pt>
                <c:pt idx="12">
                  <c:v>-0.5</c:v>
                </c:pt>
                <c:pt idx="13">
                  <c:v>-1.5</c:v>
                </c:pt>
                <c:pt idx="14">
                  <c:v>-2</c:v>
                </c:pt>
                <c:pt idx="15">
                  <c:v>-1</c:v>
                </c:pt>
                <c:pt idx="16">
                  <c:v>-2</c:v>
                </c:pt>
                <c:pt idx="17">
                  <c:v>0</c:v>
                </c:pt>
                <c:pt idx="18">
                  <c:v>-2</c:v>
                </c:pt>
                <c:pt idx="19">
                  <c:v>-2</c:v>
                </c:pt>
                <c:pt idx="20">
                  <c:v>-2.5</c:v>
                </c:pt>
                <c:pt idx="21">
                  <c:v>-2.5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-0.5</c:v>
                </c:pt>
                <c:pt idx="26">
                  <c:v>1.5</c:v>
                </c:pt>
                <c:pt idx="27">
                  <c:v>0.5</c:v>
                </c:pt>
                <c:pt idx="28">
                  <c:v>1.5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0.5</c:v>
                </c:pt>
                <c:pt idx="33">
                  <c:v>1</c:v>
                </c:pt>
                <c:pt idx="34">
                  <c:v>2.5</c:v>
                </c:pt>
                <c:pt idx="35">
                  <c:v>9.5</c:v>
                </c:pt>
                <c:pt idx="36">
                  <c:v>2.5</c:v>
                </c:pt>
                <c:pt idx="37">
                  <c:v>3</c:v>
                </c:pt>
                <c:pt idx="38">
                  <c:v>2.5</c:v>
                </c:pt>
                <c:pt idx="39">
                  <c:v>0</c:v>
                </c:pt>
                <c:pt idx="40">
                  <c:v>-0.5</c:v>
                </c:pt>
                <c:pt idx="41">
                  <c:v>0</c:v>
                </c:pt>
                <c:pt idx="42">
                  <c:v>-1</c:v>
                </c:pt>
                <c:pt idx="43">
                  <c:v>0</c:v>
                </c:pt>
                <c:pt idx="44">
                  <c:v>-3</c:v>
                </c:pt>
                <c:pt idx="45">
                  <c:v>-5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-5.5</c:v>
                </c:pt>
                <c:pt idx="50">
                  <c:v>-1</c:v>
                </c:pt>
                <c:pt idx="51">
                  <c:v>-0.5</c:v>
                </c:pt>
                <c:pt idx="52">
                  <c:v>-0.5</c:v>
                </c:pt>
                <c:pt idx="53">
                  <c:v>0.25</c:v>
                </c:pt>
                <c:pt idx="54">
                  <c:v>0.5</c:v>
                </c:pt>
                <c:pt idx="55">
                  <c:v>-1.25</c:v>
                </c:pt>
                <c:pt idx="56">
                  <c:v>-1</c:v>
                </c:pt>
                <c:pt idx="57">
                  <c:v>-0.5</c:v>
                </c:pt>
                <c:pt idx="58">
                  <c:v>-1.5</c:v>
                </c:pt>
                <c:pt idx="59">
                  <c:v>-0.5</c:v>
                </c:pt>
                <c:pt idx="60">
                  <c:v>-1</c:v>
                </c:pt>
                <c:pt idx="61">
                  <c:v>-0.5</c:v>
                </c:pt>
                <c:pt idx="62">
                  <c:v>-0.5</c:v>
                </c:pt>
                <c:pt idx="63">
                  <c:v>-1.5</c:v>
                </c:pt>
                <c:pt idx="64">
                  <c:v>-1.5</c:v>
                </c:pt>
                <c:pt idx="65">
                  <c:v>-1.5</c:v>
                </c:pt>
                <c:pt idx="66">
                  <c:v>-1</c:v>
                </c:pt>
                <c:pt idx="67">
                  <c:v>-1</c:v>
                </c:pt>
                <c:pt idx="68">
                  <c:v>-8</c:v>
                </c:pt>
                <c:pt idx="69">
                  <c:v>-7</c:v>
                </c:pt>
                <c:pt idx="70">
                  <c:v>-6.5</c:v>
                </c:pt>
                <c:pt idx="71">
                  <c:v>-5.5</c:v>
                </c:pt>
                <c:pt idx="72">
                  <c:v>-4</c:v>
                </c:pt>
                <c:pt idx="73">
                  <c:v>-2</c:v>
                </c:pt>
                <c:pt idx="74">
                  <c:v>-4.5</c:v>
                </c:pt>
                <c:pt idx="75">
                  <c:v>-5.5</c:v>
                </c:pt>
                <c:pt idx="76">
                  <c:v>-5</c:v>
                </c:pt>
                <c:pt idx="77">
                  <c:v>-4</c:v>
                </c:pt>
                <c:pt idx="78">
                  <c:v>-1</c:v>
                </c:pt>
                <c:pt idx="79">
                  <c:v>-4</c:v>
                </c:pt>
                <c:pt idx="80">
                  <c:v>-3.75</c:v>
                </c:pt>
                <c:pt idx="81">
                  <c:v>-2.25</c:v>
                </c:pt>
                <c:pt idx="82">
                  <c:v>-1</c:v>
                </c:pt>
                <c:pt idx="83">
                  <c:v>-4</c:v>
                </c:pt>
                <c:pt idx="84">
                  <c:v>-1.5</c:v>
                </c:pt>
                <c:pt idx="85">
                  <c:v>-5.5</c:v>
                </c:pt>
                <c:pt idx="86">
                  <c:v>-4</c:v>
                </c:pt>
                <c:pt idx="87">
                  <c:v>-2.5</c:v>
                </c:pt>
                <c:pt idx="88">
                  <c:v>-2.5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D-4D13-9BF4-8A4FD3CAA018}"/>
            </c:ext>
          </c:extLst>
        </c:ser>
        <c:ser>
          <c:idx val="1"/>
          <c:order val="1"/>
          <c:tx>
            <c:v>Steadied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'1901 Waltham'!$B$90:$B$9993</c:f>
              <c:numCache>
                <c:formatCode>0</c:formatCode>
                <c:ptCount val="990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  <c:pt idx="21">
                  <c:v>110</c:v>
                </c:pt>
                <c:pt idx="22">
                  <c:v>111</c:v>
                </c:pt>
                <c:pt idx="23">
                  <c:v>112</c:v>
                </c:pt>
                <c:pt idx="24">
                  <c:v>113</c:v>
                </c:pt>
                <c:pt idx="25">
                  <c:v>114</c:v>
                </c:pt>
                <c:pt idx="26">
                  <c:v>115</c:v>
                </c:pt>
                <c:pt idx="27">
                  <c:v>116</c:v>
                </c:pt>
                <c:pt idx="28">
                  <c:v>117</c:v>
                </c:pt>
                <c:pt idx="29">
                  <c:v>118</c:v>
                </c:pt>
                <c:pt idx="30">
                  <c:v>119</c:v>
                </c:pt>
                <c:pt idx="31">
                  <c:v>120</c:v>
                </c:pt>
                <c:pt idx="32">
                  <c:v>121</c:v>
                </c:pt>
                <c:pt idx="33">
                  <c:v>122</c:v>
                </c:pt>
                <c:pt idx="34">
                  <c:v>123</c:v>
                </c:pt>
                <c:pt idx="35">
                  <c:v>124</c:v>
                </c:pt>
                <c:pt idx="36">
                  <c:v>125</c:v>
                </c:pt>
                <c:pt idx="37">
                  <c:v>126</c:v>
                </c:pt>
                <c:pt idx="38">
                  <c:v>127</c:v>
                </c:pt>
                <c:pt idx="39">
                  <c:v>128</c:v>
                </c:pt>
                <c:pt idx="40">
                  <c:v>129</c:v>
                </c:pt>
                <c:pt idx="41">
                  <c:v>130</c:v>
                </c:pt>
                <c:pt idx="42">
                  <c:v>131</c:v>
                </c:pt>
                <c:pt idx="43">
                  <c:v>132</c:v>
                </c:pt>
                <c:pt idx="44">
                  <c:v>133</c:v>
                </c:pt>
                <c:pt idx="45">
                  <c:v>134</c:v>
                </c:pt>
                <c:pt idx="46">
                  <c:v>135</c:v>
                </c:pt>
                <c:pt idx="47">
                  <c:v>136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140</c:v>
                </c:pt>
                <c:pt idx="52">
                  <c:v>141</c:v>
                </c:pt>
                <c:pt idx="53">
                  <c:v>142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146</c:v>
                </c:pt>
                <c:pt idx="58">
                  <c:v>147</c:v>
                </c:pt>
                <c:pt idx="59">
                  <c:v>148</c:v>
                </c:pt>
                <c:pt idx="60">
                  <c:v>149</c:v>
                </c:pt>
                <c:pt idx="61">
                  <c:v>150</c:v>
                </c:pt>
                <c:pt idx="62">
                  <c:v>151</c:v>
                </c:pt>
                <c:pt idx="63">
                  <c:v>152</c:v>
                </c:pt>
                <c:pt idx="64">
                  <c:v>153</c:v>
                </c:pt>
                <c:pt idx="65">
                  <c:v>154</c:v>
                </c:pt>
                <c:pt idx="66">
                  <c:v>155</c:v>
                </c:pt>
                <c:pt idx="67">
                  <c:v>156</c:v>
                </c:pt>
                <c:pt idx="68">
                  <c:v>157</c:v>
                </c:pt>
                <c:pt idx="69">
                  <c:v>158</c:v>
                </c:pt>
                <c:pt idx="70">
                  <c:v>159</c:v>
                </c:pt>
                <c:pt idx="71">
                  <c:v>160</c:v>
                </c:pt>
                <c:pt idx="72">
                  <c:v>161</c:v>
                </c:pt>
                <c:pt idx="73">
                  <c:v>162</c:v>
                </c:pt>
                <c:pt idx="74">
                  <c:v>163</c:v>
                </c:pt>
                <c:pt idx="75">
                  <c:v>164</c:v>
                </c:pt>
                <c:pt idx="76">
                  <c:v>165</c:v>
                </c:pt>
                <c:pt idx="77">
                  <c:v>166</c:v>
                </c:pt>
                <c:pt idx="78">
                  <c:v>167</c:v>
                </c:pt>
                <c:pt idx="79">
                  <c:v>168</c:v>
                </c:pt>
                <c:pt idx="80">
                  <c:v>169</c:v>
                </c:pt>
                <c:pt idx="81">
                  <c:v>170</c:v>
                </c:pt>
                <c:pt idx="82">
                  <c:v>171</c:v>
                </c:pt>
                <c:pt idx="83">
                  <c:v>172</c:v>
                </c:pt>
                <c:pt idx="84">
                  <c:v>173</c:v>
                </c:pt>
                <c:pt idx="85">
                  <c:v>174</c:v>
                </c:pt>
                <c:pt idx="86">
                  <c:v>175</c:v>
                </c:pt>
                <c:pt idx="87">
                  <c:v>176</c:v>
                </c:pt>
                <c:pt idx="88">
                  <c:v>177</c:v>
                </c:pt>
                <c:pt idx="89">
                  <c:v>178</c:v>
                </c:pt>
                <c:pt idx="90">
                  <c:v>179</c:v>
                </c:pt>
                <c:pt idx="91">
                  <c:v>180</c:v>
                </c:pt>
                <c:pt idx="92">
                  <c:v>181</c:v>
                </c:pt>
                <c:pt idx="93">
                  <c:v>182</c:v>
                </c:pt>
                <c:pt idx="94">
                  <c:v>183</c:v>
                </c:pt>
                <c:pt idx="95">
                  <c:v>184</c:v>
                </c:pt>
                <c:pt idx="96">
                  <c:v>185</c:v>
                </c:pt>
                <c:pt idx="97">
                  <c:v>186</c:v>
                </c:pt>
                <c:pt idx="98">
                  <c:v>187</c:v>
                </c:pt>
                <c:pt idx="99">
                  <c:v>188</c:v>
                </c:pt>
                <c:pt idx="100">
                  <c:v>189</c:v>
                </c:pt>
                <c:pt idx="101">
                  <c:v>190</c:v>
                </c:pt>
                <c:pt idx="102">
                  <c:v>191</c:v>
                </c:pt>
                <c:pt idx="103">
                  <c:v>192</c:v>
                </c:pt>
                <c:pt idx="104">
                  <c:v>193</c:v>
                </c:pt>
                <c:pt idx="105">
                  <c:v>194</c:v>
                </c:pt>
                <c:pt idx="106">
                  <c:v>195</c:v>
                </c:pt>
              </c:numCache>
            </c:numRef>
          </c:xVal>
          <c:yVal>
            <c:numRef>
              <c:f>'1901 Waltham'!$F$90:$F$9993</c:f>
              <c:numCache>
                <c:formatCode>General</c:formatCode>
                <c:ptCount val="9904"/>
                <c:pt idx="0">
                  <c:v>-2.5</c:v>
                </c:pt>
                <c:pt idx="1">
                  <c:v>-2</c:v>
                </c:pt>
                <c:pt idx="2">
                  <c:v>-5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3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-5</c:v>
                </c:pt>
                <c:pt idx="13">
                  <c:v>-3</c:v>
                </c:pt>
                <c:pt idx="14">
                  <c:v>-4</c:v>
                </c:pt>
                <c:pt idx="15">
                  <c:v>-6</c:v>
                </c:pt>
                <c:pt idx="16">
                  <c:v>-3</c:v>
                </c:pt>
                <c:pt idx="17">
                  <c:v>-4</c:v>
                </c:pt>
                <c:pt idx="18">
                  <c:v>-3</c:v>
                </c:pt>
                <c:pt idx="19">
                  <c:v>-1</c:v>
                </c:pt>
                <c:pt idx="20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2.5</c:v>
                </c:pt>
                <c:pt idx="29">
                  <c:v>1</c:v>
                </c:pt>
                <c:pt idx="30">
                  <c:v>1.5</c:v>
                </c:pt>
                <c:pt idx="31">
                  <c:v>0</c:v>
                </c:pt>
                <c:pt idx="32">
                  <c:v>4</c:v>
                </c:pt>
                <c:pt idx="33">
                  <c:v>-0.5</c:v>
                </c:pt>
                <c:pt idx="34">
                  <c:v>2</c:v>
                </c:pt>
                <c:pt idx="35">
                  <c:v>2</c:v>
                </c:pt>
                <c:pt idx="36">
                  <c:v>1.5</c:v>
                </c:pt>
                <c:pt idx="37">
                  <c:v>0.5</c:v>
                </c:pt>
                <c:pt idx="38">
                  <c:v>6.5</c:v>
                </c:pt>
                <c:pt idx="39">
                  <c:v>2.5</c:v>
                </c:pt>
                <c:pt idx="40">
                  <c:v>2.5</c:v>
                </c:pt>
                <c:pt idx="41">
                  <c:v>2</c:v>
                </c:pt>
                <c:pt idx="42">
                  <c:v>0.5</c:v>
                </c:pt>
                <c:pt idx="43">
                  <c:v>1.5</c:v>
                </c:pt>
                <c:pt idx="44">
                  <c:v>2</c:v>
                </c:pt>
                <c:pt idx="45">
                  <c:v>0.5</c:v>
                </c:pt>
                <c:pt idx="46">
                  <c:v>0.5</c:v>
                </c:pt>
                <c:pt idx="47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1.5</c:v>
                </c:pt>
                <c:pt idx="53">
                  <c:v>1</c:v>
                </c:pt>
                <c:pt idx="54">
                  <c:v>1</c:v>
                </c:pt>
                <c:pt idx="55">
                  <c:v>1.5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0.5</c:v>
                </c:pt>
                <c:pt idx="61">
                  <c:v>1.5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1.5</c:v>
                </c:pt>
                <c:pt idx="66">
                  <c:v>2.5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1.5</c:v>
                </c:pt>
                <c:pt idx="72">
                  <c:v>-1</c:v>
                </c:pt>
                <c:pt idx="73">
                  <c:v>-0.5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0.5</c:v>
                </c:pt>
                <c:pt idx="79">
                  <c:v>0.5</c:v>
                </c:pt>
                <c:pt idx="80">
                  <c:v>-1</c:v>
                </c:pt>
                <c:pt idx="81">
                  <c:v>-0.5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8-4A94-9062-6492B5FEF5F6}"/>
            </c:ext>
          </c:extLst>
        </c:ser>
        <c:ser>
          <c:idx val="2"/>
          <c:order val="2"/>
          <c:tx>
            <c:v>Moving Average</c:v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'1901 Waltham'!$B$16:$B$99993</c:f>
              <c:numCache>
                <c:formatCode>0</c:formatCode>
                <c:ptCount val="99978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</c:numCache>
            </c:numRef>
          </c:xVal>
          <c:yVal>
            <c:numRef>
              <c:f>'1901 Waltham'!$G$16:$G$15200</c:f>
              <c:numCache>
                <c:formatCode>General</c:formatCode>
                <c:ptCount val="15185"/>
                <c:pt idx="0">
                  <c:v>-0.5</c:v>
                </c:pt>
                <c:pt idx="1">
                  <c:v>-0.41666666666666669</c:v>
                </c:pt>
                <c:pt idx="2">
                  <c:v>-1</c:v>
                </c:pt>
                <c:pt idx="3">
                  <c:v>-1.6666666666666666E-2</c:v>
                </c:pt>
                <c:pt idx="4">
                  <c:v>1.6666666666666666E-2</c:v>
                </c:pt>
                <c:pt idx="5">
                  <c:v>6.6666666666666666E-2</c:v>
                </c:pt>
                <c:pt idx="6">
                  <c:v>0.35</c:v>
                </c:pt>
                <c:pt idx="7">
                  <c:v>0.4</c:v>
                </c:pt>
                <c:pt idx="8">
                  <c:v>0.43333333333333335</c:v>
                </c:pt>
                <c:pt idx="9">
                  <c:v>0.46666666666666667</c:v>
                </c:pt>
                <c:pt idx="10">
                  <c:v>0.48333333333333334</c:v>
                </c:pt>
                <c:pt idx="11">
                  <c:v>0.48333333333333334</c:v>
                </c:pt>
                <c:pt idx="12">
                  <c:v>0.56666666666666665</c:v>
                </c:pt>
                <c:pt idx="13">
                  <c:v>0.55000000000000004</c:v>
                </c:pt>
                <c:pt idx="14">
                  <c:v>0.6</c:v>
                </c:pt>
                <c:pt idx="15">
                  <c:v>0.56666666666666665</c:v>
                </c:pt>
                <c:pt idx="16">
                  <c:v>0.43333333333333335</c:v>
                </c:pt>
                <c:pt idx="17">
                  <c:v>0.26666666666666666</c:v>
                </c:pt>
                <c:pt idx="18">
                  <c:v>3.3333333333333333E-2</c:v>
                </c:pt>
                <c:pt idx="19">
                  <c:v>-0.13333333333333333</c:v>
                </c:pt>
                <c:pt idx="20">
                  <c:v>-0.25</c:v>
                </c:pt>
                <c:pt idx="21">
                  <c:v>-0.2</c:v>
                </c:pt>
                <c:pt idx="22">
                  <c:v>-0.13333333333333333</c:v>
                </c:pt>
                <c:pt idx="23">
                  <c:v>-0.18333333333333332</c:v>
                </c:pt>
                <c:pt idx="24">
                  <c:v>-0.20833333333333334</c:v>
                </c:pt>
                <c:pt idx="25">
                  <c:v>-0.22500000000000001</c:v>
                </c:pt>
                <c:pt idx="26">
                  <c:v>-0.25</c:v>
                </c:pt>
                <c:pt idx="27">
                  <c:v>-0.33333333333333331</c:v>
                </c:pt>
                <c:pt idx="28">
                  <c:v>-0.36666666666666664</c:v>
                </c:pt>
                <c:pt idx="29">
                  <c:v>-0.46666666666666667</c:v>
                </c:pt>
                <c:pt idx="30">
                  <c:v>-0.55000000000000004</c:v>
                </c:pt>
                <c:pt idx="31">
                  <c:v>-0.65</c:v>
                </c:pt>
                <c:pt idx="32">
                  <c:v>-0.73333333333333328</c:v>
                </c:pt>
                <c:pt idx="33">
                  <c:v>-0.76666666666666672</c:v>
                </c:pt>
                <c:pt idx="34">
                  <c:v>-0.85</c:v>
                </c:pt>
                <c:pt idx="35">
                  <c:v>-0.98333333333333328</c:v>
                </c:pt>
                <c:pt idx="36">
                  <c:v>-1.35</c:v>
                </c:pt>
                <c:pt idx="37">
                  <c:v>-1.4666666666666666</c:v>
                </c:pt>
                <c:pt idx="38">
                  <c:v>-1.6</c:v>
                </c:pt>
                <c:pt idx="39">
                  <c:v>-1.95</c:v>
                </c:pt>
                <c:pt idx="40">
                  <c:v>-2.1833333333333331</c:v>
                </c:pt>
                <c:pt idx="41">
                  <c:v>-2.3833333333333333</c:v>
                </c:pt>
                <c:pt idx="42">
                  <c:v>-2.5666666666666669</c:v>
                </c:pt>
                <c:pt idx="43">
                  <c:v>-2.6666666666666665</c:v>
                </c:pt>
                <c:pt idx="44">
                  <c:v>-2.7333333333333334</c:v>
                </c:pt>
                <c:pt idx="45">
                  <c:v>-2.7833333333333332</c:v>
                </c:pt>
                <c:pt idx="46">
                  <c:v>-2.8</c:v>
                </c:pt>
                <c:pt idx="47">
                  <c:v>-2.7333333333333334</c:v>
                </c:pt>
                <c:pt idx="48">
                  <c:v>-2.6333333333333333</c:v>
                </c:pt>
                <c:pt idx="49">
                  <c:v>-2.4333333333333331</c:v>
                </c:pt>
                <c:pt idx="50">
                  <c:v>-2.3833333333333333</c:v>
                </c:pt>
                <c:pt idx="51">
                  <c:v>-2.4750000000000001</c:v>
                </c:pt>
                <c:pt idx="52">
                  <c:v>-2.5333333333333332</c:v>
                </c:pt>
                <c:pt idx="53">
                  <c:v>-2.5499999999999998</c:v>
                </c:pt>
                <c:pt idx="54">
                  <c:v>-2.6916666666666669</c:v>
                </c:pt>
                <c:pt idx="55">
                  <c:v>-2.7583333333333333</c:v>
                </c:pt>
                <c:pt idx="56">
                  <c:v>-2.9</c:v>
                </c:pt>
                <c:pt idx="57">
                  <c:v>-3</c:v>
                </c:pt>
                <c:pt idx="58">
                  <c:v>-3.0666666666666669</c:v>
                </c:pt>
                <c:pt idx="59">
                  <c:v>-3.1</c:v>
                </c:pt>
                <c:pt idx="60">
                  <c:v>-3.15</c:v>
                </c:pt>
                <c:pt idx="61">
                  <c:v>-3.2833333333333332</c:v>
                </c:pt>
                <c:pt idx="62">
                  <c:v>-3.3333333333333335</c:v>
                </c:pt>
                <c:pt idx="63">
                  <c:v>-3.4166666666666665</c:v>
                </c:pt>
                <c:pt idx="64">
                  <c:v>-3.4666666666666668</c:v>
                </c:pt>
                <c:pt idx="65">
                  <c:v>-3.5166666666666666</c:v>
                </c:pt>
                <c:pt idx="66">
                  <c:v>-3.3666666666666667</c:v>
                </c:pt>
                <c:pt idx="67">
                  <c:v>-3.3</c:v>
                </c:pt>
                <c:pt idx="68">
                  <c:v>-3.3</c:v>
                </c:pt>
                <c:pt idx="69">
                  <c:v>-3.0333333333333332</c:v>
                </c:pt>
                <c:pt idx="70">
                  <c:v>-2.8</c:v>
                </c:pt>
                <c:pt idx="71">
                  <c:v>-2.75</c:v>
                </c:pt>
                <c:pt idx="72">
                  <c:v>-2.6666666666666665</c:v>
                </c:pt>
                <c:pt idx="73">
                  <c:v>-2.6666666666666665</c:v>
                </c:pt>
                <c:pt idx="74">
                  <c:v>-2.8</c:v>
                </c:pt>
                <c:pt idx="75">
                  <c:v>-2.75</c:v>
                </c:pt>
                <c:pt idx="76">
                  <c:v>-2.7</c:v>
                </c:pt>
                <c:pt idx="77">
                  <c:v>-2.6333333333333333</c:v>
                </c:pt>
                <c:pt idx="78">
                  <c:v>-2.5333333333333332</c:v>
                </c:pt>
                <c:pt idx="79">
                  <c:v>-2.5</c:v>
                </c:pt>
                <c:pt idx="80">
                  <c:v>-2.4482758620689653</c:v>
                </c:pt>
                <c:pt idx="81">
                  <c:v>-2.4017857142857144</c:v>
                </c:pt>
                <c:pt idx="82">
                  <c:v>-2.4074074074074074</c:v>
                </c:pt>
                <c:pt idx="83">
                  <c:v>-2.4615384615384617</c:v>
                </c:pt>
                <c:pt idx="84">
                  <c:v>-2.2692307692307692</c:v>
                </c:pt>
                <c:pt idx="85">
                  <c:v>-2.2115384615384617</c:v>
                </c:pt>
                <c:pt idx="86">
                  <c:v>-2</c:v>
                </c:pt>
                <c:pt idx="87">
                  <c:v>-1.7692307692307692</c:v>
                </c:pt>
                <c:pt idx="88">
                  <c:v>-1.5769230769230769</c:v>
                </c:pt>
                <c:pt idx="89">
                  <c:v>-1.4423076923076923</c:v>
                </c:pt>
                <c:pt idx="90">
                  <c:v>-1.3076923076923077</c:v>
                </c:pt>
                <c:pt idx="91">
                  <c:v>-1.1153846153846154</c:v>
                </c:pt>
                <c:pt idx="92">
                  <c:v>-0.88461538461538458</c:v>
                </c:pt>
                <c:pt idx="93">
                  <c:v>-0.78846153846153844</c:v>
                </c:pt>
                <c:pt idx="94">
                  <c:v>-0.59615384615384615</c:v>
                </c:pt>
                <c:pt idx="95">
                  <c:v>-0.40384615384615385</c:v>
                </c:pt>
                <c:pt idx="96">
                  <c:v>-0.48076923076923078</c:v>
                </c:pt>
                <c:pt idx="97">
                  <c:v>-0.19230769230769232</c:v>
                </c:pt>
                <c:pt idx="98">
                  <c:v>-9.6153846153846159E-2</c:v>
                </c:pt>
                <c:pt idx="99">
                  <c:v>0</c:v>
                </c:pt>
                <c:pt idx="100">
                  <c:v>0.26923076923076922</c:v>
                </c:pt>
                <c:pt idx="101">
                  <c:v>0.40384615384615385</c:v>
                </c:pt>
                <c:pt idx="102">
                  <c:v>0.61538461538461542</c:v>
                </c:pt>
                <c:pt idx="103">
                  <c:v>0.92307692307692313</c:v>
                </c:pt>
                <c:pt idx="104">
                  <c:v>1.0576923076923077</c:v>
                </c:pt>
                <c:pt idx="105">
                  <c:v>1.2307692307692308</c:v>
                </c:pt>
                <c:pt idx="106">
                  <c:v>1.4230769230769231</c:v>
                </c:pt>
                <c:pt idx="107">
                  <c:v>1.52</c:v>
                </c:pt>
                <c:pt idx="108">
                  <c:v>1.6</c:v>
                </c:pt>
                <c:pt idx="109">
                  <c:v>1.5384615384615385</c:v>
                </c:pt>
                <c:pt idx="110">
                  <c:v>1.5185185185185186</c:v>
                </c:pt>
                <c:pt idx="111">
                  <c:v>1.5178571428571428</c:v>
                </c:pt>
                <c:pt idx="112">
                  <c:v>1.5</c:v>
                </c:pt>
                <c:pt idx="113">
                  <c:v>1.5</c:v>
                </c:pt>
                <c:pt idx="114">
                  <c:v>1.5517241379310345</c:v>
                </c:pt>
                <c:pt idx="115">
                  <c:v>1.5862068965517242</c:v>
                </c:pt>
                <c:pt idx="116">
                  <c:v>1.5517241379310345</c:v>
                </c:pt>
                <c:pt idx="117">
                  <c:v>1.5</c:v>
                </c:pt>
                <c:pt idx="118">
                  <c:v>1.5344827586206897</c:v>
                </c:pt>
                <c:pt idx="119">
                  <c:v>1.5</c:v>
                </c:pt>
                <c:pt idx="120">
                  <c:v>1.5517241379310345</c:v>
                </c:pt>
                <c:pt idx="121">
                  <c:v>1.4827586206896552</c:v>
                </c:pt>
                <c:pt idx="122">
                  <c:v>1.5344827586206897</c:v>
                </c:pt>
                <c:pt idx="123">
                  <c:v>1.5344827586206897</c:v>
                </c:pt>
                <c:pt idx="124">
                  <c:v>1.5172413793103448</c:v>
                </c:pt>
                <c:pt idx="125">
                  <c:v>1.5517241379310345</c:v>
                </c:pt>
                <c:pt idx="126">
                  <c:v>1.5344827586206897</c:v>
                </c:pt>
                <c:pt idx="127">
                  <c:v>1.3103448275862069</c:v>
                </c:pt>
                <c:pt idx="128">
                  <c:v>1.2241379310344827</c:v>
                </c:pt>
                <c:pt idx="129">
                  <c:v>1.1724137931034482</c:v>
                </c:pt>
                <c:pt idx="130">
                  <c:v>1.1551724137931034</c:v>
                </c:pt>
                <c:pt idx="131">
                  <c:v>1.103448275862069</c:v>
                </c:pt>
                <c:pt idx="132">
                  <c:v>1.0344827586206897</c:v>
                </c:pt>
                <c:pt idx="133">
                  <c:v>1</c:v>
                </c:pt>
                <c:pt idx="134">
                  <c:v>1.0517241379310345</c:v>
                </c:pt>
                <c:pt idx="135">
                  <c:v>1.0344827586206897</c:v>
                </c:pt>
                <c:pt idx="136">
                  <c:v>0.96551724137931039</c:v>
                </c:pt>
                <c:pt idx="137">
                  <c:v>0.95</c:v>
                </c:pt>
                <c:pt idx="138">
                  <c:v>0.9</c:v>
                </c:pt>
                <c:pt idx="139">
                  <c:v>0.8666666666666667</c:v>
                </c:pt>
                <c:pt idx="140">
                  <c:v>0.81666666666666665</c:v>
                </c:pt>
                <c:pt idx="141">
                  <c:v>0.76666666666666672</c:v>
                </c:pt>
                <c:pt idx="142">
                  <c:v>0.73333333333333328</c:v>
                </c:pt>
                <c:pt idx="143">
                  <c:v>0.7</c:v>
                </c:pt>
                <c:pt idx="144">
                  <c:v>0.67241379310344829</c:v>
                </c:pt>
                <c:pt idx="145">
                  <c:v>0.6607142857142857</c:v>
                </c:pt>
                <c:pt idx="146">
                  <c:v>0.64814814814814814</c:v>
                </c:pt>
                <c:pt idx="147">
                  <c:v>0.63461538461538458</c:v>
                </c:pt>
                <c:pt idx="148">
                  <c:v>0.57999999999999996</c:v>
                </c:pt>
                <c:pt idx="149">
                  <c:v>0.58333333333333337</c:v>
                </c:pt>
                <c:pt idx="150">
                  <c:v>0.54347826086956519</c:v>
                </c:pt>
                <c:pt idx="151">
                  <c:v>0.47727272727272729</c:v>
                </c:pt>
                <c:pt idx="152">
                  <c:v>0.45238095238095238</c:v>
                </c:pt>
                <c:pt idx="153">
                  <c:v>0.375</c:v>
                </c:pt>
                <c:pt idx="154">
                  <c:v>0.31578947368421051</c:v>
                </c:pt>
                <c:pt idx="155">
                  <c:v>0.19444444444444445</c:v>
                </c:pt>
                <c:pt idx="156">
                  <c:v>0.20588235294117646</c:v>
                </c:pt>
                <c:pt idx="157">
                  <c:v>0.21875</c:v>
                </c:pt>
                <c:pt idx="158">
                  <c:v>0.23333333333333334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8-4A94-9062-6492B5FEF5F6}"/>
            </c:ext>
          </c:extLst>
        </c:ser>
        <c:ser>
          <c:idx val="3"/>
          <c:order val="3"/>
          <c:spPr>
            <a:ln w="1270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'1901 Waltham'!$B$16:$B$9993</c:f>
              <c:numCache>
                <c:formatCode>0</c:formatCode>
                <c:ptCount val="9978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</c:numCache>
            </c:numRef>
          </c:xVal>
          <c:yVal>
            <c:numRef>
              <c:f>'1901 Waltham'!$I$16:$I$9993</c:f>
              <c:numCache>
                <c:formatCode>General</c:formatCode>
                <c:ptCount val="9978"/>
                <c:pt idx="0">
                  <c:v>-13.75609814127198</c:v>
                </c:pt>
                <c:pt idx="1">
                  <c:v>-13.480824589097878</c:v>
                </c:pt>
                <c:pt idx="2">
                  <c:v>-11.825894882179487</c:v>
                </c:pt>
                <c:pt idx="3">
                  <c:v>-3.0331031219709863</c:v>
                </c:pt>
                <c:pt idx="4">
                  <c:v>-3.0217905441925259</c:v>
                </c:pt>
                <c:pt idx="5">
                  <c:v>-3.082230847631878</c:v>
                </c:pt>
                <c:pt idx="6">
                  <c:v>-4.2698845584422713</c:v>
                </c:pt>
                <c:pt idx="7">
                  <c:v>-4.2790312387644232</c:v>
                </c:pt>
                <c:pt idx="8">
                  <c:v>-4.3046925096617095</c:v>
                </c:pt>
                <c:pt idx="9">
                  <c:v>-4.3147789538776289</c:v>
                </c:pt>
                <c:pt idx="10">
                  <c:v>-4.2879930604020142</c:v>
                </c:pt>
                <c:pt idx="11">
                  <c:v>-4.2879930604020142</c:v>
                </c:pt>
                <c:pt idx="12">
                  <c:v>-4.0790003707158258</c:v>
                </c:pt>
                <c:pt idx="13">
                  <c:v>-4.1144042134732137</c:v>
                </c:pt>
                <c:pt idx="14">
                  <c:v>-4.0072406781789329</c:v>
                </c:pt>
                <c:pt idx="15">
                  <c:v>-4.1289577741174224</c:v>
                </c:pt>
                <c:pt idx="16">
                  <c:v>-4.6442864064878968</c:v>
                </c:pt>
                <c:pt idx="17">
                  <c:v>-5.4121438504124946</c:v>
                </c:pt>
                <c:pt idx="18">
                  <c:v>-6.2166444444049382</c:v>
                </c:pt>
                <c:pt idx="19">
                  <c:v>-6.8412059883228089</c:v>
                </c:pt>
                <c:pt idx="20">
                  <c:v>-7.2010191099339291</c:v>
                </c:pt>
                <c:pt idx="21">
                  <c:v>-7.1070012788956873</c:v>
                </c:pt>
                <c:pt idx="22">
                  <c:v>-6.9886637816454762</c:v>
                </c:pt>
                <c:pt idx="23">
                  <c:v>-7.0267405418970776</c:v>
                </c:pt>
                <c:pt idx="24">
                  <c:v>-7.039735499474304</c:v>
                </c:pt>
                <c:pt idx="25">
                  <c:v>-7.0469620833501168</c:v>
                </c:pt>
                <c:pt idx="26">
                  <c:v>-7.081300510639732</c:v>
                </c:pt>
                <c:pt idx="27">
                  <c:v>-7.1381518875312002</c:v>
                </c:pt>
                <c:pt idx="28">
                  <c:v>-7.1646238761688137</c:v>
                </c:pt>
                <c:pt idx="29">
                  <c:v>-7.2400623356711646</c:v>
                </c:pt>
                <c:pt idx="30">
                  <c:v>-7.2611846942250065</c:v>
                </c:pt>
                <c:pt idx="31">
                  <c:v>-7.2952990903344599</c:v>
                </c:pt>
                <c:pt idx="32">
                  <c:v>-7.3059194977657853</c:v>
                </c:pt>
                <c:pt idx="33">
                  <c:v>-7.3240204689934014</c:v>
                </c:pt>
                <c:pt idx="34">
                  <c:v>-7.3789100672827974</c:v>
                </c:pt>
                <c:pt idx="35">
                  <c:v>-7.3954745946871059</c:v>
                </c:pt>
                <c:pt idx="36">
                  <c:v>-6.4450956811427993</c:v>
                </c:pt>
                <c:pt idx="37">
                  <c:v>-6.3600862844345478</c:v>
                </c:pt>
                <c:pt idx="38">
                  <c:v>-6.2090490703976382</c:v>
                </c:pt>
                <c:pt idx="39">
                  <c:v>-6.8462570738609445</c:v>
                </c:pt>
                <c:pt idx="40">
                  <c:v>-7.3455895153615831</c:v>
                </c:pt>
                <c:pt idx="41">
                  <c:v>-7.7308145680414597</c:v>
                </c:pt>
                <c:pt idx="42">
                  <c:v>-7.9517283087362252</c:v>
                </c:pt>
                <c:pt idx="43">
                  <c:v>-8.0430553761588985</c:v>
                </c:pt>
                <c:pt idx="44">
                  <c:v>-8.0247309642895335</c:v>
                </c:pt>
                <c:pt idx="45">
                  <c:v>-8.1120813622380172</c:v>
                </c:pt>
                <c:pt idx="46">
                  <c:v>-8.1594153910042593</c:v>
                </c:pt>
                <c:pt idx="47">
                  <c:v>-7.9293788382234602</c:v>
                </c:pt>
                <c:pt idx="48">
                  <c:v>-7.6078238153380529</c:v>
                </c:pt>
                <c:pt idx="49">
                  <c:v>-7.1660797758219736</c:v>
                </c:pt>
                <c:pt idx="50">
                  <c:v>-7.0160671074911178</c:v>
                </c:pt>
                <c:pt idx="51">
                  <c:v>-7.1034446631670995</c:v>
                </c:pt>
                <c:pt idx="52">
                  <c:v>-7.1044990003766486</c:v>
                </c:pt>
                <c:pt idx="53">
                  <c:v>-7.0949605792203156</c:v>
                </c:pt>
                <c:pt idx="54">
                  <c:v>-7.1426653061731873</c:v>
                </c:pt>
                <c:pt idx="55">
                  <c:v>-7.0739702761521119</c:v>
                </c:pt>
                <c:pt idx="56">
                  <c:v>-7.2867223907301604</c:v>
                </c:pt>
                <c:pt idx="57">
                  <c:v>-7.3454957523087439</c:v>
                </c:pt>
                <c:pt idx="58">
                  <c:v>-7.317026128589335</c:v>
                </c:pt>
                <c:pt idx="59">
                  <c:v>-7.316238449929827</c:v>
                </c:pt>
                <c:pt idx="60">
                  <c:v>-7.276338166785008</c:v>
                </c:pt>
                <c:pt idx="61">
                  <c:v>-7.3815714371476489</c:v>
                </c:pt>
                <c:pt idx="62">
                  <c:v>-7.3298596027605996</c:v>
                </c:pt>
                <c:pt idx="63">
                  <c:v>-7.2752789675967415</c:v>
                </c:pt>
                <c:pt idx="64">
                  <c:v>-7.263009936475421</c:v>
                </c:pt>
                <c:pt idx="65">
                  <c:v>-7.2470226222767415</c:v>
                </c:pt>
                <c:pt idx="66">
                  <c:v>-7.7193159237922107</c:v>
                </c:pt>
                <c:pt idx="67">
                  <c:v>-7.852288801617636</c:v>
                </c:pt>
                <c:pt idx="68">
                  <c:v>-7.852288801617636</c:v>
                </c:pt>
                <c:pt idx="69">
                  <c:v>-7.3859825904588776</c:v>
                </c:pt>
                <c:pt idx="70">
                  <c:v>-7.0257149296499719</c:v>
                </c:pt>
                <c:pt idx="71">
                  <c:v>-6.8324829046386304</c:v>
                </c:pt>
                <c:pt idx="72">
                  <c:v>-6.6212701725682237</c:v>
                </c:pt>
                <c:pt idx="73">
                  <c:v>-6.6212701725682237</c:v>
                </c:pt>
                <c:pt idx="74">
                  <c:v>-6.9218927691049892</c:v>
                </c:pt>
                <c:pt idx="75">
                  <c:v>-6.8243097574926725</c:v>
                </c:pt>
                <c:pt idx="76">
                  <c:v>-6.6736632972611059</c:v>
                </c:pt>
                <c:pt idx="77">
                  <c:v>-6.5164878356534359</c:v>
                </c:pt>
                <c:pt idx="78">
                  <c:v>-6.4250624548878577</c:v>
                </c:pt>
                <c:pt idx="79">
                  <c:v>-6.460218849171512</c:v>
                </c:pt>
                <c:pt idx="80">
                  <c:v>-6.4361439087412027</c:v>
                </c:pt>
                <c:pt idx="81">
                  <c:v>-6.4292345827078945</c:v>
                </c:pt>
                <c:pt idx="82">
                  <c:v>-6.5083290476048621</c:v>
                </c:pt>
                <c:pt idx="83">
                  <c:v>-6.602544256521468</c:v>
                </c:pt>
                <c:pt idx="84">
                  <c:v>-6.5679852331224211</c:v>
                </c:pt>
                <c:pt idx="85">
                  <c:v>-6.5895699556364207</c:v>
                </c:pt>
                <c:pt idx="86">
                  <c:v>-6.2516964939801474</c:v>
                </c:pt>
                <c:pt idx="87">
                  <c:v>-6.2088320093871001</c:v>
                </c:pt>
                <c:pt idx="88">
                  <c:v>-6.2975187669434636</c:v>
                </c:pt>
                <c:pt idx="89">
                  <c:v>-6.2487690731904264</c:v>
                </c:pt>
                <c:pt idx="90">
                  <c:v>-6.2385755417037982</c:v>
                </c:pt>
                <c:pt idx="91">
                  <c:v>-5.8409915548946678</c:v>
                </c:pt>
                <c:pt idx="92">
                  <c:v>-5.9859552712582325</c:v>
                </c:pt>
                <c:pt idx="93">
                  <c:v>-5.8204597416766148</c:v>
                </c:pt>
                <c:pt idx="94">
                  <c:v>-5.6574643390326855</c:v>
                </c:pt>
                <c:pt idx="95">
                  <c:v>-5.4651566467249939</c:v>
                </c:pt>
                <c:pt idx="96">
                  <c:v>-5.3991864967570269</c:v>
                </c:pt>
                <c:pt idx="97">
                  <c:v>-5.7881641475302192</c:v>
                </c:pt>
                <c:pt idx="98">
                  <c:v>-5.7870320450398678</c:v>
                </c:pt>
                <c:pt idx="99">
                  <c:v>-5.7779421409888991</c:v>
                </c:pt>
                <c:pt idx="100">
                  <c:v>-5.1955569965881185</c:v>
                </c:pt>
                <c:pt idx="101">
                  <c:v>-4.902313045027074</c:v>
                </c:pt>
                <c:pt idx="102">
                  <c:v>-4.4023354637847483</c:v>
                </c:pt>
                <c:pt idx="103">
                  <c:v>-3.361890608370909</c:v>
                </c:pt>
                <c:pt idx="104">
                  <c:v>-2.9358305546525427</c:v>
                </c:pt>
                <c:pt idx="105">
                  <c:v>-2.224781145417877</c:v>
                </c:pt>
                <c:pt idx="106">
                  <c:v>-1.598541437138824</c:v>
                </c:pt>
                <c:pt idx="107">
                  <c:v>-1.3986298155127517</c:v>
                </c:pt>
                <c:pt idx="108">
                  <c:v>-1.2565713714171398</c:v>
                </c:pt>
                <c:pt idx="109">
                  <c:v>-1.3294387511241921</c:v>
                </c:pt>
                <c:pt idx="110">
                  <c:v>-1.3031106599616162</c:v>
                </c:pt>
                <c:pt idx="111">
                  <c:v>-1.2529362305951879</c:v>
                </c:pt>
                <c:pt idx="112">
                  <c:v>-1.229152956884052</c:v>
                </c:pt>
                <c:pt idx="113">
                  <c:v>-1.229152956884052</c:v>
                </c:pt>
                <c:pt idx="114">
                  <c:v>-1.1179630139097807</c:v>
                </c:pt>
                <c:pt idx="115">
                  <c:v>-1.0276680907927207</c:v>
                </c:pt>
                <c:pt idx="116">
                  <c:v>-1.065787546806668</c:v>
                </c:pt>
                <c:pt idx="117">
                  <c:v>-1.0997347344787261</c:v>
                </c:pt>
                <c:pt idx="118">
                  <c:v>-1.0643370595057615</c:v>
                </c:pt>
                <c:pt idx="119">
                  <c:v>-1.1261286571944509</c:v>
                </c:pt>
                <c:pt idx="120">
                  <c:v>-1.0125506817349252</c:v>
                </c:pt>
                <c:pt idx="121">
                  <c:v>-0.91670624236066223</c:v>
                </c:pt>
                <c:pt idx="122">
                  <c:v>-0.7538841411085595</c:v>
                </c:pt>
                <c:pt idx="123">
                  <c:v>-0.7538841411085595</c:v>
                </c:pt>
                <c:pt idx="124">
                  <c:v>-0.76436057788596834</c:v>
                </c:pt>
                <c:pt idx="125">
                  <c:v>-0.75784855857108302</c:v>
                </c:pt>
                <c:pt idx="126">
                  <c:v>-0.81338545248954497</c:v>
                </c:pt>
                <c:pt idx="127">
                  <c:v>-0.18479195783991731</c:v>
                </c:pt>
                <c:pt idx="128">
                  <c:v>-0.27497000822649387</c:v>
                </c:pt>
                <c:pt idx="129">
                  <c:v>-0.24851019158872534</c:v>
                </c:pt>
                <c:pt idx="130">
                  <c:v>-0.23700891297836901</c:v>
                </c:pt>
                <c:pt idx="131">
                  <c:v>-0.48050814866977265</c:v>
                </c:pt>
                <c:pt idx="132">
                  <c:v>-0.645645202079977</c:v>
                </c:pt>
                <c:pt idx="133">
                  <c:v>-0.64001682077160216</c:v>
                </c:pt>
                <c:pt idx="134">
                  <c:v>-0.61632918930314817</c:v>
                </c:pt>
                <c:pt idx="135">
                  <c:v>-0.66604524219833827</c:v>
                </c:pt>
                <c:pt idx="136">
                  <c:v>-0.73501075943971761</c:v>
                </c:pt>
                <c:pt idx="137">
                  <c:v>-0.7302777548171413</c:v>
                </c:pt>
                <c:pt idx="138">
                  <c:v>-0.74113781667882284</c:v>
                </c:pt>
                <c:pt idx="139">
                  <c:v>-0.88325396645422494</c:v>
                </c:pt>
                <c:pt idx="140">
                  <c:v>-0.99961769677670365</c:v>
                </c:pt>
                <c:pt idx="141">
                  <c:v>-1.0542000378330219</c:v>
                </c:pt>
                <c:pt idx="142">
                  <c:v>-1.1057485632178294</c:v>
                </c:pt>
                <c:pt idx="143">
                  <c:v>-1.1547236990991407</c:v>
                </c:pt>
                <c:pt idx="144">
                  <c:v>-1.1896551724137931</c:v>
                </c:pt>
                <c:pt idx="145">
                  <c:v>-1.2301202131355784</c:v>
                </c:pt>
                <c:pt idx="146">
                  <c:v>-1.2727855525762874</c:v>
                </c:pt>
                <c:pt idx="147">
                  <c:v>-1.3178523302303162</c:v>
                </c:pt>
                <c:pt idx="148">
                  <c:v>-1.3316485032557632</c:v>
                </c:pt>
                <c:pt idx="149">
                  <c:v>-1.3674499851199373</c:v>
                </c:pt>
                <c:pt idx="150">
                  <c:v>-1.4106265264560203</c:v>
                </c:pt>
                <c:pt idx="151">
                  <c:v>-1.4171514531067915</c:v>
                </c:pt>
                <c:pt idx="152">
                  <c:v>-1.4725126601340701</c:v>
                </c:pt>
                <c:pt idx="153">
                  <c:v>-1.4655162319305961</c:v>
                </c:pt>
                <c:pt idx="154">
                  <c:v>-1.4967553008129015</c:v>
                </c:pt>
                <c:pt idx="155">
                  <c:v>-1.3381238026815248</c:v>
                </c:pt>
                <c:pt idx="156">
                  <c:v>-1.3681280188540768</c:v>
                </c:pt>
                <c:pt idx="157">
                  <c:v>-1.4002292308735773</c:v>
                </c:pt>
                <c:pt idx="158">
                  <c:v>-1.4346661337595739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88-4A94-9062-6492B5FEF5F6}"/>
            </c:ext>
          </c:extLst>
        </c:ser>
        <c:ser>
          <c:idx val="4"/>
          <c:order val="4"/>
          <c:spPr>
            <a:ln w="1270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'1901 Waltham'!$B$16:$B$9993</c:f>
              <c:numCache>
                <c:formatCode>0</c:formatCode>
                <c:ptCount val="9978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</c:numCache>
            </c:numRef>
          </c:xVal>
          <c:yVal>
            <c:numRef>
              <c:f>'1901 Waltham'!$J$16:$J$9993</c:f>
              <c:numCache>
                <c:formatCode>General</c:formatCode>
                <c:ptCount val="9978"/>
                <c:pt idx="0">
                  <c:v>12.75609814127198</c:v>
                </c:pt>
                <c:pt idx="1">
                  <c:v>12.647491255764546</c:v>
                </c:pt>
                <c:pt idx="2">
                  <c:v>9.8258948821794867</c:v>
                </c:pt>
                <c:pt idx="3">
                  <c:v>2.9997697886376531</c:v>
                </c:pt>
                <c:pt idx="4">
                  <c:v>3.0551238775258591</c:v>
                </c:pt>
                <c:pt idx="5">
                  <c:v>3.2155641809652118</c:v>
                </c:pt>
                <c:pt idx="6">
                  <c:v>4.9698845584422706</c:v>
                </c:pt>
                <c:pt idx="7">
                  <c:v>5.0790312387644239</c:v>
                </c:pt>
                <c:pt idx="8">
                  <c:v>5.1713591763283766</c:v>
                </c:pt>
                <c:pt idx="9">
                  <c:v>5.2481122872109625</c:v>
                </c:pt>
                <c:pt idx="10">
                  <c:v>5.254659727068681</c:v>
                </c:pt>
                <c:pt idx="11">
                  <c:v>5.254659727068681</c:v>
                </c:pt>
                <c:pt idx="12">
                  <c:v>5.2123337040491586</c:v>
                </c:pt>
                <c:pt idx="13">
                  <c:v>5.2144042134732134</c:v>
                </c:pt>
                <c:pt idx="14">
                  <c:v>5.2072406781789322</c:v>
                </c:pt>
                <c:pt idx="15">
                  <c:v>5.2622911074507552</c:v>
                </c:pt>
                <c:pt idx="16">
                  <c:v>5.510953073154564</c:v>
                </c:pt>
                <c:pt idx="17">
                  <c:v>5.9454771837458278</c:v>
                </c:pt>
                <c:pt idx="18">
                  <c:v>6.2833111110716047</c:v>
                </c:pt>
                <c:pt idx="19">
                  <c:v>6.5745393216561414</c:v>
                </c:pt>
                <c:pt idx="20">
                  <c:v>6.7010191099339291</c:v>
                </c:pt>
                <c:pt idx="21">
                  <c:v>6.707001278895687</c:v>
                </c:pt>
                <c:pt idx="22">
                  <c:v>6.7219971149788087</c:v>
                </c:pt>
                <c:pt idx="23">
                  <c:v>6.6600738752304105</c:v>
                </c:pt>
                <c:pt idx="24">
                  <c:v>6.6230688328076379</c:v>
                </c:pt>
                <c:pt idx="25">
                  <c:v>6.5969620833501175</c:v>
                </c:pt>
                <c:pt idx="26">
                  <c:v>6.581300510639732</c:v>
                </c:pt>
                <c:pt idx="27">
                  <c:v>6.4714852208645341</c:v>
                </c:pt>
                <c:pt idx="28">
                  <c:v>6.4312905428354812</c:v>
                </c:pt>
                <c:pt idx="29">
                  <c:v>6.3067290023378311</c:v>
                </c:pt>
                <c:pt idx="30">
                  <c:v>6.1611846942250068</c:v>
                </c:pt>
                <c:pt idx="31">
                  <c:v>5.9952990903344592</c:v>
                </c:pt>
                <c:pt idx="32">
                  <c:v>5.8392528310991185</c:v>
                </c:pt>
                <c:pt idx="33">
                  <c:v>5.7906871356600682</c:v>
                </c:pt>
                <c:pt idx="34">
                  <c:v>5.6789100672827981</c:v>
                </c:pt>
                <c:pt idx="35">
                  <c:v>5.4288079280204391</c:v>
                </c:pt>
                <c:pt idx="36">
                  <c:v>3.7450956811427987</c:v>
                </c:pt>
                <c:pt idx="37">
                  <c:v>3.4267529511012143</c:v>
                </c:pt>
                <c:pt idx="38">
                  <c:v>3.0090490703976385</c:v>
                </c:pt>
                <c:pt idx="39">
                  <c:v>2.9462570738609442</c:v>
                </c:pt>
                <c:pt idx="40">
                  <c:v>2.9789228486949173</c:v>
                </c:pt>
                <c:pt idx="41">
                  <c:v>2.9641479013747936</c:v>
                </c:pt>
                <c:pt idx="42">
                  <c:v>2.8183949754028919</c:v>
                </c:pt>
                <c:pt idx="43">
                  <c:v>2.7097220428255659</c:v>
                </c:pt>
                <c:pt idx="44">
                  <c:v>2.5580642976228667</c:v>
                </c:pt>
                <c:pt idx="45">
                  <c:v>2.5454146955713508</c:v>
                </c:pt>
                <c:pt idx="46">
                  <c:v>2.5594153910042587</c:v>
                </c:pt>
                <c:pt idx="47">
                  <c:v>2.4627121715567935</c:v>
                </c:pt>
                <c:pt idx="48">
                  <c:v>2.3411571486713867</c:v>
                </c:pt>
                <c:pt idx="49">
                  <c:v>2.2994131091553078</c:v>
                </c:pt>
                <c:pt idx="50">
                  <c:v>2.2494004408244508</c:v>
                </c:pt>
                <c:pt idx="51">
                  <c:v>2.1534446631670989</c:v>
                </c:pt>
                <c:pt idx="52">
                  <c:v>2.0378323337099822</c:v>
                </c:pt>
                <c:pt idx="53">
                  <c:v>1.994960579220316</c:v>
                </c:pt>
                <c:pt idx="54">
                  <c:v>1.7593319728398531</c:v>
                </c:pt>
                <c:pt idx="55">
                  <c:v>1.5573036094854458</c:v>
                </c:pt>
                <c:pt idx="56">
                  <c:v>1.4867223907301601</c:v>
                </c:pt>
                <c:pt idx="57">
                  <c:v>1.3454957523087439</c:v>
                </c:pt>
                <c:pt idx="58">
                  <c:v>1.1836927952560017</c:v>
                </c:pt>
                <c:pt idx="59">
                  <c:v>1.1162384499298263</c:v>
                </c:pt>
                <c:pt idx="60">
                  <c:v>0.97633816678500862</c:v>
                </c:pt>
                <c:pt idx="61">
                  <c:v>0.81490477048098242</c:v>
                </c:pt>
                <c:pt idx="62">
                  <c:v>0.66319293609393259</c:v>
                </c:pt>
                <c:pt idx="63">
                  <c:v>0.44194563426340849</c:v>
                </c:pt>
                <c:pt idx="64">
                  <c:v>0.32967660314208747</c:v>
                </c:pt>
                <c:pt idx="65">
                  <c:v>0.21368928894340833</c:v>
                </c:pt>
                <c:pt idx="66">
                  <c:v>0.98598259045887771</c:v>
                </c:pt>
                <c:pt idx="67">
                  <c:v>1.2522888016176363</c:v>
                </c:pt>
                <c:pt idx="68">
                  <c:v>1.2522888016176363</c:v>
                </c:pt>
                <c:pt idx="69">
                  <c:v>1.3193159237922112</c:v>
                </c:pt>
                <c:pt idx="70">
                  <c:v>1.4257149296499723</c:v>
                </c:pt>
                <c:pt idx="71">
                  <c:v>1.3324829046386304</c:v>
                </c:pt>
                <c:pt idx="72">
                  <c:v>1.2879368392348911</c:v>
                </c:pt>
                <c:pt idx="73">
                  <c:v>1.2879368392348911</c:v>
                </c:pt>
                <c:pt idx="74">
                  <c:v>1.3218927691049895</c:v>
                </c:pt>
                <c:pt idx="75">
                  <c:v>1.3243097574926725</c:v>
                </c:pt>
                <c:pt idx="76">
                  <c:v>1.2736632972611051</c:v>
                </c:pt>
                <c:pt idx="77">
                  <c:v>1.2498211689867698</c:v>
                </c:pt>
                <c:pt idx="78">
                  <c:v>1.3583957882211917</c:v>
                </c:pt>
                <c:pt idx="79">
                  <c:v>1.460218849171512</c:v>
                </c:pt>
                <c:pt idx="80">
                  <c:v>1.5395921846032716</c:v>
                </c:pt>
                <c:pt idx="81">
                  <c:v>1.6256631541364657</c:v>
                </c:pt>
                <c:pt idx="82">
                  <c:v>1.6935142327900472</c:v>
                </c:pt>
                <c:pt idx="83">
                  <c:v>1.6794673334445447</c:v>
                </c:pt>
                <c:pt idx="84">
                  <c:v>2.0295236946608828</c:v>
                </c:pt>
                <c:pt idx="85">
                  <c:v>2.1664930325594973</c:v>
                </c:pt>
                <c:pt idx="86">
                  <c:v>2.2516964939801474</c:v>
                </c:pt>
                <c:pt idx="87">
                  <c:v>2.6703704709255618</c:v>
                </c:pt>
                <c:pt idx="88">
                  <c:v>3.1436726130973103</c:v>
                </c:pt>
                <c:pt idx="89">
                  <c:v>3.3641536885750414</c:v>
                </c:pt>
                <c:pt idx="90">
                  <c:v>3.6231909263191833</c:v>
                </c:pt>
                <c:pt idx="91">
                  <c:v>3.6102223241254365</c:v>
                </c:pt>
                <c:pt idx="92">
                  <c:v>4.2167245020274624</c:v>
                </c:pt>
                <c:pt idx="93">
                  <c:v>4.2435366647535382</c:v>
                </c:pt>
                <c:pt idx="94">
                  <c:v>4.4651566467249939</c:v>
                </c:pt>
                <c:pt idx="95">
                  <c:v>4.6574643390326855</c:v>
                </c:pt>
                <c:pt idx="96">
                  <c:v>4.4376480352185652</c:v>
                </c:pt>
                <c:pt idx="97">
                  <c:v>5.4035487629148342</c:v>
                </c:pt>
                <c:pt idx="98">
                  <c:v>5.5947243527321762</c:v>
                </c:pt>
                <c:pt idx="99">
                  <c:v>5.7779421409888991</c:v>
                </c:pt>
                <c:pt idx="100">
                  <c:v>5.7340185350496569</c:v>
                </c:pt>
                <c:pt idx="101">
                  <c:v>5.7100053527193824</c:v>
                </c:pt>
                <c:pt idx="102">
                  <c:v>5.63310469455398</c:v>
                </c:pt>
                <c:pt idx="103">
                  <c:v>5.2080444545247557</c:v>
                </c:pt>
                <c:pt idx="104">
                  <c:v>5.0512151700371577</c:v>
                </c:pt>
                <c:pt idx="105">
                  <c:v>4.6863196069563386</c:v>
                </c:pt>
                <c:pt idx="106">
                  <c:v>4.4446952832926705</c:v>
                </c:pt>
                <c:pt idx="107">
                  <c:v>4.4386298155127513</c:v>
                </c:pt>
                <c:pt idx="108">
                  <c:v>4.45657137141714</c:v>
                </c:pt>
                <c:pt idx="109">
                  <c:v>4.4063618280472694</c:v>
                </c:pt>
                <c:pt idx="110">
                  <c:v>4.3401476969986534</c:v>
                </c:pt>
                <c:pt idx="111">
                  <c:v>4.2886505163094739</c:v>
                </c:pt>
                <c:pt idx="112">
                  <c:v>4.229152956884052</c:v>
                </c:pt>
                <c:pt idx="113">
                  <c:v>4.229152956884052</c:v>
                </c:pt>
                <c:pt idx="114">
                  <c:v>4.2214112897718499</c:v>
                </c:pt>
                <c:pt idx="115">
                  <c:v>4.2000818838961695</c:v>
                </c:pt>
                <c:pt idx="116">
                  <c:v>4.1692358226687372</c:v>
                </c:pt>
                <c:pt idx="117">
                  <c:v>4.0997347344787265</c:v>
                </c:pt>
                <c:pt idx="118">
                  <c:v>4.1333025767471412</c:v>
                </c:pt>
                <c:pt idx="119">
                  <c:v>4.1261286571944513</c:v>
                </c:pt>
                <c:pt idx="120">
                  <c:v>4.115998957596994</c:v>
                </c:pt>
                <c:pt idx="121">
                  <c:v>3.8822234837399727</c:v>
                </c:pt>
                <c:pt idx="122">
                  <c:v>3.8228496583499387</c:v>
                </c:pt>
                <c:pt idx="123">
                  <c:v>3.8228496583499387</c:v>
                </c:pt>
                <c:pt idx="124">
                  <c:v>3.7988433365066578</c:v>
                </c:pt>
                <c:pt idx="125">
                  <c:v>3.8612968344331522</c:v>
                </c:pt>
                <c:pt idx="126">
                  <c:v>3.8823509697309246</c:v>
                </c:pt>
                <c:pt idx="127">
                  <c:v>2.805481613012331</c:v>
                </c:pt>
                <c:pt idx="128">
                  <c:v>2.7232458702954592</c:v>
                </c:pt>
                <c:pt idx="129">
                  <c:v>2.5933377777956217</c:v>
                </c:pt>
                <c:pt idx="130">
                  <c:v>2.5473537405645761</c:v>
                </c:pt>
                <c:pt idx="131">
                  <c:v>2.6874047003939108</c:v>
                </c:pt>
                <c:pt idx="132">
                  <c:v>2.7146107193213567</c:v>
                </c:pt>
                <c:pt idx="133">
                  <c:v>2.6400168207716019</c:v>
                </c:pt>
                <c:pt idx="134">
                  <c:v>2.7197774651652171</c:v>
                </c:pt>
                <c:pt idx="135">
                  <c:v>2.7350107594397177</c:v>
                </c:pt>
                <c:pt idx="136">
                  <c:v>2.6660452421983383</c:v>
                </c:pt>
                <c:pt idx="137">
                  <c:v>2.6302777548171412</c:v>
                </c:pt>
                <c:pt idx="138">
                  <c:v>2.5411378166788228</c:v>
                </c:pt>
                <c:pt idx="139">
                  <c:v>2.6165872997875583</c:v>
                </c:pt>
                <c:pt idx="140">
                  <c:v>2.6329510301100369</c:v>
                </c:pt>
                <c:pt idx="141">
                  <c:v>2.5875333711663551</c:v>
                </c:pt>
                <c:pt idx="142">
                  <c:v>2.5724152298844962</c:v>
                </c:pt>
                <c:pt idx="143">
                  <c:v>2.5547236990991404</c:v>
                </c:pt>
                <c:pt idx="144">
                  <c:v>2.5344827586206895</c:v>
                </c:pt>
                <c:pt idx="145">
                  <c:v>2.5515487845641496</c:v>
                </c:pt>
                <c:pt idx="146">
                  <c:v>2.5690818488725835</c:v>
                </c:pt>
                <c:pt idx="147">
                  <c:v>2.5870830994610854</c:v>
                </c:pt>
                <c:pt idx="148">
                  <c:v>2.4916485032557634</c:v>
                </c:pt>
                <c:pt idx="149">
                  <c:v>2.5341166517866043</c:v>
                </c:pt>
                <c:pt idx="150">
                  <c:v>2.4975830481951506</c:v>
                </c:pt>
                <c:pt idx="151">
                  <c:v>2.3716969076522458</c:v>
                </c:pt>
                <c:pt idx="152">
                  <c:v>2.3772745648959748</c:v>
                </c:pt>
                <c:pt idx="153">
                  <c:v>2.2155162319305961</c:v>
                </c:pt>
                <c:pt idx="154">
                  <c:v>2.1283342481813228</c:v>
                </c:pt>
                <c:pt idx="155">
                  <c:v>1.7270126915704136</c:v>
                </c:pt>
                <c:pt idx="156">
                  <c:v>1.7798927247364296</c:v>
                </c:pt>
                <c:pt idx="157">
                  <c:v>1.8377292308735773</c:v>
                </c:pt>
                <c:pt idx="158">
                  <c:v>1.9013328004262406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8-4A94-9062-6492B5FE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  <c:min val="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Not Steadied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21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'1901 Waltham'!$B$2:$B$90</c:f>
              <c:numCache>
                <c:formatCode>0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'1901 Waltham'!$D$2:$D$90</c:f>
              <c:numCache>
                <c:formatCode>General</c:formatCode>
                <c:ptCount val="89"/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6.5</c:v>
                </c:pt>
                <c:pt idx="9">
                  <c:v>6</c:v>
                </c:pt>
                <c:pt idx="10">
                  <c:v>5.5</c:v>
                </c:pt>
                <c:pt idx="11">
                  <c:v>3</c:v>
                </c:pt>
                <c:pt idx="12">
                  <c:v>2.5</c:v>
                </c:pt>
                <c:pt idx="13">
                  <c:v>1</c:v>
                </c:pt>
                <c:pt idx="14">
                  <c:v>-1</c:v>
                </c:pt>
                <c:pt idx="15">
                  <c:v>-2</c:v>
                </c:pt>
                <c:pt idx="16">
                  <c:v>-4</c:v>
                </c:pt>
                <c:pt idx="17">
                  <c:v>-4</c:v>
                </c:pt>
                <c:pt idx="18">
                  <c:v>-6</c:v>
                </c:pt>
                <c:pt idx="19">
                  <c:v>-8</c:v>
                </c:pt>
                <c:pt idx="20">
                  <c:v>-10.5</c:v>
                </c:pt>
                <c:pt idx="21">
                  <c:v>-13</c:v>
                </c:pt>
                <c:pt idx="22">
                  <c:v>-12</c:v>
                </c:pt>
                <c:pt idx="23">
                  <c:v>-11</c:v>
                </c:pt>
                <c:pt idx="24">
                  <c:v>-10</c:v>
                </c:pt>
                <c:pt idx="25">
                  <c:v>-10.5</c:v>
                </c:pt>
                <c:pt idx="26">
                  <c:v>-9</c:v>
                </c:pt>
                <c:pt idx="27">
                  <c:v>-8.5</c:v>
                </c:pt>
                <c:pt idx="28">
                  <c:v>-7</c:v>
                </c:pt>
                <c:pt idx="29">
                  <c:v>-5</c:v>
                </c:pt>
                <c:pt idx="30">
                  <c:v>-3</c:v>
                </c:pt>
                <c:pt idx="31">
                  <c:v>-1</c:v>
                </c:pt>
                <c:pt idx="32">
                  <c:v>-0.5</c:v>
                </c:pt>
                <c:pt idx="33">
                  <c:v>0.5</c:v>
                </c:pt>
                <c:pt idx="34">
                  <c:v>3</c:v>
                </c:pt>
                <c:pt idx="35">
                  <c:v>12.5</c:v>
                </c:pt>
                <c:pt idx="36">
                  <c:v>15</c:v>
                </c:pt>
                <c:pt idx="37">
                  <c:v>18</c:v>
                </c:pt>
                <c:pt idx="38">
                  <c:v>20.5</c:v>
                </c:pt>
                <c:pt idx="39">
                  <c:v>20.5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16</c:v>
                </c:pt>
                <c:pt idx="45">
                  <c:v>11</c:v>
                </c:pt>
                <c:pt idx="46">
                  <c:v>4</c:v>
                </c:pt>
                <c:pt idx="47">
                  <c:v>-3</c:v>
                </c:pt>
                <c:pt idx="48">
                  <c:v>-10</c:v>
                </c:pt>
                <c:pt idx="49">
                  <c:v>-15.5</c:v>
                </c:pt>
                <c:pt idx="50">
                  <c:v>-16.5</c:v>
                </c:pt>
                <c:pt idx="51">
                  <c:v>-17</c:v>
                </c:pt>
                <c:pt idx="52">
                  <c:v>-17.5</c:v>
                </c:pt>
                <c:pt idx="53">
                  <c:v>-17.25</c:v>
                </c:pt>
                <c:pt idx="54">
                  <c:v>-16.75</c:v>
                </c:pt>
                <c:pt idx="55">
                  <c:v>-18</c:v>
                </c:pt>
                <c:pt idx="56">
                  <c:v>-19</c:v>
                </c:pt>
                <c:pt idx="57">
                  <c:v>-19.5</c:v>
                </c:pt>
                <c:pt idx="58">
                  <c:v>-21</c:v>
                </c:pt>
                <c:pt idx="59">
                  <c:v>-21.5</c:v>
                </c:pt>
                <c:pt idx="60">
                  <c:v>-22.5</c:v>
                </c:pt>
                <c:pt idx="61">
                  <c:v>-23</c:v>
                </c:pt>
                <c:pt idx="62">
                  <c:v>-23.5</c:v>
                </c:pt>
                <c:pt idx="63">
                  <c:v>-25</c:v>
                </c:pt>
                <c:pt idx="64">
                  <c:v>-26.5</c:v>
                </c:pt>
                <c:pt idx="65">
                  <c:v>-28</c:v>
                </c:pt>
                <c:pt idx="66">
                  <c:v>-29</c:v>
                </c:pt>
                <c:pt idx="67">
                  <c:v>-30</c:v>
                </c:pt>
                <c:pt idx="68">
                  <c:v>-38</c:v>
                </c:pt>
                <c:pt idx="69">
                  <c:v>-45</c:v>
                </c:pt>
                <c:pt idx="70">
                  <c:v>-51.5</c:v>
                </c:pt>
                <c:pt idx="71">
                  <c:v>-57</c:v>
                </c:pt>
                <c:pt idx="72">
                  <c:v>-61</c:v>
                </c:pt>
                <c:pt idx="73">
                  <c:v>-63</c:v>
                </c:pt>
                <c:pt idx="74">
                  <c:v>-67.5</c:v>
                </c:pt>
                <c:pt idx="75">
                  <c:v>-73</c:v>
                </c:pt>
                <c:pt idx="76">
                  <c:v>-78</c:v>
                </c:pt>
                <c:pt idx="77">
                  <c:v>-82</c:v>
                </c:pt>
                <c:pt idx="78">
                  <c:v>-83</c:v>
                </c:pt>
                <c:pt idx="79">
                  <c:v>-87</c:v>
                </c:pt>
                <c:pt idx="80">
                  <c:v>-90.75</c:v>
                </c:pt>
                <c:pt idx="81">
                  <c:v>-93</c:v>
                </c:pt>
                <c:pt idx="82">
                  <c:v>-94</c:v>
                </c:pt>
                <c:pt idx="83">
                  <c:v>-98</c:v>
                </c:pt>
                <c:pt idx="84">
                  <c:v>-99.5</c:v>
                </c:pt>
                <c:pt idx="85">
                  <c:v>-105</c:v>
                </c:pt>
                <c:pt idx="86">
                  <c:v>-109</c:v>
                </c:pt>
                <c:pt idx="87">
                  <c:v>-111.5</c:v>
                </c:pt>
                <c:pt idx="88">
                  <c:v>-114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F-461F-A82D-F393B23709D8}"/>
            </c:ext>
          </c:extLst>
        </c:ser>
        <c:ser>
          <c:idx val="1"/>
          <c:order val="1"/>
          <c:tx>
            <c:v>Steadied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'1901 Waltham'!$B$90:$B$9993</c:f>
              <c:numCache>
                <c:formatCode>0</c:formatCode>
                <c:ptCount val="990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  <c:pt idx="21">
                  <c:v>110</c:v>
                </c:pt>
                <c:pt idx="22">
                  <c:v>111</c:v>
                </c:pt>
                <c:pt idx="23">
                  <c:v>112</c:v>
                </c:pt>
                <c:pt idx="24">
                  <c:v>113</c:v>
                </c:pt>
                <c:pt idx="25">
                  <c:v>114</c:v>
                </c:pt>
                <c:pt idx="26">
                  <c:v>115</c:v>
                </c:pt>
                <c:pt idx="27">
                  <c:v>116</c:v>
                </c:pt>
                <c:pt idx="28">
                  <c:v>117</c:v>
                </c:pt>
                <c:pt idx="29">
                  <c:v>118</c:v>
                </c:pt>
                <c:pt idx="30">
                  <c:v>119</c:v>
                </c:pt>
                <c:pt idx="31">
                  <c:v>120</c:v>
                </c:pt>
                <c:pt idx="32">
                  <c:v>121</c:v>
                </c:pt>
                <c:pt idx="33">
                  <c:v>122</c:v>
                </c:pt>
                <c:pt idx="34">
                  <c:v>123</c:v>
                </c:pt>
                <c:pt idx="35">
                  <c:v>124</c:v>
                </c:pt>
                <c:pt idx="36">
                  <c:v>125</c:v>
                </c:pt>
                <c:pt idx="37">
                  <c:v>126</c:v>
                </c:pt>
                <c:pt idx="38">
                  <c:v>127</c:v>
                </c:pt>
                <c:pt idx="39">
                  <c:v>128</c:v>
                </c:pt>
                <c:pt idx="40">
                  <c:v>129</c:v>
                </c:pt>
                <c:pt idx="41">
                  <c:v>130</c:v>
                </c:pt>
                <c:pt idx="42">
                  <c:v>131</c:v>
                </c:pt>
                <c:pt idx="43">
                  <c:v>132</c:v>
                </c:pt>
                <c:pt idx="44">
                  <c:v>133</c:v>
                </c:pt>
                <c:pt idx="45">
                  <c:v>134</c:v>
                </c:pt>
                <c:pt idx="46">
                  <c:v>135</c:v>
                </c:pt>
                <c:pt idx="47">
                  <c:v>136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140</c:v>
                </c:pt>
                <c:pt idx="52">
                  <c:v>141</c:v>
                </c:pt>
                <c:pt idx="53">
                  <c:v>142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146</c:v>
                </c:pt>
                <c:pt idx="58">
                  <c:v>147</c:v>
                </c:pt>
                <c:pt idx="59">
                  <c:v>148</c:v>
                </c:pt>
                <c:pt idx="60">
                  <c:v>149</c:v>
                </c:pt>
                <c:pt idx="61">
                  <c:v>150</c:v>
                </c:pt>
                <c:pt idx="62">
                  <c:v>151</c:v>
                </c:pt>
                <c:pt idx="63">
                  <c:v>152</c:v>
                </c:pt>
                <c:pt idx="64">
                  <c:v>153</c:v>
                </c:pt>
                <c:pt idx="65">
                  <c:v>154</c:v>
                </c:pt>
                <c:pt idx="66">
                  <c:v>155</c:v>
                </c:pt>
                <c:pt idx="67">
                  <c:v>156</c:v>
                </c:pt>
                <c:pt idx="68">
                  <c:v>157</c:v>
                </c:pt>
                <c:pt idx="69">
                  <c:v>158</c:v>
                </c:pt>
                <c:pt idx="70">
                  <c:v>159</c:v>
                </c:pt>
                <c:pt idx="71">
                  <c:v>160</c:v>
                </c:pt>
                <c:pt idx="72">
                  <c:v>161</c:v>
                </c:pt>
                <c:pt idx="73">
                  <c:v>162</c:v>
                </c:pt>
                <c:pt idx="74">
                  <c:v>163</c:v>
                </c:pt>
                <c:pt idx="75">
                  <c:v>164</c:v>
                </c:pt>
                <c:pt idx="76">
                  <c:v>165</c:v>
                </c:pt>
                <c:pt idx="77">
                  <c:v>166</c:v>
                </c:pt>
                <c:pt idx="78">
                  <c:v>167</c:v>
                </c:pt>
                <c:pt idx="79">
                  <c:v>168</c:v>
                </c:pt>
                <c:pt idx="80">
                  <c:v>169</c:v>
                </c:pt>
                <c:pt idx="81">
                  <c:v>170</c:v>
                </c:pt>
                <c:pt idx="82">
                  <c:v>171</c:v>
                </c:pt>
                <c:pt idx="83">
                  <c:v>172</c:v>
                </c:pt>
                <c:pt idx="84">
                  <c:v>173</c:v>
                </c:pt>
                <c:pt idx="85">
                  <c:v>174</c:v>
                </c:pt>
                <c:pt idx="86">
                  <c:v>175</c:v>
                </c:pt>
                <c:pt idx="87">
                  <c:v>176</c:v>
                </c:pt>
                <c:pt idx="88">
                  <c:v>177</c:v>
                </c:pt>
                <c:pt idx="89">
                  <c:v>178</c:v>
                </c:pt>
                <c:pt idx="90">
                  <c:v>179</c:v>
                </c:pt>
                <c:pt idx="91">
                  <c:v>180</c:v>
                </c:pt>
                <c:pt idx="92">
                  <c:v>181</c:v>
                </c:pt>
                <c:pt idx="93">
                  <c:v>182</c:v>
                </c:pt>
                <c:pt idx="94">
                  <c:v>183</c:v>
                </c:pt>
                <c:pt idx="95">
                  <c:v>184</c:v>
                </c:pt>
                <c:pt idx="96">
                  <c:v>185</c:v>
                </c:pt>
                <c:pt idx="97">
                  <c:v>186</c:v>
                </c:pt>
                <c:pt idx="98">
                  <c:v>187</c:v>
                </c:pt>
                <c:pt idx="99">
                  <c:v>188</c:v>
                </c:pt>
                <c:pt idx="100">
                  <c:v>189</c:v>
                </c:pt>
                <c:pt idx="101">
                  <c:v>190</c:v>
                </c:pt>
                <c:pt idx="102">
                  <c:v>191</c:v>
                </c:pt>
                <c:pt idx="103">
                  <c:v>192</c:v>
                </c:pt>
                <c:pt idx="104">
                  <c:v>193</c:v>
                </c:pt>
                <c:pt idx="105">
                  <c:v>194</c:v>
                </c:pt>
                <c:pt idx="106">
                  <c:v>195</c:v>
                </c:pt>
              </c:numCache>
            </c:numRef>
          </c:xVal>
          <c:yVal>
            <c:numRef>
              <c:f>'1901 Waltham'!$D$90:$D$9993</c:f>
              <c:numCache>
                <c:formatCode>General</c:formatCode>
                <c:ptCount val="9904"/>
                <c:pt idx="0">
                  <c:v>-114</c:v>
                </c:pt>
                <c:pt idx="1">
                  <c:v>-116</c:v>
                </c:pt>
                <c:pt idx="2">
                  <c:v>-121</c:v>
                </c:pt>
                <c:pt idx="3">
                  <c:v>-123</c:v>
                </c:pt>
                <c:pt idx="4">
                  <c:v>-126</c:v>
                </c:pt>
                <c:pt idx="5">
                  <c:v>-129</c:v>
                </c:pt>
                <c:pt idx="6">
                  <c:v>-132</c:v>
                </c:pt>
                <c:pt idx="7">
                  <c:v>-129</c:v>
                </c:pt>
                <c:pt idx="8">
                  <c:v>-128</c:v>
                </c:pt>
                <c:pt idx="9">
                  <c:v>-129</c:v>
                </c:pt>
                <c:pt idx="10">
                  <c:v>-129</c:v>
                </c:pt>
                <c:pt idx="11">
                  <c:v>-129</c:v>
                </c:pt>
                <c:pt idx="12">
                  <c:v>-134</c:v>
                </c:pt>
                <c:pt idx="13">
                  <c:v>-137</c:v>
                </c:pt>
                <c:pt idx="14">
                  <c:v>-141</c:v>
                </c:pt>
                <c:pt idx="15">
                  <c:v>-147</c:v>
                </c:pt>
                <c:pt idx="16">
                  <c:v>-150</c:v>
                </c:pt>
                <c:pt idx="17">
                  <c:v>-154</c:v>
                </c:pt>
                <c:pt idx="18">
                  <c:v>-157</c:v>
                </c:pt>
                <c:pt idx="19">
                  <c:v>-158</c:v>
                </c:pt>
                <c:pt idx="20">
                  <c:v>-158</c:v>
                </c:pt>
                <c:pt idx="23">
                  <c:v>-158</c:v>
                </c:pt>
                <c:pt idx="24">
                  <c:v>-157</c:v>
                </c:pt>
                <c:pt idx="25">
                  <c:v>-157</c:v>
                </c:pt>
                <c:pt idx="26">
                  <c:v>-157</c:v>
                </c:pt>
                <c:pt idx="27">
                  <c:v>-155</c:v>
                </c:pt>
                <c:pt idx="28">
                  <c:v>-152.5</c:v>
                </c:pt>
                <c:pt idx="29">
                  <c:v>-151.5</c:v>
                </c:pt>
                <c:pt idx="30">
                  <c:v>-150</c:v>
                </c:pt>
                <c:pt idx="31">
                  <c:v>-150</c:v>
                </c:pt>
                <c:pt idx="32">
                  <c:v>-146</c:v>
                </c:pt>
                <c:pt idx="33">
                  <c:v>-146.5</c:v>
                </c:pt>
                <c:pt idx="34">
                  <c:v>-144.5</c:v>
                </c:pt>
                <c:pt idx="35">
                  <c:v>-142.5</c:v>
                </c:pt>
                <c:pt idx="36">
                  <c:v>-141</c:v>
                </c:pt>
                <c:pt idx="37">
                  <c:v>-140.5</c:v>
                </c:pt>
                <c:pt idx="38">
                  <c:v>-134</c:v>
                </c:pt>
                <c:pt idx="39">
                  <c:v>-131.5</c:v>
                </c:pt>
                <c:pt idx="40">
                  <c:v>-129</c:v>
                </c:pt>
                <c:pt idx="41">
                  <c:v>-127</c:v>
                </c:pt>
                <c:pt idx="42">
                  <c:v>-126.5</c:v>
                </c:pt>
                <c:pt idx="43">
                  <c:v>-125</c:v>
                </c:pt>
                <c:pt idx="44">
                  <c:v>-123</c:v>
                </c:pt>
                <c:pt idx="45">
                  <c:v>-122.5</c:v>
                </c:pt>
                <c:pt idx="46">
                  <c:v>-122</c:v>
                </c:pt>
                <c:pt idx="47">
                  <c:v>-120</c:v>
                </c:pt>
                <c:pt idx="48">
                  <c:v>-120</c:v>
                </c:pt>
                <c:pt idx="49">
                  <c:v>-118</c:v>
                </c:pt>
                <c:pt idx="50">
                  <c:v>-118</c:v>
                </c:pt>
                <c:pt idx="51">
                  <c:v>-117</c:v>
                </c:pt>
                <c:pt idx="52">
                  <c:v>-115.5</c:v>
                </c:pt>
                <c:pt idx="53">
                  <c:v>-114.5</c:v>
                </c:pt>
                <c:pt idx="54">
                  <c:v>-113.5</c:v>
                </c:pt>
                <c:pt idx="55">
                  <c:v>-112</c:v>
                </c:pt>
                <c:pt idx="56">
                  <c:v>-111</c:v>
                </c:pt>
                <c:pt idx="57">
                  <c:v>-110</c:v>
                </c:pt>
                <c:pt idx="58">
                  <c:v>-109</c:v>
                </c:pt>
                <c:pt idx="59">
                  <c:v>-107</c:v>
                </c:pt>
                <c:pt idx="60">
                  <c:v>-106.5</c:v>
                </c:pt>
                <c:pt idx="61">
                  <c:v>-105</c:v>
                </c:pt>
                <c:pt idx="62">
                  <c:v>-103</c:v>
                </c:pt>
                <c:pt idx="63">
                  <c:v>-102</c:v>
                </c:pt>
                <c:pt idx="64">
                  <c:v>-100</c:v>
                </c:pt>
                <c:pt idx="65">
                  <c:v>-98.5</c:v>
                </c:pt>
                <c:pt idx="66">
                  <c:v>-96</c:v>
                </c:pt>
                <c:pt idx="67">
                  <c:v>-96</c:v>
                </c:pt>
                <c:pt idx="68">
                  <c:v>-96</c:v>
                </c:pt>
                <c:pt idx="69">
                  <c:v>-96</c:v>
                </c:pt>
                <c:pt idx="70">
                  <c:v>-95</c:v>
                </c:pt>
                <c:pt idx="71">
                  <c:v>-93.5</c:v>
                </c:pt>
                <c:pt idx="72">
                  <c:v>-94.5</c:v>
                </c:pt>
                <c:pt idx="73">
                  <c:v>-95</c:v>
                </c:pt>
                <c:pt idx="74">
                  <c:v>-94</c:v>
                </c:pt>
                <c:pt idx="75">
                  <c:v>-92</c:v>
                </c:pt>
                <c:pt idx="76">
                  <c:v>-92</c:v>
                </c:pt>
                <c:pt idx="77">
                  <c:v>-92</c:v>
                </c:pt>
                <c:pt idx="78">
                  <c:v>-91.5</c:v>
                </c:pt>
                <c:pt idx="79">
                  <c:v>-91</c:v>
                </c:pt>
                <c:pt idx="80">
                  <c:v>-92</c:v>
                </c:pt>
                <c:pt idx="81">
                  <c:v>-92.5</c:v>
                </c:pt>
                <c:pt idx="82">
                  <c:v>-92.5</c:v>
                </c:pt>
                <c:pt idx="83">
                  <c:v>-92.5</c:v>
                </c:pt>
                <c:pt idx="84">
                  <c:v>-92.5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1-4356-848C-E09BFB392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  <c:min val="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3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9311469222138"/>
          <c:y val="0.22368328019147979"/>
          <c:w val="0.2065252629040544"/>
          <c:h val="0.145006385480010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'1901 Waltham'!$R$26</c:f>
              <c:strCache>
                <c:ptCount val="1"/>
                <c:pt idx="0">
                  <c:v>10-Jun-24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'1901 Waltham'!$Q$27:$Q$74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'1901 Waltham'!$R$27:$R$74</c:f>
              <c:numCache>
                <c:formatCode>General</c:formatCode>
                <c:ptCount val="48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0.5</c:v>
                </c:pt>
                <c:pt idx="17">
                  <c:v>0.5</c:v>
                </c:pt>
                <c:pt idx="21">
                  <c:v>1</c:v>
                </c:pt>
                <c:pt idx="25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CC-49A6-8E03-3D181DB8E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635027569782661"/>
          <c:y val="0.20160366552119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56714785651794"/>
          <c:y val="0.15935553168635874"/>
          <c:w val="0.82075285888991401"/>
          <c:h val="0.77130539094984263"/>
        </c:manualLayout>
      </c:layout>
      <c:scatterChart>
        <c:scatterStyle val="lineMarker"/>
        <c:varyColors val="0"/>
        <c:ser>
          <c:idx val="0"/>
          <c:order val="0"/>
          <c:tx>
            <c:v>Hamilton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Hamilton!$B$2:$B$1000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xVal>
          <c:yVal>
            <c:numRef>
              <c:f>Hamilton!$F$2:$F$1000</c:f>
              <c:numCache>
                <c:formatCode>General</c:formatCode>
                <c:ptCount val="999"/>
                <c:pt idx="0">
                  <c:v>0</c:v>
                </c:pt>
                <c:pt idx="1">
                  <c:v>-31</c:v>
                </c:pt>
                <c:pt idx="2">
                  <c:v>-87</c:v>
                </c:pt>
                <c:pt idx="3">
                  <c:v>-60</c:v>
                </c:pt>
                <c:pt idx="4">
                  <c:v>-79</c:v>
                </c:pt>
                <c:pt idx="5">
                  <c:v>-52</c:v>
                </c:pt>
                <c:pt idx="6">
                  <c:v>-50</c:v>
                </c:pt>
                <c:pt idx="7">
                  <c:v>-79</c:v>
                </c:pt>
                <c:pt idx="8">
                  <c:v>-118</c:v>
                </c:pt>
                <c:pt idx="9">
                  <c:v>-43</c:v>
                </c:pt>
                <c:pt idx="10">
                  <c:v>-46</c:v>
                </c:pt>
                <c:pt idx="12">
                  <c:v>-29</c:v>
                </c:pt>
                <c:pt idx="13">
                  <c:v>-19</c:v>
                </c:pt>
                <c:pt idx="15">
                  <c:v>39</c:v>
                </c:pt>
                <c:pt idx="17">
                  <c:v>-13</c:v>
                </c:pt>
                <c:pt idx="18">
                  <c:v>7</c:v>
                </c:pt>
                <c:pt idx="19">
                  <c:v>13</c:v>
                </c:pt>
                <c:pt idx="20">
                  <c:v>25</c:v>
                </c:pt>
                <c:pt idx="21">
                  <c:v>15</c:v>
                </c:pt>
                <c:pt idx="22">
                  <c:v>5</c:v>
                </c:pt>
                <c:pt idx="23">
                  <c:v>5.5</c:v>
                </c:pt>
                <c:pt idx="25">
                  <c:v>4</c:v>
                </c:pt>
                <c:pt idx="26">
                  <c:v>-8.5</c:v>
                </c:pt>
                <c:pt idx="27">
                  <c:v>-15.5</c:v>
                </c:pt>
                <c:pt idx="29">
                  <c:v>-3</c:v>
                </c:pt>
                <c:pt idx="31">
                  <c:v>2</c:v>
                </c:pt>
                <c:pt idx="32">
                  <c:v>-18</c:v>
                </c:pt>
                <c:pt idx="33">
                  <c:v>-26</c:v>
                </c:pt>
                <c:pt idx="34">
                  <c:v>-15</c:v>
                </c:pt>
                <c:pt idx="35">
                  <c:v>-14</c:v>
                </c:pt>
                <c:pt idx="36">
                  <c:v>9</c:v>
                </c:pt>
                <c:pt idx="37">
                  <c:v>-14</c:v>
                </c:pt>
                <c:pt idx="38">
                  <c:v>3</c:v>
                </c:pt>
                <c:pt idx="39">
                  <c:v>-2</c:v>
                </c:pt>
                <c:pt idx="40">
                  <c:v>-5</c:v>
                </c:pt>
                <c:pt idx="41">
                  <c:v>-14</c:v>
                </c:pt>
                <c:pt idx="42">
                  <c:v>-17</c:v>
                </c:pt>
                <c:pt idx="43">
                  <c:v>-15</c:v>
                </c:pt>
                <c:pt idx="44">
                  <c:v>-10</c:v>
                </c:pt>
                <c:pt idx="45">
                  <c:v>-15</c:v>
                </c:pt>
                <c:pt idx="46">
                  <c:v>-2</c:v>
                </c:pt>
                <c:pt idx="47">
                  <c:v>-6</c:v>
                </c:pt>
                <c:pt idx="48">
                  <c:v>-3</c:v>
                </c:pt>
                <c:pt idx="49">
                  <c:v>-5</c:v>
                </c:pt>
                <c:pt idx="50">
                  <c:v>-5</c:v>
                </c:pt>
                <c:pt idx="51">
                  <c:v>0</c:v>
                </c:pt>
                <c:pt idx="52">
                  <c:v>5</c:v>
                </c:pt>
                <c:pt idx="53">
                  <c:v>-2</c:v>
                </c:pt>
                <c:pt idx="54">
                  <c:v>-3</c:v>
                </c:pt>
                <c:pt idx="55">
                  <c:v>-0.5</c:v>
                </c:pt>
                <c:pt idx="56">
                  <c:v>6.5</c:v>
                </c:pt>
                <c:pt idx="57">
                  <c:v>-1</c:v>
                </c:pt>
                <c:pt idx="58">
                  <c:v>0</c:v>
                </c:pt>
                <c:pt idx="59">
                  <c:v>0</c:v>
                </c:pt>
                <c:pt idx="60">
                  <c:v>-1</c:v>
                </c:pt>
                <c:pt idx="61">
                  <c:v>2</c:v>
                </c:pt>
                <c:pt idx="62">
                  <c:v>5.5</c:v>
                </c:pt>
                <c:pt idx="63">
                  <c:v>1.5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-1</c:v>
                </c:pt>
                <c:pt idx="68">
                  <c:v>4</c:v>
                </c:pt>
                <c:pt idx="69">
                  <c:v>1</c:v>
                </c:pt>
                <c:pt idx="70">
                  <c:v>4</c:v>
                </c:pt>
                <c:pt idx="73">
                  <c:v>-0.5</c:v>
                </c:pt>
                <c:pt idx="74">
                  <c:v>6.5</c:v>
                </c:pt>
                <c:pt idx="75">
                  <c:v>3</c:v>
                </c:pt>
                <c:pt idx="76">
                  <c:v>10</c:v>
                </c:pt>
                <c:pt idx="77">
                  <c:v>-3</c:v>
                </c:pt>
                <c:pt idx="78">
                  <c:v>-4</c:v>
                </c:pt>
                <c:pt idx="79">
                  <c:v>0</c:v>
                </c:pt>
                <c:pt idx="80">
                  <c:v>2.5</c:v>
                </c:pt>
                <c:pt idx="81">
                  <c:v>1.5</c:v>
                </c:pt>
                <c:pt idx="82">
                  <c:v>-2</c:v>
                </c:pt>
                <c:pt idx="83">
                  <c:v>0</c:v>
                </c:pt>
                <c:pt idx="84">
                  <c:v>-20</c:v>
                </c:pt>
                <c:pt idx="85">
                  <c:v>-12</c:v>
                </c:pt>
                <c:pt idx="86">
                  <c:v>-9</c:v>
                </c:pt>
                <c:pt idx="87">
                  <c:v>-10</c:v>
                </c:pt>
                <c:pt idx="88">
                  <c:v>-9</c:v>
                </c:pt>
                <c:pt idx="89">
                  <c:v>-22</c:v>
                </c:pt>
                <c:pt idx="90">
                  <c:v>-12</c:v>
                </c:pt>
                <c:pt idx="91">
                  <c:v>15</c:v>
                </c:pt>
                <c:pt idx="92">
                  <c:v>1</c:v>
                </c:pt>
                <c:pt idx="93">
                  <c:v>107</c:v>
                </c:pt>
                <c:pt idx="94">
                  <c:v>50</c:v>
                </c:pt>
                <c:pt idx="95">
                  <c:v>54</c:v>
                </c:pt>
                <c:pt idx="96">
                  <c:v>45</c:v>
                </c:pt>
                <c:pt idx="97">
                  <c:v>50</c:v>
                </c:pt>
                <c:pt idx="98">
                  <c:v>55</c:v>
                </c:pt>
                <c:pt idx="99">
                  <c:v>32</c:v>
                </c:pt>
                <c:pt idx="100">
                  <c:v>26</c:v>
                </c:pt>
                <c:pt idx="101">
                  <c:v>26</c:v>
                </c:pt>
                <c:pt idx="102">
                  <c:v>28</c:v>
                </c:pt>
                <c:pt idx="103">
                  <c:v>-42</c:v>
                </c:pt>
                <c:pt idx="104">
                  <c:v>95</c:v>
                </c:pt>
                <c:pt idx="113">
                  <c:v>10</c:v>
                </c:pt>
                <c:pt idx="114">
                  <c:v>14</c:v>
                </c:pt>
                <c:pt idx="115">
                  <c:v>31</c:v>
                </c:pt>
                <c:pt idx="116">
                  <c:v>7</c:v>
                </c:pt>
                <c:pt idx="117">
                  <c:v>9</c:v>
                </c:pt>
                <c:pt idx="118">
                  <c:v>16</c:v>
                </c:pt>
                <c:pt idx="119">
                  <c:v>3</c:v>
                </c:pt>
                <c:pt idx="120">
                  <c:v>3</c:v>
                </c:pt>
                <c:pt idx="121">
                  <c:v>-7</c:v>
                </c:pt>
                <c:pt idx="122">
                  <c:v>9</c:v>
                </c:pt>
                <c:pt idx="123">
                  <c:v>-2</c:v>
                </c:pt>
                <c:pt idx="124">
                  <c:v>5</c:v>
                </c:pt>
                <c:pt idx="125">
                  <c:v>-18</c:v>
                </c:pt>
                <c:pt idx="126">
                  <c:v>-29</c:v>
                </c:pt>
                <c:pt idx="127">
                  <c:v>-47</c:v>
                </c:pt>
                <c:pt idx="128">
                  <c:v>142</c:v>
                </c:pt>
                <c:pt idx="129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F-48FC-AC7C-837E2C01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3372310068870819E-2"/>
              <c:y val="0.21535261700534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3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Hamilton</a:t>
            </a:r>
          </a:p>
        </c:rich>
      </c:tx>
      <c:layout>
        <c:manualLayout>
          <c:xMode val="edge"/>
          <c:yMode val="edge"/>
          <c:x val="0.23008331082625225"/>
          <c:y val="0.778923253150057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99934383202099"/>
          <c:y val="0.15935553168635874"/>
          <c:w val="0.79985520559930012"/>
          <c:h val="0.794214898395432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Hamilton!$B$31:$B$1000</c:f>
              <c:numCache>
                <c:formatCode>0</c:formatCode>
                <c:ptCount val="97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</c:numCache>
            </c:numRef>
          </c:xVal>
          <c:yVal>
            <c:numRef>
              <c:f>Hamilton!$D$30:$D$1000</c:f>
              <c:numCache>
                <c:formatCode>0</c:formatCode>
                <c:ptCount val="971"/>
                <c:pt idx="0">
                  <c:v>0</c:v>
                </c:pt>
                <c:pt idx="1">
                  <c:v>-3</c:v>
                </c:pt>
                <c:pt idx="2">
                  <c:v>-3</c:v>
                </c:pt>
                <c:pt idx="3">
                  <c:v>-1</c:v>
                </c:pt>
                <c:pt idx="4">
                  <c:v>-19</c:v>
                </c:pt>
                <c:pt idx="5">
                  <c:v>-45</c:v>
                </c:pt>
                <c:pt idx="6">
                  <c:v>-60</c:v>
                </c:pt>
                <c:pt idx="7">
                  <c:v>-74</c:v>
                </c:pt>
                <c:pt idx="8">
                  <c:v>-65</c:v>
                </c:pt>
                <c:pt idx="9">
                  <c:v>-79</c:v>
                </c:pt>
                <c:pt idx="10">
                  <c:v>-76</c:v>
                </c:pt>
                <c:pt idx="11">
                  <c:v>-78</c:v>
                </c:pt>
                <c:pt idx="12">
                  <c:v>-83</c:v>
                </c:pt>
                <c:pt idx="13">
                  <c:v>-97</c:v>
                </c:pt>
                <c:pt idx="14">
                  <c:v>-114</c:v>
                </c:pt>
                <c:pt idx="15">
                  <c:v>-129</c:v>
                </c:pt>
                <c:pt idx="16">
                  <c:v>-139</c:v>
                </c:pt>
                <c:pt idx="17">
                  <c:v>-154</c:v>
                </c:pt>
                <c:pt idx="18">
                  <c:v>-156</c:v>
                </c:pt>
                <c:pt idx="19">
                  <c:v>-162</c:v>
                </c:pt>
                <c:pt idx="20">
                  <c:v>-165</c:v>
                </c:pt>
                <c:pt idx="21">
                  <c:v>-170</c:v>
                </c:pt>
                <c:pt idx="22">
                  <c:v>-175</c:v>
                </c:pt>
                <c:pt idx="23">
                  <c:v>-175</c:v>
                </c:pt>
                <c:pt idx="24">
                  <c:v>-170</c:v>
                </c:pt>
                <c:pt idx="25">
                  <c:v>-172</c:v>
                </c:pt>
                <c:pt idx="26">
                  <c:v>-175</c:v>
                </c:pt>
                <c:pt idx="27">
                  <c:v>-175.5</c:v>
                </c:pt>
                <c:pt idx="28">
                  <c:v>-169</c:v>
                </c:pt>
                <c:pt idx="29">
                  <c:v>-170</c:v>
                </c:pt>
                <c:pt idx="30">
                  <c:v>-170</c:v>
                </c:pt>
                <c:pt idx="31">
                  <c:v>-170</c:v>
                </c:pt>
                <c:pt idx="32">
                  <c:v>-171</c:v>
                </c:pt>
                <c:pt idx="33">
                  <c:v>-169</c:v>
                </c:pt>
                <c:pt idx="34">
                  <c:v>-163.5</c:v>
                </c:pt>
                <c:pt idx="35">
                  <c:v>-162</c:v>
                </c:pt>
                <c:pt idx="36">
                  <c:v>-159</c:v>
                </c:pt>
                <c:pt idx="37">
                  <c:v>-157</c:v>
                </c:pt>
                <c:pt idx="38">
                  <c:v>-156</c:v>
                </c:pt>
                <c:pt idx="39">
                  <c:v>-157</c:v>
                </c:pt>
                <c:pt idx="40">
                  <c:v>-153</c:v>
                </c:pt>
                <c:pt idx="41">
                  <c:v>-152</c:v>
                </c:pt>
                <c:pt idx="42">
                  <c:v>-148</c:v>
                </c:pt>
                <c:pt idx="45">
                  <c:v>-148.5</c:v>
                </c:pt>
                <c:pt idx="46">
                  <c:v>-142</c:v>
                </c:pt>
                <c:pt idx="47">
                  <c:v>-139</c:v>
                </c:pt>
                <c:pt idx="48">
                  <c:v>-129</c:v>
                </c:pt>
                <c:pt idx="49">
                  <c:v>-132</c:v>
                </c:pt>
                <c:pt idx="50">
                  <c:v>-136</c:v>
                </c:pt>
                <c:pt idx="51">
                  <c:v>-136</c:v>
                </c:pt>
                <c:pt idx="52">
                  <c:v>-133.5</c:v>
                </c:pt>
                <c:pt idx="53">
                  <c:v>-132</c:v>
                </c:pt>
                <c:pt idx="54">
                  <c:v>-134</c:v>
                </c:pt>
                <c:pt idx="55">
                  <c:v>-134</c:v>
                </c:pt>
                <c:pt idx="56">
                  <c:v>-154</c:v>
                </c:pt>
                <c:pt idx="57">
                  <c:v>-166</c:v>
                </c:pt>
                <c:pt idx="58">
                  <c:v>-175</c:v>
                </c:pt>
                <c:pt idx="59">
                  <c:v>-185</c:v>
                </c:pt>
                <c:pt idx="60">
                  <c:v>-194</c:v>
                </c:pt>
                <c:pt idx="61">
                  <c:v>-216</c:v>
                </c:pt>
                <c:pt idx="62">
                  <c:v>-228</c:v>
                </c:pt>
                <c:pt idx="63">
                  <c:v>-213</c:v>
                </c:pt>
                <c:pt idx="64">
                  <c:v>-212</c:v>
                </c:pt>
                <c:pt idx="65">
                  <c:v>-105</c:v>
                </c:pt>
                <c:pt idx="66">
                  <c:v>-55</c:v>
                </c:pt>
                <c:pt idx="67">
                  <c:v>-1</c:v>
                </c:pt>
                <c:pt idx="68">
                  <c:v>44</c:v>
                </c:pt>
                <c:pt idx="69">
                  <c:v>94</c:v>
                </c:pt>
                <c:pt idx="70">
                  <c:v>149</c:v>
                </c:pt>
                <c:pt idx="71">
                  <c:v>181</c:v>
                </c:pt>
                <c:pt idx="72">
                  <c:v>207</c:v>
                </c:pt>
                <c:pt idx="73">
                  <c:v>233</c:v>
                </c:pt>
                <c:pt idx="74">
                  <c:v>261</c:v>
                </c:pt>
                <c:pt idx="75">
                  <c:v>219</c:v>
                </c:pt>
                <c:pt idx="76">
                  <c:v>314</c:v>
                </c:pt>
                <c:pt idx="84">
                  <c:v>314</c:v>
                </c:pt>
                <c:pt idx="85">
                  <c:v>324</c:v>
                </c:pt>
                <c:pt idx="86">
                  <c:v>328</c:v>
                </c:pt>
                <c:pt idx="87">
                  <c:v>345</c:v>
                </c:pt>
                <c:pt idx="88">
                  <c:v>321</c:v>
                </c:pt>
                <c:pt idx="89">
                  <c:v>323</c:v>
                </c:pt>
                <c:pt idx="90">
                  <c:v>330</c:v>
                </c:pt>
                <c:pt idx="91">
                  <c:v>317</c:v>
                </c:pt>
                <c:pt idx="92">
                  <c:v>317</c:v>
                </c:pt>
                <c:pt idx="93">
                  <c:v>307</c:v>
                </c:pt>
                <c:pt idx="94">
                  <c:v>323</c:v>
                </c:pt>
                <c:pt idx="95">
                  <c:v>312</c:v>
                </c:pt>
                <c:pt idx="96">
                  <c:v>319</c:v>
                </c:pt>
                <c:pt idx="97">
                  <c:v>296</c:v>
                </c:pt>
                <c:pt idx="98">
                  <c:v>285</c:v>
                </c:pt>
                <c:pt idx="99">
                  <c:v>267</c:v>
                </c:pt>
                <c:pt idx="100">
                  <c:v>456</c:v>
                </c:pt>
                <c:pt idx="101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BE1-A493-FA4FD8E0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4.9860017497812773E-3"/>
              <c:y val="0.23368022296182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7825896762904"/>
          <c:y val="0.13505177717442288"/>
          <c:w val="0.8456550743657042"/>
          <c:h val="0.81722591388567056"/>
        </c:manualLayout>
      </c:layout>
      <c:scatterChart>
        <c:scatterStyle val="lineMarker"/>
        <c:varyColors val="0"/>
        <c:ser>
          <c:idx val="12"/>
          <c:order val="0"/>
          <c:tx>
            <c:strRef>
              <c:f>Hamilton!$M$22</c:f>
              <c:strCache>
                <c:ptCount val="1"/>
                <c:pt idx="0">
                  <c:v>16-Apr-24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Hamilton!$M$23:$M$94</c:f>
              <c:numCache>
                <c:formatCode>General</c:formatCode>
                <c:ptCount val="72"/>
                <c:pt idx="0">
                  <c:v>0</c:v>
                </c:pt>
                <c:pt idx="5">
                  <c:v>-1.5</c:v>
                </c:pt>
                <c:pt idx="8">
                  <c:v>-2</c:v>
                </c:pt>
                <c:pt idx="10">
                  <c:v>-3</c:v>
                </c:pt>
                <c:pt idx="11">
                  <c:v>-3</c:v>
                </c:pt>
                <c:pt idx="12">
                  <c:v>-5</c:v>
                </c:pt>
                <c:pt idx="17">
                  <c:v>-8</c:v>
                </c:pt>
                <c:pt idx="23">
                  <c:v>-10</c:v>
                </c:pt>
                <c:pt idx="25">
                  <c:v>-11</c:v>
                </c:pt>
                <c:pt idx="27">
                  <c:v>-12</c:v>
                </c:pt>
                <c:pt idx="5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4A-4C1D-BAA4-6B198CB0A611}"/>
            </c:ext>
          </c:extLst>
        </c:ser>
        <c:ser>
          <c:idx val="0"/>
          <c:order val="1"/>
          <c:tx>
            <c:strRef>
              <c:f>Hamilton!$N$22</c:f>
              <c:strCache>
                <c:ptCount val="1"/>
                <c:pt idx="0">
                  <c:v>17-Apr-24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Hamilton!$N$23:$N$94</c:f>
              <c:numCache>
                <c:formatCode>General</c:formatCode>
                <c:ptCount val="72"/>
                <c:pt idx="0">
                  <c:v>0</c:v>
                </c:pt>
                <c:pt idx="3">
                  <c:v>-1</c:v>
                </c:pt>
                <c:pt idx="6">
                  <c:v>-2</c:v>
                </c:pt>
                <c:pt idx="9">
                  <c:v>-2</c:v>
                </c:pt>
                <c:pt idx="11">
                  <c:v>-4</c:v>
                </c:pt>
                <c:pt idx="12">
                  <c:v>-4.5</c:v>
                </c:pt>
                <c:pt idx="13">
                  <c:v>-5</c:v>
                </c:pt>
                <c:pt idx="16">
                  <c:v>-6</c:v>
                </c:pt>
                <c:pt idx="20">
                  <c:v>-9</c:v>
                </c:pt>
                <c:pt idx="23">
                  <c:v>-9.5</c:v>
                </c:pt>
                <c:pt idx="25">
                  <c:v>-10.5</c:v>
                </c:pt>
                <c:pt idx="26">
                  <c:v>-10.5</c:v>
                </c:pt>
                <c:pt idx="32">
                  <c:v>-8</c:v>
                </c:pt>
                <c:pt idx="34">
                  <c:v>-7</c:v>
                </c:pt>
                <c:pt idx="40">
                  <c:v>-4</c:v>
                </c:pt>
                <c:pt idx="45">
                  <c:v>3</c:v>
                </c:pt>
                <c:pt idx="47">
                  <c:v>4</c:v>
                </c:pt>
                <c:pt idx="4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C-49F4-A583-61178BE405C9}"/>
            </c:ext>
          </c:extLst>
        </c:ser>
        <c:ser>
          <c:idx val="1"/>
          <c:order val="2"/>
          <c:tx>
            <c:strRef>
              <c:f>Hamilton!$O$22</c:f>
              <c:strCache>
                <c:ptCount val="1"/>
                <c:pt idx="0">
                  <c:v>18/04/2024 Adjusted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Hamilton!$O$23:$O$94</c:f>
              <c:numCache>
                <c:formatCode>General</c:formatCode>
                <c:ptCount val="72"/>
                <c:pt idx="0">
                  <c:v>0</c:v>
                </c:pt>
                <c:pt idx="1">
                  <c:v>-0.5</c:v>
                </c:pt>
                <c:pt idx="4">
                  <c:v>-1</c:v>
                </c:pt>
                <c:pt idx="5">
                  <c:v>-1.5</c:v>
                </c:pt>
                <c:pt idx="9">
                  <c:v>-4</c:v>
                </c:pt>
                <c:pt idx="11">
                  <c:v>-4.5</c:v>
                </c:pt>
                <c:pt idx="12">
                  <c:v>-5</c:v>
                </c:pt>
                <c:pt idx="14">
                  <c:v>-7</c:v>
                </c:pt>
                <c:pt idx="15">
                  <c:v>-8.5</c:v>
                </c:pt>
                <c:pt idx="17">
                  <c:v>-10</c:v>
                </c:pt>
                <c:pt idx="18">
                  <c:v>-10.5</c:v>
                </c:pt>
                <c:pt idx="21">
                  <c:v>-12</c:v>
                </c:pt>
                <c:pt idx="25">
                  <c:v>-12</c:v>
                </c:pt>
                <c:pt idx="28">
                  <c:v>-13</c:v>
                </c:pt>
                <c:pt idx="36">
                  <c:v>-7</c:v>
                </c:pt>
                <c:pt idx="42">
                  <c:v>-3</c:v>
                </c:pt>
                <c:pt idx="47">
                  <c:v>2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C-49F4-A583-61178BE405C9}"/>
            </c:ext>
          </c:extLst>
        </c:ser>
        <c:ser>
          <c:idx val="2"/>
          <c:order val="3"/>
          <c:tx>
            <c:strRef>
              <c:f>Hamilton!$P$22</c:f>
              <c:strCache>
                <c:ptCount val="1"/>
                <c:pt idx="0">
                  <c:v>19/04/2024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Hamilton!$P$23:$P$94</c:f>
              <c:numCache>
                <c:formatCode>General</c:formatCode>
                <c:ptCount val="72"/>
                <c:pt idx="0">
                  <c:v>0</c:v>
                </c:pt>
                <c:pt idx="2">
                  <c:v>-3</c:v>
                </c:pt>
                <c:pt idx="7">
                  <c:v>-4.5</c:v>
                </c:pt>
                <c:pt idx="8">
                  <c:v>-5</c:v>
                </c:pt>
                <c:pt idx="10">
                  <c:v>-6</c:v>
                </c:pt>
                <c:pt idx="17">
                  <c:v>-12</c:v>
                </c:pt>
                <c:pt idx="19">
                  <c:v>-14</c:v>
                </c:pt>
                <c:pt idx="22">
                  <c:v>-15</c:v>
                </c:pt>
                <c:pt idx="24">
                  <c:v>-16</c:v>
                </c:pt>
                <c:pt idx="25">
                  <c:v>-16</c:v>
                </c:pt>
                <c:pt idx="27">
                  <c:v>-18</c:v>
                </c:pt>
                <c:pt idx="30">
                  <c:v>-19</c:v>
                </c:pt>
                <c:pt idx="33">
                  <c:v>-18</c:v>
                </c:pt>
                <c:pt idx="37">
                  <c:v>-18</c:v>
                </c:pt>
                <c:pt idx="45">
                  <c:v>-5</c:v>
                </c:pt>
                <c:pt idx="50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CC-49F4-A583-61178BE405C9}"/>
            </c:ext>
          </c:extLst>
        </c:ser>
        <c:ser>
          <c:idx val="3"/>
          <c:order val="4"/>
          <c:tx>
            <c:strRef>
              <c:f>Hamilton!$Q$22</c:f>
              <c:strCache>
                <c:ptCount val="1"/>
                <c:pt idx="0">
                  <c:v>04/06/2024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Hamilton!$L$23:$L$73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</c:numCache>
            </c:numRef>
          </c:xVal>
          <c:yVal>
            <c:numRef>
              <c:f>Hamilton!$Q$23:$Q$73</c:f>
              <c:numCache>
                <c:formatCode>General</c:formatCode>
                <c:ptCount val="51"/>
                <c:pt idx="0">
                  <c:v>0</c:v>
                </c:pt>
                <c:pt idx="7">
                  <c:v>-2</c:v>
                </c:pt>
                <c:pt idx="12">
                  <c:v>-2</c:v>
                </c:pt>
                <c:pt idx="15">
                  <c:v>-5</c:v>
                </c:pt>
                <c:pt idx="19">
                  <c:v>-11</c:v>
                </c:pt>
                <c:pt idx="28">
                  <c:v>-12.5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4-454D-827D-C2AD13AD599D}"/>
            </c:ext>
          </c:extLst>
        </c:ser>
        <c:ser>
          <c:idx val="4"/>
          <c:order val="5"/>
          <c:tx>
            <c:strRef>
              <c:f>Hamilton!$R$22</c:f>
              <c:strCache>
                <c:ptCount val="1"/>
                <c:pt idx="0">
                  <c:v>24/06/2024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Hamilton!$L$23:$L$73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</c:numCache>
            </c:numRef>
          </c:xVal>
          <c:yVal>
            <c:numRef>
              <c:f>Hamilton!$R$23:$R$73</c:f>
              <c:numCache>
                <c:formatCode>General</c:formatCode>
                <c:ptCount val="51"/>
                <c:pt idx="0">
                  <c:v>0</c:v>
                </c:pt>
                <c:pt idx="13">
                  <c:v>-12</c:v>
                </c:pt>
                <c:pt idx="18">
                  <c:v>-41</c:v>
                </c:pt>
                <c:pt idx="28">
                  <c:v>-43</c:v>
                </c:pt>
                <c:pt idx="50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D-4FC6-AED8-53F9BC97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55489938757655"/>
          <c:y val="1.8996069023389985E-3"/>
          <c:w val="0.30009776902887136"/>
          <c:h val="0.4082691161636767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Elgin</a:t>
            </a:r>
          </a:p>
        </c:rich>
      </c:tx>
      <c:layout>
        <c:manualLayout>
          <c:xMode val="edge"/>
          <c:yMode val="edge"/>
          <c:x val="0.81618407813215843"/>
          <c:y val="6.911445617552426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3280955456"/>
          <c:y val="2.8329641546346748E-2"/>
          <c:w val="0.84807734476228458"/>
          <c:h val="0.83297159210334848"/>
        </c:manualLayout>
      </c:layout>
      <c:scatterChart>
        <c:scatterStyle val="lineMarker"/>
        <c:varyColors val="0"/>
        <c:ser>
          <c:idx val="0"/>
          <c:order val="0"/>
          <c:tx>
            <c:v>Pre Adjustment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25000"/>
                </a:srgbClr>
              </a:solidFill>
              <a:ln w="9525">
                <a:noFill/>
              </a:ln>
              <a:effectLst/>
            </c:spPr>
          </c:marker>
          <c:xVal>
            <c:numRef>
              <c:f>Elgin!$B$2:$B$186</c:f>
              <c:numCache>
                <c:formatCode>0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Elgin!$F$2:$F$186</c:f>
              <c:numCache>
                <c:formatCode>General</c:formatCode>
                <c:ptCount val="185"/>
                <c:pt idx="1">
                  <c:v>-4</c:v>
                </c:pt>
                <c:pt idx="2">
                  <c:v>-3</c:v>
                </c:pt>
                <c:pt idx="3">
                  <c:v>-32</c:v>
                </c:pt>
                <c:pt idx="4">
                  <c:v>23</c:v>
                </c:pt>
                <c:pt idx="5">
                  <c:v>-60</c:v>
                </c:pt>
                <c:pt idx="6">
                  <c:v>-38</c:v>
                </c:pt>
                <c:pt idx="7">
                  <c:v>112</c:v>
                </c:pt>
                <c:pt idx="8">
                  <c:v>13</c:v>
                </c:pt>
                <c:pt idx="9">
                  <c:v>26</c:v>
                </c:pt>
                <c:pt idx="10">
                  <c:v>0</c:v>
                </c:pt>
                <c:pt idx="11">
                  <c:v>18</c:v>
                </c:pt>
                <c:pt idx="12">
                  <c:v>11</c:v>
                </c:pt>
                <c:pt idx="14">
                  <c:v>-9</c:v>
                </c:pt>
                <c:pt idx="15">
                  <c:v>12</c:v>
                </c:pt>
                <c:pt idx="16">
                  <c:v>-15</c:v>
                </c:pt>
                <c:pt idx="17">
                  <c:v>-46</c:v>
                </c:pt>
                <c:pt idx="18">
                  <c:v>-56</c:v>
                </c:pt>
                <c:pt idx="20">
                  <c:v>-38</c:v>
                </c:pt>
                <c:pt idx="21">
                  <c:v>-24</c:v>
                </c:pt>
                <c:pt idx="22">
                  <c:v>-7</c:v>
                </c:pt>
                <c:pt idx="23">
                  <c:v>23</c:v>
                </c:pt>
                <c:pt idx="25">
                  <c:v>47</c:v>
                </c:pt>
                <c:pt idx="27">
                  <c:v>48</c:v>
                </c:pt>
                <c:pt idx="28">
                  <c:v>14</c:v>
                </c:pt>
                <c:pt idx="29">
                  <c:v>20</c:v>
                </c:pt>
                <c:pt idx="30">
                  <c:v>18</c:v>
                </c:pt>
                <c:pt idx="31">
                  <c:v>-42</c:v>
                </c:pt>
                <c:pt idx="32">
                  <c:v>-3</c:v>
                </c:pt>
                <c:pt idx="33">
                  <c:v>1</c:v>
                </c:pt>
                <c:pt idx="34">
                  <c:v>11</c:v>
                </c:pt>
                <c:pt idx="35">
                  <c:v>16</c:v>
                </c:pt>
                <c:pt idx="36">
                  <c:v>10</c:v>
                </c:pt>
                <c:pt idx="37">
                  <c:v>18</c:v>
                </c:pt>
                <c:pt idx="38">
                  <c:v>3</c:v>
                </c:pt>
                <c:pt idx="40">
                  <c:v>7</c:v>
                </c:pt>
                <c:pt idx="41">
                  <c:v>7</c:v>
                </c:pt>
                <c:pt idx="42">
                  <c:v>12</c:v>
                </c:pt>
                <c:pt idx="43">
                  <c:v>4</c:v>
                </c:pt>
                <c:pt idx="44">
                  <c:v>-2</c:v>
                </c:pt>
                <c:pt idx="45">
                  <c:v>3.5</c:v>
                </c:pt>
                <c:pt idx="46">
                  <c:v>5.5</c:v>
                </c:pt>
                <c:pt idx="47">
                  <c:v>1</c:v>
                </c:pt>
                <c:pt idx="48">
                  <c:v>4.5</c:v>
                </c:pt>
                <c:pt idx="49">
                  <c:v>2.5</c:v>
                </c:pt>
                <c:pt idx="50">
                  <c:v>8</c:v>
                </c:pt>
                <c:pt idx="51">
                  <c:v>-1</c:v>
                </c:pt>
                <c:pt idx="52">
                  <c:v>0.5</c:v>
                </c:pt>
                <c:pt idx="53">
                  <c:v>5.5</c:v>
                </c:pt>
                <c:pt idx="54">
                  <c:v>5</c:v>
                </c:pt>
                <c:pt idx="55">
                  <c:v>7</c:v>
                </c:pt>
                <c:pt idx="56">
                  <c:v>4</c:v>
                </c:pt>
                <c:pt idx="57">
                  <c:v>5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-3</c:v>
                </c:pt>
                <c:pt idx="62">
                  <c:v>1.5</c:v>
                </c:pt>
                <c:pt idx="63">
                  <c:v>7.5</c:v>
                </c:pt>
                <c:pt idx="64">
                  <c:v>-2</c:v>
                </c:pt>
                <c:pt idx="65">
                  <c:v>-2</c:v>
                </c:pt>
                <c:pt idx="66">
                  <c:v>-1.5</c:v>
                </c:pt>
                <c:pt idx="67">
                  <c:v>-1</c:v>
                </c:pt>
                <c:pt idx="68">
                  <c:v>-4.5</c:v>
                </c:pt>
                <c:pt idx="69">
                  <c:v>-4</c:v>
                </c:pt>
                <c:pt idx="70">
                  <c:v>-3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-4</c:v>
                </c:pt>
                <c:pt idx="79">
                  <c:v>-3</c:v>
                </c:pt>
                <c:pt idx="80">
                  <c:v>-4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-4</c:v>
                </c:pt>
                <c:pt idx="86">
                  <c:v>-3</c:v>
                </c:pt>
                <c:pt idx="87">
                  <c:v>0</c:v>
                </c:pt>
                <c:pt idx="88">
                  <c:v>0</c:v>
                </c:pt>
                <c:pt idx="89">
                  <c:v>1.5</c:v>
                </c:pt>
                <c:pt idx="90">
                  <c:v>-0.5</c:v>
                </c:pt>
                <c:pt idx="91">
                  <c:v>-4</c:v>
                </c:pt>
                <c:pt idx="92">
                  <c:v>3</c:v>
                </c:pt>
                <c:pt idx="93">
                  <c:v>-6.5</c:v>
                </c:pt>
                <c:pt idx="94">
                  <c:v>-1.5</c:v>
                </c:pt>
                <c:pt idx="95">
                  <c:v>1</c:v>
                </c:pt>
                <c:pt idx="96">
                  <c:v>0</c:v>
                </c:pt>
                <c:pt idx="97">
                  <c:v>0.5</c:v>
                </c:pt>
                <c:pt idx="98">
                  <c:v>0.5</c:v>
                </c:pt>
                <c:pt idx="99">
                  <c:v>0.25</c:v>
                </c:pt>
                <c:pt idx="100">
                  <c:v>1.75</c:v>
                </c:pt>
                <c:pt idx="101">
                  <c:v>-2</c:v>
                </c:pt>
                <c:pt idx="102">
                  <c:v>0.5</c:v>
                </c:pt>
                <c:pt idx="103">
                  <c:v>0</c:v>
                </c:pt>
                <c:pt idx="104">
                  <c:v>-4.5</c:v>
                </c:pt>
                <c:pt idx="105">
                  <c:v>0</c:v>
                </c:pt>
                <c:pt idx="106">
                  <c:v>1.5</c:v>
                </c:pt>
                <c:pt idx="107">
                  <c:v>-1</c:v>
                </c:pt>
                <c:pt idx="108">
                  <c:v>0.5</c:v>
                </c:pt>
                <c:pt idx="109">
                  <c:v>-1</c:v>
                </c:pt>
                <c:pt idx="110">
                  <c:v>-0.5</c:v>
                </c:pt>
                <c:pt idx="111">
                  <c:v>-1.5</c:v>
                </c:pt>
                <c:pt idx="112">
                  <c:v>-2</c:v>
                </c:pt>
                <c:pt idx="113">
                  <c:v>-1.5</c:v>
                </c:pt>
                <c:pt idx="114">
                  <c:v>-0.5</c:v>
                </c:pt>
                <c:pt idx="115">
                  <c:v>-1.25</c:v>
                </c:pt>
                <c:pt idx="116">
                  <c:v>-1.25</c:v>
                </c:pt>
                <c:pt idx="117">
                  <c:v>1</c:v>
                </c:pt>
                <c:pt idx="118">
                  <c:v>0</c:v>
                </c:pt>
                <c:pt idx="119">
                  <c:v>0.5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-2</c:v>
                </c:pt>
                <c:pt idx="125">
                  <c:v>-2</c:v>
                </c:pt>
                <c:pt idx="126">
                  <c:v>-4.5</c:v>
                </c:pt>
                <c:pt idx="127">
                  <c:v>-5.5</c:v>
                </c:pt>
                <c:pt idx="128">
                  <c:v>-2</c:v>
                </c:pt>
                <c:pt idx="129">
                  <c:v>-1</c:v>
                </c:pt>
                <c:pt idx="130">
                  <c:v>-2.5</c:v>
                </c:pt>
                <c:pt idx="131">
                  <c:v>-3.5</c:v>
                </c:pt>
                <c:pt idx="132">
                  <c:v>-3</c:v>
                </c:pt>
                <c:pt idx="134">
                  <c:v>0</c:v>
                </c:pt>
                <c:pt idx="135">
                  <c:v>-2</c:v>
                </c:pt>
                <c:pt idx="136">
                  <c:v>-1</c:v>
                </c:pt>
                <c:pt idx="137">
                  <c:v>-2.5</c:v>
                </c:pt>
                <c:pt idx="138">
                  <c:v>0</c:v>
                </c:pt>
                <c:pt idx="139">
                  <c:v>-0.5</c:v>
                </c:pt>
                <c:pt idx="140">
                  <c:v>-3</c:v>
                </c:pt>
                <c:pt idx="141">
                  <c:v>-6</c:v>
                </c:pt>
                <c:pt idx="142">
                  <c:v>-1</c:v>
                </c:pt>
                <c:pt idx="143">
                  <c:v>-3</c:v>
                </c:pt>
                <c:pt idx="144">
                  <c:v>-4</c:v>
                </c:pt>
                <c:pt idx="145">
                  <c:v>-6</c:v>
                </c:pt>
                <c:pt idx="146">
                  <c:v>-7</c:v>
                </c:pt>
                <c:pt idx="147">
                  <c:v>-6</c:v>
                </c:pt>
                <c:pt idx="148">
                  <c:v>-6</c:v>
                </c:pt>
                <c:pt idx="149">
                  <c:v>-4.5</c:v>
                </c:pt>
                <c:pt idx="150">
                  <c:v>-8</c:v>
                </c:pt>
                <c:pt idx="151">
                  <c:v>-4.5</c:v>
                </c:pt>
                <c:pt idx="152">
                  <c:v>-5</c:v>
                </c:pt>
                <c:pt idx="153">
                  <c:v>-5</c:v>
                </c:pt>
                <c:pt idx="154">
                  <c:v>-3</c:v>
                </c:pt>
                <c:pt idx="155">
                  <c:v>-5</c:v>
                </c:pt>
                <c:pt idx="156">
                  <c:v>-6</c:v>
                </c:pt>
                <c:pt idx="157">
                  <c:v>-7</c:v>
                </c:pt>
                <c:pt idx="158">
                  <c:v>-6.5</c:v>
                </c:pt>
                <c:pt idx="159">
                  <c:v>-8</c:v>
                </c:pt>
                <c:pt idx="160">
                  <c:v>-11.5</c:v>
                </c:pt>
                <c:pt idx="161">
                  <c:v>-11</c:v>
                </c:pt>
                <c:pt idx="162">
                  <c:v>-10</c:v>
                </c:pt>
                <c:pt idx="163">
                  <c:v>-11</c:v>
                </c:pt>
                <c:pt idx="164">
                  <c:v>-11</c:v>
                </c:pt>
                <c:pt idx="165">
                  <c:v>3</c:v>
                </c:pt>
                <c:pt idx="166">
                  <c:v>-20</c:v>
                </c:pt>
                <c:pt idx="167">
                  <c:v>-8</c:v>
                </c:pt>
                <c:pt idx="168">
                  <c:v>-16</c:v>
                </c:pt>
                <c:pt idx="169">
                  <c:v>-15</c:v>
                </c:pt>
                <c:pt idx="170">
                  <c:v>-4</c:v>
                </c:pt>
                <c:pt idx="171">
                  <c:v>-30</c:v>
                </c:pt>
                <c:pt idx="172">
                  <c:v>-17</c:v>
                </c:pt>
                <c:pt idx="173">
                  <c:v>-14</c:v>
                </c:pt>
                <c:pt idx="174">
                  <c:v>-19</c:v>
                </c:pt>
                <c:pt idx="175">
                  <c:v>-17</c:v>
                </c:pt>
                <c:pt idx="176">
                  <c:v>-15</c:v>
                </c:pt>
                <c:pt idx="178">
                  <c:v>-19</c:v>
                </c:pt>
                <c:pt idx="179">
                  <c:v>-3</c:v>
                </c:pt>
                <c:pt idx="180">
                  <c:v>-18</c:v>
                </c:pt>
                <c:pt idx="181">
                  <c:v>-29</c:v>
                </c:pt>
                <c:pt idx="182">
                  <c:v>-23</c:v>
                </c:pt>
                <c:pt idx="183">
                  <c:v>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4-458C-8BDE-18DBFCB0B0D4}"/>
            </c:ext>
          </c:extLst>
        </c:ser>
        <c:ser>
          <c:idx val="1"/>
          <c:order val="1"/>
          <c:tx>
            <c:v>Moving Average</c:v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Elgin!$B$16:$B$9967</c:f>
              <c:numCache>
                <c:formatCode>0</c:formatCode>
                <c:ptCount val="995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4">
                  <c:v>178</c:v>
                </c:pt>
                <c:pt idx="165">
                  <c:v>179</c:v>
                </c:pt>
                <c:pt idx="166">
                  <c:v>180</c:v>
                </c:pt>
                <c:pt idx="167">
                  <c:v>181</c:v>
                </c:pt>
                <c:pt idx="168">
                  <c:v>182</c:v>
                </c:pt>
                <c:pt idx="169">
                  <c:v>183</c:v>
                </c:pt>
                <c:pt idx="170">
                  <c:v>184</c:v>
                </c:pt>
                <c:pt idx="171">
                  <c:v>185</c:v>
                </c:pt>
                <c:pt idx="172">
                  <c:v>186</c:v>
                </c:pt>
                <c:pt idx="173">
                  <c:v>187</c:v>
                </c:pt>
                <c:pt idx="174">
                  <c:v>188</c:v>
                </c:pt>
                <c:pt idx="175">
                  <c:v>189</c:v>
                </c:pt>
                <c:pt idx="176">
                  <c:v>190</c:v>
                </c:pt>
                <c:pt idx="177">
                  <c:v>191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195</c:v>
                </c:pt>
                <c:pt idx="182">
                  <c:v>196</c:v>
                </c:pt>
                <c:pt idx="183">
                  <c:v>197</c:v>
                </c:pt>
                <c:pt idx="184">
                  <c:v>198</c:v>
                </c:pt>
                <c:pt idx="185">
                  <c:v>199</c:v>
                </c:pt>
                <c:pt idx="186">
                  <c:v>200</c:v>
                </c:pt>
                <c:pt idx="187">
                  <c:v>201</c:v>
                </c:pt>
                <c:pt idx="188">
                  <c:v>202</c:v>
                </c:pt>
                <c:pt idx="189">
                  <c:v>203</c:v>
                </c:pt>
                <c:pt idx="190">
                  <c:v>204</c:v>
                </c:pt>
                <c:pt idx="191">
                  <c:v>205</c:v>
                </c:pt>
                <c:pt idx="192">
                  <c:v>206</c:v>
                </c:pt>
                <c:pt idx="193">
                  <c:v>207</c:v>
                </c:pt>
                <c:pt idx="194">
                  <c:v>208</c:v>
                </c:pt>
                <c:pt idx="195">
                  <c:v>209</c:v>
                </c:pt>
                <c:pt idx="196">
                  <c:v>210</c:v>
                </c:pt>
                <c:pt idx="197">
                  <c:v>211</c:v>
                </c:pt>
                <c:pt idx="198">
                  <c:v>212</c:v>
                </c:pt>
                <c:pt idx="199">
                  <c:v>213</c:v>
                </c:pt>
                <c:pt idx="200">
                  <c:v>214</c:v>
                </c:pt>
                <c:pt idx="201">
                  <c:v>215</c:v>
                </c:pt>
                <c:pt idx="202">
                  <c:v>216</c:v>
                </c:pt>
                <c:pt idx="203">
                  <c:v>217</c:v>
                </c:pt>
                <c:pt idx="204">
                  <c:v>218</c:v>
                </c:pt>
                <c:pt idx="205">
                  <c:v>219</c:v>
                </c:pt>
                <c:pt idx="206">
                  <c:v>220</c:v>
                </c:pt>
                <c:pt idx="207">
                  <c:v>221</c:v>
                </c:pt>
                <c:pt idx="208">
                  <c:v>222</c:v>
                </c:pt>
                <c:pt idx="209">
                  <c:v>223</c:v>
                </c:pt>
                <c:pt idx="210">
                  <c:v>224</c:v>
                </c:pt>
                <c:pt idx="211">
                  <c:v>225</c:v>
                </c:pt>
                <c:pt idx="212">
                  <c:v>226</c:v>
                </c:pt>
                <c:pt idx="213">
                  <c:v>227</c:v>
                </c:pt>
                <c:pt idx="214">
                  <c:v>228</c:v>
                </c:pt>
                <c:pt idx="215">
                  <c:v>229</c:v>
                </c:pt>
                <c:pt idx="216">
                  <c:v>230</c:v>
                </c:pt>
                <c:pt idx="217">
                  <c:v>231</c:v>
                </c:pt>
                <c:pt idx="218">
                  <c:v>232</c:v>
                </c:pt>
                <c:pt idx="219">
                  <c:v>233</c:v>
                </c:pt>
                <c:pt idx="220">
                  <c:v>234</c:v>
                </c:pt>
                <c:pt idx="221">
                  <c:v>235</c:v>
                </c:pt>
                <c:pt idx="222">
                  <c:v>236</c:v>
                </c:pt>
                <c:pt idx="223">
                  <c:v>237</c:v>
                </c:pt>
                <c:pt idx="224">
                  <c:v>238</c:v>
                </c:pt>
                <c:pt idx="225">
                  <c:v>239</c:v>
                </c:pt>
                <c:pt idx="226">
                  <c:v>240</c:v>
                </c:pt>
                <c:pt idx="227">
                  <c:v>241</c:v>
                </c:pt>
                <c:pt idx="228">
                  <c:v>242</c:v>
                </c:pt>
                <c:pt idx="229">
                  <c:v>243</c:v>
                </c:pt>
                <c:pt idx="230">
                  <c:v>244</c:v>
                </c:pt>
                <c:pt idx="231">
                  <c:v>245</c:v>
                </c:pt>
                <c:pt idx="232">
                  <c:v>246</c:v>
                </c:pt>
                <c:pt idx="233">
                  <c:v>247</c:v>
                </c:pt>
                <c:pt idx="234">
                  <c:v>248</c:v>
                </c:pt>
                <c:pt idx="235">
                  <c:v>249</c:v>
                </c:pt>
                <c:pt idx="236">
                  <c:v>250</c:v>
                </c:pt>
                <c:pt idx="237">
                  <c:v>251</c:v>
                </c:pt>
                <c:pt idx="238">
                  <c:v>252</c:v>
                </c:pt>
              </c:numCache>
            </c:numRef>
          </c:xVal>
          <c:yVal>
            <c:numRef>
              <c:f>Elgin!$G$16:$G$193</c:f>
              <c:numCache>
                <c:formatCode>General</c:formatCode>
                <c:ptCount val="178"/>
                <c:pt idx="0">
                  <c:v>1.4</c:v>
                </c:pt>
                <c:pt idx="1">
                  <c:v>2.0384615384615383</c:v>
                </c:pt>
                <c:pt idx="2">
                  <c:v>0.57692307692307687</c:v>
                </c:pt>
                <c:pt idx="3">
                  <c:v>0.57692307692307687</c:v>
                </c:pt>
                <c:pt idx="4">
                  <c:v>1.8461538461538463</c:v>
                </c:pt>
                <c:pt idx="5">
                  <c:v>1.3846153846153846</c:v>
                </c:pt>
                <c:pt idx="6">
                  <c:v>4.3076923076923075</c:v>
                </c:pt>
                <c:pt idx="7">
                  <c:v>6.1538461538461542</c:v>
                </c:pt>
                <c:pt idx="8">
                  <c:v>2.5384615384615383</c:v>
                </c:pt>
                <c:pt idx="9">
                  <c:v>2.1538461538461537</c:v>
                </c:pt>
                <c:pt idx="10">
                  <c:v>1.2</c:v>
                </c:pt>
                <c:pt idx="11">
                  <c:v>1.48</c:v>
                </c:pt>
                <c:pt idx="12">
                  <c:v>1.04</c:v>
                </c:pt>
                <c:pt idx="13">
                  <c:v>1.08</c:v>
                </c:pt>
                <c:pt idx="14">
                  <c:v>1.1923076923076923</c:v>
                </c:pt>
                <c:pt idx="15">
                  <c:v>1.4615384615384615</c:v>
                </c:pt>
                <c:pt idx="16">
                  <c:v>1.1346153846153846</c:v>
                </c:pt>
                <c:pt idx="17">
                  <c:v>1.9230769230769231</c:v>
                </c:pt>
                <c:pt idx="18">
                  <c:v>3.7307692307692308</c:v>
                </c:pt>
                <c:pt idx="19">
                  <c:v>6.0576923076923075</c:v>
                </c:pt>
                <c:pt idx="20">
                  <c:v>5.9259259259259256</c:v>
                </c:pt>
                <c:pt idx="21">
                  <c:v>7.6296296296296298</c:v>
                </c:pt>
                <c:pt idx="22">
                  <c:v>8.481481481481481</c:v>
                </c:pt>
                <c:pt idx="23">
                  <c:v>8.7592592592592595</c:v>
                </c:pt>
                <c:pt idx="24">
                  <c:v>8.1111111111111107</c:v>
                </c:pt>
                <c:pt idx="25">
                  <c:v>8</c:v>
                </c:pt>
                <c:pt idx="26">
                  <c:v>6.5714285714285712</c:v>
                </c:pt>
                <c:pt idx="27">
                  <c:v>6.4827586206896548</c:v>
                </c:pt>
                <c:pt idx="28">
                  <c:v>5</c:v>
                </c:pt>
                <c:pt idx="29">
                  <c:v>4.5172413793103452</c:v>
                </c:pt>
                <c:pt idx="30">
                  <c:v>3.896551724137931</c:v>
                </c:pt>
                <c:pt idx="31">
                  <c:v>3.3448275862068964</c:v>
                </c:pt>
                <c:pt idx="32">
                  <c:v>4.6896551724137927</c:v>
                </c:pt>
                <c:pt idx="33">
                  <c:v>4.8448275862068968</c:v>
                </c:pt>
                <c:pt idx="34">
                  <c:v>5.068965517241379</c:v>
                </c:pt>
                <c:pt idx="35">
                  <c:v>4.6206896551724137</c:v>
                </c:pt>
                <c:pt idx="36">
                  <c:v>4</c:v>
                </c:pt>
                <c:pt idx="37">
                  <c:v>3.603448275862069</c:v>
                </c:pt>
                <c:pt idx="38">
                  <c:v>2.9482758620689653</c:v>
                </c:pt>
                <c:pt idx="39">
                  <c:v>2.6896551724137931</c:v>
                </c:pt>
                <c:pt idx="40">
                  <c:v>2.4666666666666668</c:v>
                </c:pt>
                <c:pt idx="41">
                  <c:v>2.1333333333333333</c:v>
                </c:pt>
                <c:pt idx="42">
                  <c:v>1.9</c:v>
                </c:pt>
                <c:pt idx="43">
                  <c:v>1.5333333333333334</c:v>
                </c:pt>
                <c:pt idx="44">
                  <c:v>1.5</c:v>
                </c:pt>
                <c:pt idx="45">
                  <c:v>1.6333333333333333</c:v>
                </c:pt>
                <c:pt idx="46">
                  <c:v>1.6166666666666667</c:v>
                </c:pt>
                <c:pt idx="47">
                  <c:v>1.5</c:v>
                </c:pt>
                <c:pt idx="48">
                  <c:v>1.6</c:v>
                </c:pt>
                <c:pt idx="49">
                  <c:v>1.3166666666666667</c:v>
                </c:pt>
                <c:pt idx="50">
                  <c:v>1.1333333333333333</c:v>
                </c:pt>
                <c:pt idx="51">
                  <c:v>0.73333333333333328</c:v>
                </c:pt>
                <c:pt idx="52">
                  <c:v>0.83333333333333337</c:v>
                </c:pt>
                <c:pt idx="53">
                  <c:v>0.8833333333333333</c:v>
                </c:pt>
                <c:pt idx="54">
                  <c:v>0.8</c:v>
                </c:pt>
                <c:pt idx="55">
                  <c:v>0.76666666666666672</c:v>
                </c:pt>
                <c:pt idx="56">
                  <c:v>0.4</c:v>
                </c:pt>
                <c:pt idx="57">
                  <c:v>0.16666666666666666</c:v>
                </c:pt>
                <c:pt idx="58">
                  <c:v>0</c:v>
                </c:pt>
                <c:pt idx="59">
                  <c:v>0</c:v>
                </c:pt>
                <c:pt idx="60">
                  <c:v>-1.6666666666666666E-2</c:v>
                </c:pt>
                <c:pt idx="61">
                  <c:v>-0.1</c:v>
                </c:pt>
                <c:pt idx="62">
                  <c:v>-0.13333333333333333</c:v>
                </c:pt>
                <c:pt idx="63">
                  <c:v>-8.3333333333333329E-2</c:v>
                </c:pt>
                <c:pt idx="64">
                  <c:v>-0.55000000000000004</c:v>
                </c:pt>
                <c:pt idx="65">
                  <c:v>-0.53333333333333333</c:v>
                </c:pt>
                <c:pt idx="66">
                  <c:v>-0.43333333333333335</c:v>
                </c:pt>
                <c:pt idx="67">
                  <c:v>-0.38333333333333336</c:v>
                </c:pt>
                <c:pt idx="68">
                  <c:v>-0.33333333333333331</c:v>
                </c:pt>
                <c:pt idx="69">
                  <c:v>-0.16666666666666666</c:v>
                </c:pt>
                <c:pt idx="70">
                  <c:v>-2.5000000000000001E-2</c:v>
                </c:pt>
                <c:pt idx="71">
                  <c:v>0.13333333333333333</c:v>
                </c:pt>
                <c:pt idx="72">
                  <c:v>6.6666666666666666E-2</c:v>
                </c:pt>
                <c:pt idx="73">
                  <c:v>0.05</c:v>
                </c:pt>
                <c:pt idx="74">
                  <c:v>-0.05</c:v>
                </c:pt>
                <c:pt idx="75">
                  <c:v>-0.26666666666666666</c:v>
                </c:pt>
                <c:pt idx="76">
                  <c:v>-0.36666666666666664</c:v>
                </c:pt>
                <c:pt idx="77">
                  <c:v>-0.38333333333333336</c:v>
                </c:pt>
                <c:pt idx="78">
                  <c:v>-0.55000000000000004</c:v>
                </c:pt>
                <c:pt idx="79">
                  <c:v>-0.4</c:v>
                </c:pt>
                <c:pt idx="80">
                  <c:v>-0.33333333333333331</c:v>
                </c:pt>
                <c:pt idx="81">
                  <c:v>-0.21666666666666667</c:v>
                </c:pt>
                <c:pt idx="82">
                  <c:v>-0.33333333333333331</c:v>
                </c:pt>
                <c:pt idx="83">
                  <c:v>-0.46666666666666667</c:v>
                </c:pt>
                <c:pt idx="84">
                  <c:v>-0.6166666666666667</c:v>
                </c:pt>
                <c:pt idx="85">
                  <c:v>-0.76666666666666672</c:v>
                </c:pt>
                <c:pt idx="86">
                  <c:v>-0.67500000000000004</c:v>
                </c:pt>
                <c:pt idx="87">
                  <c:v>-0.6166666666666667</c:v>
                </c:pt>
                <c:pt idx="88">
                  <c:v>-0.58333333333333337</c:v>
                </c:pt>
                <c:pt idx="89">
                  <c:v>-0.58333333333333337</c:v>
                </c:pt>
                <c:pt idx="90">
                  <c:v>-0.6166666666666667</c:v>
                </c:pt>
                <c:pt idx="91">
                  <c:v>-0.56666666666666665</c:v>
                </c:pt>
                <c:pt idx="92">
                  <c:v>-0.33333333333333331</c:v>
                </c:pt>
                <c:pt idx="93">
                  <c:v>-0.33333333333333331</c:v>
                </c:pt>
                <c:pt idx="94">
                  <c:v>-0.05</c:v>
                </c:pt>
                <c:pt idx="95">
                  <c:v>-6.6666666666666666E-2</c:v>
                </c:pt>
                <c:pt idx="96">
                  <c:v>-0.16666666666666666</c:v>
                </c:pt>
                <c:pt idx="97">
                  <c:v>-0.31666666666666665</c:v>
                </c:pt>
                <c:pt idx="98">
                  <c:v>-0.51666666666666672</c:v>
                </c:pt>
                <c:pt idx="99">
                  <c:v>-0.6</c:v>
                </c:pt>
                <c:pt idx="100">
                  <c:v>-0.64166666666666672</c:v>
                </c:pt>
                <c:pt idx="101">
                  <c:v>-0.78333333333333333</c:v>
                </c:pt>
                <c:pt idx="102">
                  <c:v>-0.83333333333333337</c:v>
                </c:pt>
                <c:pt idx="103">
                  <c:v>-0.95</c:v>
                </c:pt>
                <c:pt idx="104">
                  <c:v>-0.98275862068965514</c:v>
                </c:pt>
                <c:pt idx="105">
                  <c:v>-0.82758620689655171</c:v>
                </c:pt>
                <c:pt idx="106">
                  <c:v>-0.89655172413793105</c:v>
                </c:pt>
                <c:pt idx="107">
                  <c:v>-0.98275862068965514</c:v>
                </c:pt>
                <c:pt idx="108">
                  <c:v>-1.0344827586206897</c:v>
                </c:pt>
                <c:pt idx="109">
                  <c:v>-1.0517241379310345</c:v>
                </c:pt>
                <c:pt idx="110">
                  <c:v>-1.0344827586206897</c:v>
                </c:pt>
                <c:pt idx="111">
                  <c:v>-1.1206896551724137</c:v>
                </c:pt>
                <c:pt idx="112">
                  <c:v>-1.2758620689655173</c:v>
                </c:pt>
                <c:pt idx="113">
                  <c:v>-1.2413793103448276</c:v>
                </c:pt>
                <c:pt idx="114">
                  <c:v>-1.2931034482758621</c:v>
                </c:pt>
                <c:pt idx="115">
                  <c:v>-1.4137931034482758</c:v>
                </c:pt>
                <c:pt idx="116">
                  <c:v>-1.5775862068965518</c:v>
                </c:pt>
                <c:pt idx="117">
                  <c:v>-1.7758620689655173</c:v>
                </c:pt>
                <c:pt idx="118">
                  <c:v>-2.0172413793103448</c:v>
                </c:pt>
                <c:pt idx="119">
                  <c:v>-2.2241379310344827</c:v>
                </c:pt>
                <c:pt idx="120">
                  <c:v>-2.396551724137931</c:v>
                </c:pt>
                <c:pt idx="121">
                  <c:v>-2.7068965517241379</c:v>
                </c:pt>
                <c:pt idx="122">
                  <c:v>-2.9655172413793105</c:v>
                </c:pt>
                <c:pt idx="123">
                  <c:v>-3.2413793103448274</c:v>
                </c:pt>
                <c:pt idx="124">
                  <c:v>-3.4827586206896552</c:v>
                </c:pt>
                <c:pt idx="125">
                  <c:v>-3.5172413793103448</c:v>
                </c:pt>
                <c:pt idx="126">
                  <c:v>-3.6206896551724137</c:v>
                </c:pt>
                <c:pt idx="127">
                  <c:v>-3.6724137931034484</c:v>
                </c:pt>
                <c:pt idx="128">
                  <c:v>-3.7241379310344827</c:v>
                </c:pt>
                <c:pt idx="129">
                  <c:v>-3.8793103448275863</c:v>
                </c:pt>
                <c:pt idx="130">
                  <c:v>-4.1206896551724137</c:v>
                </c:pt>
                <c:pt idx="131">
                  <c:v>-4.431034482758621</c:v>
                </c:pt>
                <c:pt idx="132">
                  <c:v>-4.6896551724137927</c:v>
                </c:pt>
                <c:pt idx="133">
                  <c:v>-4.931034482758621</c:v>
                </c:pt>
                <c:pt idx="134">
                  <c:v>-5.1333333333333337</c:v>
                </c:pt>
                <c:pt idx="135">
                  <c:v>-5.5</c:v>
                </c:pt>
                <c:pt idx="136">
                  <c:v>-5.333333333333333</c:v>
                </c:pt>
                <c:pt idx="137">
                  <c:v>-5.9666666666666668</c:v>
                </c:pt>
                <c:pt idx="138">
                  <c:v>-6.15</c:v>
                </c:pt>
                <c:pt idx="139">
                  <c:v>-6.6833333333333336</c:v>
                </c:pt>
                <c:pt idx="140">
                  <c:v>-7.166666666666667</c:v>
                </c:pt>
                <c:pt idx="141">
                  <c:v>-7.2</c:v>
                </c:pt>
                <c:pt idx="142">
                  <c:v>-8</c:v>
                </c:pt>
                <c:pt idx="143">
                  <c:v>-8.5333333333333332</c:v>
                </c:pt>
                <c:pt idx="144">
                  <c:v>-8.9</c:v>
                </c:pt>
                <c:pt idx="145">
                  <c:v>-9.4</c:v>
                </c:pt>
                <c:pt idx="146">
                  <c:v>-9.7666666666666675</c:v>
                </c:pt>
                <c:pt idx="147">
                  <c:v>-10.033333333333333</c:v>
                </c:pt>
                <c:pt idx="148">
                  <c:v>-10.172413793103448</c:v>
                </c:pt>
                <c:pt idx="149">
                  <c:v>-10.321428571428571</c:v>
                </c:pt>
                <c:pt idx="150">
                  <c:v>-10.537037037037036</c:v>
                </c:pt>
                <c:pt idx="151">
                  <c:v>-10.634615384615385</c:v>
                </c:pt>
                <c:pt idx="152">
                  <c:v>-10.88</c:v>
                </c:pt>
                <c:pt idx="153">
                  <c:v>-11.125</c:v>
                </c:pt>
                <c:pt idx="154">
                  <c:v>-11.391304347826088</c:v>
                </c:pt>
                <c:pt idx="155">
                  <c:v>-11.772727272727273</c:v>
                </c:pt>
                <c:pt idx="156">
                  <c:v>-12.095238095238095</c:v>
                </c:pt>
                <c:pt idx="157">
                  <c:v>-12.4</c:v>
                </c:pt>
                <c:pt idx="158">
                  <c:v>-12.684210526315789</c:v>
                </c:pt>
                <c:pt idx="159">
                  <c:v>-13.027777777777779</c:v>
                </c:pt>
                <c:pt idx="160">
                  <c:v>-13.323529411764707</c:v>
                </c:pt>
                <c:pt idx="161">
                  <c:v>-13.4375</c:v>
                </c:pt>
                <c:pt idx="162">
                  <c:v>-13.6</c:v>
                </c:pt>
                <c:pt idx="163">
                  <c:v>-13.857142857142858</c:v>
                </c:pt>
                <c:pt idx="164">
                  <c:v>-14.428571428571429</c:v>
                </c:pt>
                <c:pt idx="165">
                  <c:v>-13.857142857142858</c:v>
                </c:pt>
                <c:pt idx="166">
                  <c:v>-15.357142857142858</c:v>
                </c:pt>
                <c:pt idx="167">
                  <c:v>-16</c:v>
                </c:pt>
                <c:pt idx="168">
                  <c:v>-17.071428571428573</c:v>
                </c:pt>
                <c:pt idx="169">
                  <c:v>-17.928571428571427</c:v>
                </c:pt>
                <c:pt idx="170">
                  <c:v>-18.153846153846153</c:v>
                </c:pt>
                <c:pt idx="171">
                  <c:v>-17.615384615384617</c:v>
                </c:pt>
                <c:pt idx="172">
                  <c:v>-14.23076923076923</c:v>
                </c:pt>
                <c:pt idx="173">
                  <c:v>-12.076923076923077</c:v>
                </c:pt>
                <c:pt idx="174">
                  <c:v>-10.538461538461538</c:v>
                </c:pt>
                <c:pt idx="175">
                  <c:v>-9.2307692307692299</c:v>
                </c:pt>
                <c:pt idx="176">
                  <c:v>-9.384615384615385</c:v>
                </c:pt>
                <c:pt idx="177">
                  <c:v>-8.7692307692307701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6-4731-95DB-031CD7B9688E}"/>
            </c:ext>
          </c:extLst>
        </c:ser>
        <c:ser>
          <c:idx val="2"/>
          <c:order val="2"/>
          <c:spPr>
            <a:ln w="1270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Elgin!$B$16:$B$9967</c:f>
              <c:numCache>
                <c:formatCode>0</c:formatCode>
                <c:ptCount val="995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4">
                  <c:v>178</c:v>
                </c:pt>
                <c:pt idx="165">
                  <c:v>179</c:v>
                </c:pt>
                <c:pt idx="166">
                  <c:v>180</c:v>
                </c:pt>
                <c:pt idx="167">
                  <c:v>181</c:v>
                </c:pt>
                <c:pt idx="168">
                  <c:v>182</c:v>
                </c:pt>
                <c:pt idx="169">
                  <c:v>183</c:v>
                </c:pt>
                <c:pt idx="170">
                  <c:v>184</c:v>
                </c:pt>
                <c:pt idx="171">
                  <c:v>185</c:v>
                </c:pt>
                <c:pt idx="172">
                  <c:v>186</c:v>
                </c:pt>
                <c:pt idx="173">
                  <c:v>187</c:v>
                </c:pt>
                <c:pt idx="174">
                  <c:v>188</c:v>
                </c:pt>
                <c:pt idx="175">
                  <c:v>189</c:v>
                </c:pt>
                <c:pt idx="176">
                  <c:v>190</c:v>
                </c:pt>
                <c:pt idx="177">
                  <c:v>191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195</c:v>
                </c:pt>
                <c:pt idx="182">
                  <c:v>196</c:v>
                </c:pt>
                <c:pt idx="183">
                  <c:v>197</c:v>
                </c:pt>
                <c:pt idx="184">
                  <c:v>198</c:v>
                </c:pt>
                <c:pt idx="185">
                  <c:v>199</c:v>
                </c:pt>
                <c:pt idx="186">
                  <c:v>200</c:v>
                </c:pt>
                <c:pt idx="187">
                  <c:v>201</c:v>
                </c:pt>
                <c:pt idx="188">
                  <c:v>202</c:v>
                </c:pt>
                <c:pt idx="189">
                  <c:v>203</c:v>
                </c:pt>
                <c:pt idx="190">
                  <c:v>204</c:v>
                </c:pt>
                <c:pt idx="191">
                  <c:v>205</c:v>
                </c:pt>
                <c:pt idx="192">
                  <c:v>206</c:v>
                </c:pt>
                <c:pt idx="193">
                  <c:v>207</c:v>
                </c:pt>
                <c:pt idx="194">
                  <c:v>208</c:v>
                </c:pt>
                <c:pt idx="195">
                  <c:v>209</c:v>
                </c:pt>
                <c:pt idx="196">
                  <c:v>210</c:v>
                </c:pt>
                <c:pt idx="197">
                  <c:v>211</c:v>
                </c:pt>
                <c:pt idx="198">
                  <c:v>212</c:v>
                </c:pt>
                <c:pt idx="199">
                  <c:v>213</c:v>
                </c:pt>
                <c:pt idx="200">
                  <c:v>214</c:v>
                </c:pt>
                <c:pt idx="201">
                  <c:v>215</c:v>
                </c:pt>
                <c:pt idx="202">
                  <c:v>216</c:v>
                </c:pt>
                <c:pt idx="203">
                  <c:v>217</c:v>
                </c:pt>
                <c:pt idx="204">
                  <c:v>218</c:v>
                </c:pt>
                <c:pt idx="205">
                  <c:v>219</c:v>
                </c:pt>
                <c:pt idx="206">
                  <c:v>220</c:v>
                </c:pt>
                <c:pt idx="207">
                  <c:v>221</c:v>
                </c:pt>
                <c:pt idx="208">
                  <c:v>222</c:v>
                </c:pt>
                <c:pt idx="209">
                  <c:v>223</c:v>
                </c:pt>
                <c:pt idx="210">
                  <c:v>224</c:v>
                </c:pt>
                <c:pt idx="211">
                  <c:v>225</c:v>
                </c:pt>
                <c:pt idx="212">
                  <c:v>226</c:v>
                </c:pt>
                <c:pt idx="213">
                  <c:v>227</c:v>
                </c:pt>
                <c:pt idx="214">
                  <c:v>228</c:v>
                </c:pt>
                <c:pt idx="215">
                  <c:v>229</c:v>
                </c:pt>
                <c:pt idx="216">
                  <c:v>230</c:v>
                </c:pt>
                <c:pt idx="217">
                  <c:v>231</c:v>
                </c:pt>
                <c:pt idx="218">
                  <c:v>232</c:v>
                </c:pt>
                <c:pt idx="219">
                  <c:v>233</c:v>
                </c:pt>
                <c:pt idx="220">
                  <c:v>234</c:v>
                </c:pt>
                <c:pt idx="221">
                  <c:v>235</c:v>
                </c:pt>
                <c:pt idx="222">
                  <c:v>236</c:v>
                </c:pt>
                <c:pt idx="223">
                  <c:v>237</c:v>
                </c:pt>
                <c:pt idx="224">
                  <c:v>238</c:v>
                </c:pt>
                <c:pt idx="225">
                  <c:v>239</c:v>
                </c:pt>
                <c:pt idx="226">
                  <c:v>240</c:v>
                </c:pt>
                <c:pt idx="227">
                  <c:v>241</c:v>
                </c:pt>
                <c:pt idx="228">
                  <c:v>242</c:v>
                </c:pt>
                <c:pt idx="229">
                  <c:v>243</c:v>
                </c:pt>
                <c:pt idx="230">
                  <c:v>244</c:v>
                </c:pt>
                <c:pt idx="231">
                  <c:v>245</c:v>
                </c:pt>
                <c:pt idx="232">
                  <c:v>246</c:v>
                </c:pt>
                <c:pt idx="233">
                  <c:v>247</c:v>
                </c:pt>
                <c:pt idx="234">
                  <c:v>248</c:v>
                </c:pt>
                <c:pt idx="235">
                  <c:v>249</c:v>
                </c:pt>
                <c:pt idx="236">
                  <c:v>250</c:v>
                </c:pt>
                <c:pt idx="237">
                  <c:v>251</c:v>
                </c:pt>
                <c:pt idx="238">
                  <c:v>252</c:v>
                </c:pt>
              </c:numCache>
            </c:numRef>
          </c:xVal>
          <c:yVal>
            <c:numRef>
              <c:f>Elgin!$I$16:$I$99967</c:f>
              <c:numCache>
                <c:formatCode>General</c:formatCode>
                <c:ptCount val="99952"/>
                <c:pt idx="0">
                  <c:v>-72.1565088894246</c:v>
                </c:pt>
                <c:pt idx="1">
                  <c:v>-70.37165413656696</c:v>
                </c:pt>
                <c:pt idx="2">
                  <c:v>-73.769817738142152</c:v>
                </c:pt>
                <c:pt idx="3">
                  <c:v>-73.769817738142152</c:v>
                </c:pt>
                <c:pt idx="4">
                  <c:v>-71.350509187689042</c:v>
                </c:pt>
                <c:pt idx="5">
                  <c:v>-71.422985493054867</c:v>
                </c:pt>
                <c:pt idx="6">
                  <c:v>-64.394047074093663</c:v>
                </c:pt>
                <c:pt idx="7">
                  <c:v>-60.44874632905789</c:v>
                </c:pt>
                <c:pt idx="8">
                  <c:v>-49.245797338687808</c:v>
                </c:pt>
                <c:pt idx="9">
                  <c:v>-49.462168974711368</c:v>
                </c:pt>
                <c:pt idx="10">
                  <c:v>-50.531615091740562</c:v>
                </c:pt>
                <c:pt idx="11">
                  <c:v>-50.298358413530266</c:v>
                </c:pt>
                <c:pt idx="12">
                  <c:v>-50.354879122340584</c:v>
                </c:pt>
                <c:pt idx="13">
                  <c:v>-50.347370144700186</c:v>
                </c:pt>
                <c:pt idx="14">
                  <c:v>-49.248881919630044</c:v>
                </c:pt>
                <c:pt idx="15">
                  <c:v>-48.833684646184416</c:v>
                </c:pt>
                <c:pt idx="16">
                  <c:v>-48.992574912673284</c:v>
                </c:pt>
                <c:pt idx="17">
                  <c:v>-47.807498958515211</c:v>
                </c:pt>
                <c:pt idx="18">
                  <c:v>-42.1698179694556</c:v>
                </c:pt>
                <c:pt idx="19">
                  <c:v>-33.139370889868928</c:v>
                </c:pt>
                <c:pt idx="20">
                  <c:v>-32.56188234448009</c:v>
                </c:pt>
                <c:pt idx="21">
                  <c:v>-26.786766756279864</c:v>
                </c:pt>
                <c:pt idx="22">
                  <c:v>-23.835789994701265</c:v>
                </c:pt>
                <c:pt idx="23">
                  <c:v>-23.147282935755381</c:v>
                </c:pt>
                <c:pt idx="24">
                  <c:v>-23.319392276678855</c:v>
                </c:pt>
                <c:pt idx="25">
                  <c:v>-22.885734108623215</c:v>
                </c:pt>
                <c:pt idx="26">
                  <c:v>-20.421578837520727</c:v>
                </c:pt>
                <c:pt idx="27">
                  <c:v>-20.05736423667831</c:v>
                </c:pt>
                <c:pt idx="28">
                  <c:v>-16.404156863433858</c:v>
                </c:pt>
                <c:pt idx="29">
                  <c:v>-16.683739012172676</c:v>
                </c:pt>
                <c:pt idx="30">
                  <c:v>-16.49340406946693</c:v>
                </c:pt>
                <c:pt idx="31">
                  <c:v>-16.342562826450752</c:v>
                </c:pt>
                <c:pt idx="32">
                  <c:v>-5.4249085613502954</c:v>
                </c:pt>
                <c:pt idx="33">
                  <c:v>-4.9253008789629202</c:v>
                </c:pt>
                <c:pt idx="34">
                  <c:v>-4.6360780983973804</c:v>
                </c:pt>
                <c:pt idx="35">
                  <c:v>-5.1478565339607014</c:v>
                </c:pt>
                <c:pt idx="36">
                  <c:v>-5.0591923214622945</c:v>
                </c:pt>
                <c:pt idx="37">
                  <c:v>-5.3769107920871875</c:v>
                </c:pt>
                <c:pt idx="38">
                  <c:v>-4.3500226056005147</c:v>
                </c:pt>
                <c:pt idx="39">
                  <c:v>-5.0981061946661352</c:v>
                </c:pt>
                <c:pt idx="40">
                  <c:v>-5.558017473880895</c:v>
                </c:pt>
                <c:pt idx="41">
                  <c:v>-5.9410431475818068</c:v>
                </c:pt>
                <c:pt idx="42">
                  <c:v>-6.0010547819051769</c:v>
                </c:pt>
                <c:pt idx="43">
                  <c:v>-5.4233580897179694</c:v>
                </c:pt>
                <c:pt idx="44">
                  <c:v>-5.4185740341971238</c:v>
                </c:pt>
                <c:pt idx="45">
                  <c:v>-5.1633979071642315</c:v>
                </c:pt>
                <c:pt idx="46">
                  <c:v>-5.1641068060935673</c:v>
                </c:pt>
                <c:pt idx="47">
                  <c:v>-5.1282224867103947</c:v>
                </c:pt>
                <c:pt idx="48">
                  <c:v>-5.0853072729182269</c:v>
                </c:pt>
                <c:pt idx="49">
                  <c:v>-5.5704388372603804</c:v>
                </c:pt>
                <c:pt idx="50">
                  <c:v>-5.9090778699091722</c:v>
                </c:pt>
                <c:pt idx="51">
                  <c:v>-6.0624169727198707</c:v>
                </c:pt>
                <c:pt idx="52">
                  <c:v>-5.9457193700726201</c:v>
                </c:pt>
                <c:pt idx="53">
                  <c:v>-5.907264742110554</c:v>
                </c:pt>
                <c:pt idx="54">
                  <c:v>-5.8211781428987397</c:v>
                </c:pt>
                <c:pt idx="55">
                  <c:v>-5.7792396028187811</c:v>
                </c:pt>
                <c:pt idx="56">
                  <c:v>-5.9371918071019429</c:v>
                </c:pt>
                <c:pt idx="57">
                  <c:v>-6.1385340086136653</c:v>
                </c:pt>
                <c:pt idx="58">
                  <c:v>-6.0442810435430063</c:v>
                </c:pt>
                <c:pt idx="59">
                  <c:v>-6.0442810435430063</c:v>
                </c:pt>
                <c:pt idx="60">
                  <c:v>-6.0415225893331073</c:v>
                </c:pt>
                <c:pt idx="61">
                  <c:v>-6.0799665550904205</c:v>
                </c:pt>
                <c:pt idx="62">
                  <c:v>-6.1882670424850881</c:v>
                </c:pt>
                <c:pt idx="63">
                  <c:v>-6.2156702089098497</c:v>
                </c:pt>
                <c:pt idx="64">
                  <c:v>-6.4284918700859546</c:v>
                </c:pt>
                <c:pt idx="65">
                  <c:v>-6.3981057547965525</c:v>
                </c:pt>
                <c:pt idx="66">
                  <c:v>-6.296968913945606</c:v>
                </c:pt>
                <c:pt idx="67">
                  <c:v>-6.2353035618594115</c:v>
                </c:pt>
                <c:pt idx="68">
                  <c:v>-6.1890048481033419</c:v>
                </c:pt>
                <c:pt idx="69">
                  <c:v>-5.8195911801866869</c:v>
                </c:pt>
                <c:pt idx="70">
                  <c:v>-5.4966694588275953</c:v>
                </c:pt>
                <c:pt idx="71">
                  <c:v>-5.2591511486924505</c:v>
                </c:pt>
                <c:pt idx="72">
                  <c:v>-5.3799428801574454</c:v>
                </c:pt>
                <c:pt idx="73">
                  <c:v>-5.3881369358754965</c:v>
                </c:pt>
                <c:pt idx="74">
                  <c:v>-5.3766624947835142</c:v>
                </c:pt>
                <c:pt idx="75">
                  <c:v>-5.7680806263279054</c:v>
                </c:pt>
                <c:pt idx="76">
                  <c:v>-5.7343684301984501</c:v>
                </c:pt>
                <c:pt idx="77">
                  <c:v>-5.7245774663878128</c:v>
                </c:pt>
                <c:pt idx="78">
                  <c:v>-5.6398591991003704</c:v>
                </c:pt>
                <c:pt idx="79">
                  <c:v>-5.3372732015421898</c:v>
                </c:pt>
                <c:pt idx="80">
                  <c:v>-5.1815861686911955</c:v>
                </c:pt>
                <c:pt idx="81">
                  <c:v>-4.8709359135218833</c:v>
                </c:pt>
                <c:pt idx="82">
                  <c:v>-4.9346616439651898</c:v>
                </c:pt>
                <c:pt idx="83">
                  <c:v>-5.021395588957823</c:v>
                </c:pt>
                <c:pt idx="84">
                  <c:v>-4.9979399468394021</c:v>
                </c:pt>
                <c:pt idx="85">
                  <c:v>-4.7997245084977944</c:v>
                </c:pt>
                <c:pt idx="86">
                  <c:v>-4.5310558433024113</c:v>
                </c:pt>
                <c:pt idx="87">
                  <c:v>-4.3821532074590896</c:v>
                </c:pt>
                <c:pt idx="88">
                  <c:v>-4.3875707368377759</c:v>
                </c:pt>
                <c:pt idx="89">
                  <c:v>-4.3875707368377759</c:v>
                </c:pt>
                <c:pt idx="90">
                  <c:v>-4.364406726430091</c:v>
                </c:pt>
                <c:pt idx="91">
                  <c:v>-4.359056707554104</c:v>
                </c:pt>
                <c:pt idx="92">
                  <c:v>-4.113398000622623</c:v>
                </c:pt>
                <c:pt idx="93">
                  <c:v>-4.113398000622623</c:v>
                </c:pt>
                <c:pt idx="94">
                  <c:v>-3.1521497922139949</c:v>
                </c:pt>
                <c:pt idx="95">
                  <c:v>-3.2049606122506189</c:v>
                </c:pt>
                <c:pt idx="96">
                  <c:v>-3.3534449073912316</c:v>
                </c:pt>
                <c:pt idx="97">
                  <c:v>-3.861459404691777</c:v>
                </c:pt>
                <c:pt idx="98">
                  <c:v>-4.5040077467460833</c:v>
                </c:pt>
                <c:pt idx="99">
                  <c:v>-4.6033319456006474</c:v>
                </c:pt>
                <c:pt idx="100">
                  <c:v>-4.6347509660801194</c:v>
                </c:pt>
                <c:pt idx="101">
                  <c:v>-4.7282315857882971</c:v>
                </c:pt>
                <c:pt idx="102">
                  <c:v>-4.8754724809739596</c:v>
                </c:pt>
                <c:pt idx="103">
                  <c:v>-5.0332993195862255</c:v>
                </c:pt>
                <c:pt idx="104">
                  <c:v>-5.1203304441786832</c:v>
                </c:pt>
                <c:pt idx="105">
                  <c:v>-4.7582425710464511</c:v>
                </c:pt>
                <c:pt idx="106">
                  <c:v>-4.8368764993469542</c:v>
                </c:pt>
                <c:pt idx="107">
                  <c:v>-4.8175607656616801</c:v>
                </c:pt>
                <c:pt idx="108">
                  <c:v>-4.9090775937927464</c:v>
                </c:pt>
                <c:pt idx="109">
                  <c:v>-4.9032337173593481</c:v>
                </c:pt>
                <c:pt idx="110">
                  <c:v>-4.891237106807675</c:v>
                </c:pt>
                <c:pt idx="111">
                  <c:v>-5.0371022678417408</c:v>
                </c:pt>
                <c:pt idx="112">
                  <c:v>-5.5777157744290662</c:v>
                </c:pt>
                <c:pt idx="113">
                  <c:v>-5.5354866573091845</c:v>
                </c:pt>
                <c:pt idx="114">
                  <c:v>-5.6343033569242751</c:v>
                </c:pt>
                <c:pt idx="115">
                  <c:v>-5.8535738181111645</c:v>
                </c:pt>
                <c:pt idx="116">
                  <c:v>-6.3211907004186605</c:v>
                </c:pt>
                <c:pt idx="117">
                  <c:v>-6.9125200922368784</c:v>
                </c:pt>
                <c:pt idx="118">
                  <c:v>-7.2661017391683718</c:v>
                </c:pt>
                <c:pt idx="119">
                  <c:v>-7.6098547174251721</c:v>
                </c:pt>
                <c:pt idx="120">
                  <c:v>-7.7423803289528177</c:v>
                </c:pt>
                <c:pt idx="121">
                  <c:v>-8.2685710786450279</c:v>
                </c:pt>
                <c:pt idx="122">
                  <c:v>-8.1245804715213907</c:v>
                </c:pt>
                <c:pt idx="123">
                  <c:v>-7.9290056463355665</c:v>
                </c:pt>
                <c:pt idx="124">
                  <c:v>-7.7697297290813943</c:v>
                </c:pt>
                <c:pt idx="125">
                  <c:v>-7.7719163628102574</c:v>
                </c:pt>
                <c:pt idx="126">
                  <c:v>-7.8686520260508948</c:v>
                </c:pt>
                <c:pt idx="127">
                  <c:v>-7.9977669743693758</c:v>
                </c:pt>
                <c:pt idx="128">
                  <c:v>-8.1698736398756679</c:v>
                </c:pt>
                <c:pt idx="129">
                  <c:v>-8.3871974744444131</c:v>
                </c:pt>
                <c:pt idx="130">
                  <c:v>-8.7344260601639636</c:v>
                </c:pt>
                <c:pt idx="131">
                  <c:v>-9.7272539407274756</c:v>
                </c:pt>
                <c:pt idx="132">
                  <c:v>-10.487477552580501</c:v>
                </c:pt>
                <c:pt idx="133">
                  <c:v>-11.003721429561036</c:v>
                </c:pt>
                <c:pt idx="134">
                  <c:v>-11.489083136114715</c:v>
                </c:pt>
                <c:pt idx="135">
                  <c:v>-11.897916327472041</c:v>
                </c:pt>
                <c:pt idx="136">
                  <c:v>-12.320623381858743</c:v>
                </c:pt>
                <c:pt idx="137">
                  <c:v>-14.533787277207619</c:v>
                </c:pt>
                <c:pt idx="138">
                  <c:v>-14.647646733066749</c:v>
                </c:pt>
                <c:pt idx="139">
                  <c:v>-15.569589888011212</c:v>
                </c:pt>
                <c:pt idx="140">
                  <c:v>-16.230636853927631</c:v>
                </c:pt>
                <c:pt idx="141">
                  <c:v>-16.209624483480614</c:v>
                </c:pt>
                <c:pt idx="142">
                  <c:v>-20.15456018675021</c:v>
                </c:pt>
                <c:pt idx="143">
                  <c:v>-20.815931683121633</c:v>
                </c:pt>
                <c:pt idx="144">
                  <c:v>-21.156698848656873</c:v>
                </c:pt>
                <c:pt idx="145">
                  <c:v>-22.034344726445717</c:v>
                </c:pt>
                <c:pt idx="146">
                  <c:v>-22.621583581563041</c:v>
                </c:pt>
                <c:pt idx="147">
                  <c:v>-22.979203545704365</c:v>
                </c:pt>
                <c:pt idx="148">
                  <c:v>-23.251156382851676</c:v>
                </c:pt>
                <c:pt idx="149">
                  <c:v>-23.53455593378596</c:v>
                </c:pt>
                <c:pt idx="150">
                  <c:v>-23.797744592948295</c:v>
                </c:pt>
                <c:pt idx="151">
                  <c:v>-24.109828219548479</c:v>
                </c:pt>
                <c:pt idx="152">
                  <c:v>-24.492994140432721</c:v>
                </c:pt>
                <c:pt idx="153">
                  <c:v>-24.898742277658638</c:v>
                </c:pt>
                <c:pt idx="154">
                  <c:v>-25.184579443677052</c:v>
                </c:pt>
                <c:pt idx="155">
                  <c:v>-26.649936720293226</c:v>
                </c:pt>
                <c:pt idx="156">
                  <c:v>-27.164506167599352</c:v>
                </c:pt>
                <c:pt idx="157">
                  <c:v>-28.186482120836146</c:v>
                </c:pt>
                <c:pt idx="158">
                  <c:v>-28.516632956253666</c:v>
                </c:pt>
                <c:pt idx="159">
                  <c:v>-30.017939636924382</c:v>
                </c:pt>
                <c:pt idx="160">
                  <c:v>-33.464790544077147</c:v>
                </c:pt>
                <c:pt idx="161">
                  <c:v>-35.69792227811503</c:v>
                </c:pt>
                <c:pt idx="162">
                  <c:v>-36.985465571589543</c:v>
                </c:pt>
                <c:pt idx="163">
                  <c:v>-37.128618959874288</c:v>
                </c:pt>
                <c:pt idx="164">
                  <c:v>-37.475167706547055</c:v>
                </c:pt>
                <c:pt idx="165">
                  <c:v>-36.916509717488353</c:v>
                </c:pt>
                <c:pt idx="166">
                  <c:v>-38.471605861937064</c:v>
                </c:pt>
                <c:pt idx="167">
                  <c:v>-39.545464295462281</c:v>
                </c:pt>
                <c:pt idx="168">
                  <c:v>-40.919561818231728</c:v>
                </c:pt>
                <c:pt idx="169">
                  <c:v>-40.963220141376098</c:v>
                </c:pt>
                <c:pt idx="170">
                  <c:v>-41.568282462764614</c:v>
                </c:pt>
                <c:pt idx="171">
                  <c:v>-41.555100570257594</c:v>
                </c:pt>
                <c:pt idx="172">
                  <c:v>-38.452505765865624</c:v>
                </c:pt>
                <c:pt idx="173">
                  <c:v>-36.723311137741327</c:v>
                </c:pt>
                <c:pt idx="174">
                  <c:v>-35.750366234622525</c:v>
                </c:pt>
                <c:pt idx="175">
                  <c:v>-34.442673926930219</c:v>
                </c:pt>
                <c:pt idx="176">
                  <c:v>-34.596520080776372</c:v>
                </c:pt>
                <c:pt idx="177">
                  <c:v>-33.981135465391759</c:v>
                </c:pt>
                <c:pt idx="178">
                  <c:v>-33.890476124732416</c:v>
                </c:pt>
                <c:pt idx="179">
                  <c:v>-33.489887700811863</c:v>
                </c:pt>
                <c:pt idx="180">
                  <c:v>-34.479580052159946</c:v>
                </c:pt>
                <c:pt idx="181">
                  <c:v>-34.89321668021703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66-4731-95DB-031CD7B9688E}"/>
            </c:ext>
          </c:extLst>
        </c:ser>
        <c:ser>
          <c:idx val="3"/>
          <c:order val="3"/>
          <c:spPr>
            <a:ln w="9525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Elgin!$B$16:$B$99967</c:f>
              <c:numCache>
                <c:formatCode>0</c:formatCode>
                <c:ptCount val="9995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4">
                  <c:v>178</c:v>
                </c:pt>
                <c:pt idx="165">
                  <c:v>179</c:v>
                </c:pt>
                <c:pt idx="166">
                  <c:v>180</c:v>
                </c:pt>
                <c:pt idx="167">
                  <c:v>181</c:v>
                </c:pt>
                <c:pt idx="168">
                  <c:v>182</c:v>
                </c:pt>
                <c:pt idx="169">
                  <c:v>183</c:v>
                </c:pt>
                <c:pt idx="170">
                  <c:v>184</c:v>
                </c:pt>
                <c:pt idx="171">
                  <c:v>185</c:v>
                </c:pt>
                <c:pt idx="172">
                  <c:v>186</c:v>
                </c:pt>
                <c:pt idx="173">
                  <c:v>187</c:v>
                </c:pt>
                <c:pt idx="174">
                  <c:v>188</c:v>
                </c:pt>
                <c:pt idx="175">
                  <c:v>189</c:v>
                </c:pt>
                <c:pt idx="176">
                  <c:v>190</c:v>
                </c:pt>
                <c:pt idx="177">
                  <c:v>191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195</c:v>
                </c:pt>
                <c:pt idx="182">
                  <c:v>196</c:v>
                </c:pt>
                <c:pt idx="183">
                  <c:v>197</c:v>
                </c:pt>
                <c:pt idx="184">
                  <c:v>198</c:v>
                </c:pt>
                <c:pt idx="185">
                  <c:v>199</c:v>
                </c:pt>
                <c:pt idx="186">
                  <c:v>200</c:v>
                </c:pt>
                <c:pt idx="187">
                  <c:v>201</c:v>
                </c:pt>
                <c:pt idx="188">
                  <c:v>202</c:v>
                </c:pt>
                <c:pt idx="189">
                  <c:v>203</c:v>
                </c:pt>
                <c:pt idx="190">
                  <c:v>204</c:v>
                </c:pt>
                <c:pt idx="191">
                  <c:v>205</c:v>
                </c:pt>
                <c:pt idx="192">
                  <c:v>206</c:v>
                </c:pt>
                <c:pt idx="193">
                  <c:v>207</c:v>
                </c:pt>
                <c:pt idx="194">
                  <c:v>208</c:v>
                </c:pt>
                <c:pt idx="195">
                  <c:v>209</c:v>
                </c:pt>
                <c:pt idx="196">
                  <c:v>210</c:v>
                </c:pt>
                <c:pt idx="197">
                  <c:v>211</c:v>
                </c:pt>
                <c:pt idx="198">
                  <c:v>212</c:v>
                </c:pt>
                <c:pt idx="199">
                  <c:v>213</c:v>
                </c:pt>
                <c:pt idx="200">
                  <c:v>214</c:v>
                </c:pt>
                <c:pt idx="201">
                  <c:v>215</c:v>
                </c:pt>
                <c:pt idx="202">
                  <c:v>216</c:v>
                </c:pt>
                <c:pt idx="203">
                  <c:v>217</c:v>
                </c:pt>
                <c:pt idx="204">
                  <c:v>218</c:v>
                </c:pt>
                <c:pt idx="205">
                  <c:v>219</c:v>
                </c:pt>
                <c:pt idx="206">
                  <c:v>220</c:v>
                </c:pt>
                <c:pt idx="207">
                  <c:v>221</c:v>
                </c:pt>
                <c:pt idx="208">
                  <c:v>222</c:v>
                </c:pt>
                <c:pt idx="209">
                  <c:v>223</c:v>
                </c:pt>
                <c:pt idx="210">
                  <c:v>224</c:v>
                </c:pt>
                <c:pt idx="211">
                  <c:v>225</c:v>
                </c:pt>
                <c:pt idx="212">
                  <c:v>226</c:v>
                </c:pt>
                <c:pt idx="213">
                  <c:v>227</c:v>
                </c:pt>
                <c:pt idx="214">
                  <c:v>228</c:v>
                </c:pt>
                <c:pt idx="215">
                  <c:v>229</c:v>
                </c:pt>
                <c:pt idx="216">
                  <c:v>230</c:v>
                </c:pt>
                <c:pt idx="217">
                  <c:v>231</c:v>
                </c:pt>
                <c:pt idx="218">
                  <c:v>232</c:v>
                </c:pt>
                <c:pt idx="219">
                  <c:v>233</c:v>
                </c:pt>
                <c:pt idx="220">
                  <c:v>234</c:v>
                </c:pt>
                <c:pt idx="221">
                  <c:v>235</c:v>
                </c:pt>
                <c:pt idx="222">
                  <c:v>236</c:v>
                </c:pt>
                <c:pt idx="223">
                  <c:v>237</c:v>
                </c:pt>
                <c:pt idx="224">
                  <c:v>238</c:v>
                </c:pt>
                <c:pt idx="225">
                  <c:v>239</c:v>
                </c:pt>
                <c:pt idx="226">
                  <c:v>240</c:v>
                </c:pt>
                <c:pt idx="227">
                  <c:v>241</c:v>
                </c:pt>
                <c:pt idx="228">
                  <c:v>242</c:v>
                </c:pt>
                <c:pt idx="229">
                  <c:v>243</c:v>
                </c:pt>
                <c:pt idx="230">
                  <c:v>244</c:v>
                </c:pt>
                <c:pt idx="231">
                  <c:v>245</c:v>
                </c:pt>
                <c:pt idx="232">
                  <c:v>246</c:v>
                </c:pt>
                <c:pt idx="233">
                  <c:v>247</c:v>
                </c:pt>
                <c:pt idx="234">
                  <c:v>248</c:v>
                </c:pt>
                <c:pt idx="235">
                  <c:v>249</c:v>
                </c:pt>
                <c:pt idx="236">
                  <c:v>250</c:v>
                </c:pt>
                <c:pt idx="237">
                  <c:v>251</c:v>
                </c:pt>
                <c:pt idx="238">
                  <c:v>252</c:v>
                </c:pt>
              </c:numCache>
            </c:numRef>
          </c:xVal>
          <c:yVal>
            <c:numRef>
              <c:f>Elgin!$J$16:$J$99967</c:f>
              <c:numCache>
                <c:formatCode>General</c:formatCode>
                <c:ptCount val="99952"/>
                <c:pt idx="0">
                  <c:v>74.956508889424612</c:v>
                </c:pt>
                <c:pt idx="1">
                  <c:v>74.448577213490026</c:v>
                </c:pt>
                <c:pt idx="2">
                  <c:v>74.923663891988312</c:v>
                </c:pt>
                <c:pt idx="3">
                  <c:v>74.923663891988312</c:v>
                </c:pt>
                <c:pt idx="4">
                  <c:v>75.042816879996721</c:v>
                </c:pt>
                <c:pt idx="5">
                  <c:v>74.19221626228564</c:v>
                </c:pt>
                <c:pt idx="6">
                  <c:v>73.009431689478276</c:v>
                </c:pt>
                <c:pt idx="7">
                  <c:v>72.756438636750204</c:v>
                </c:pt>
                <c:pt idx="8">
                  <c:v>54.322720415610888</c:v>
                </c:pt>
                <c:pt idx="9">
                  <c:v>53.769861282403674</c:v>
                </c:pt>
                <c:pt idx="10">
                  <c:v>52.931615091740568</c:v>
                </c:pt>
                <c:pt idx="11">
                  <c:v>53.25835841353026</c:v>
                </c:pt>
                <c:pt idx="12">
                  <c:v>52.434879122340583</c:v>
                </c:pt>
                <c:pt idx="13">
                  <c:v>52.507370144700182</c:v>
                </c:pt>
                <c:pt idx="14">
                  <c:v>51.633497304245431</c:v>
                </c:pt>
                <c:pt idx="15">
                  <c:v>51.756761569261336</c:v>
                </c:pt>
                <c:pt idx="16">
                  <c:v>51.261805681904058</c:v>
                </c:pt>
                <c:pt idx="17">
                  <c:v>51.653652804669051</c:v>
                </c:pt>
                <c:pt idx="18">
                  <c:v>49.631356430994067</c:v>
                </c:pt>
                <c:pt idx="19">
                  <c:v>45.254755505253542</c:v>
                </c:pt>
                <c:pt idx="20">
                  <c:v>44.413734196331937</c:v>
                </c:pt>
                <c:pt idx="21">
                  <c:v>42.046026015539127</c:v>
                </c:pt>
                <c:pt idx="22">
                  <c:v>40.798752957664227</c:v>
                </c:pt>
                <c:pt idx="23">
                  <c:v>40.665801454273904</c:v>
                </c:pt>
                <c:pt idx="24">
                  <c:v>39.541614498901076</c:v>
                </c:pt>
                <c:pt idx="25">
                  <c:v>38.885734108623211</c:v>
                </c:pt>
                <c:pt idx="26">
                  <c:v>33.564435980377873</c:v>
                </c:pt>
                <c:pt idx="27">
                  <c:v>33.02288147805762</c:v>
                </c:pt>
                <c:pt idx="28">
                  <c:v>26.404156863433858</c:v>
                </c:pt>
                <c:pt idx="29">
                  <c:v>25.718221770793367</c:v>
                </c:pt>
                <c:pt idx="30">
                  <c:v>24.286507517742795</c:v>
                </c:pt>
                <c:pt idx="31">
                  <c:v>23.032217998864546</c:v>
                </c:pt>
                <c:pt idx="32">
                  <c:v>14.80421890617788</c:v>
                </c:pt>
                <c:pt idx="33">
                  <c:v>14.614956051376714</c:v>
                </c:pt>
                <c:pt idx="34">
                  <c:v>14.774009132880138</c:v>
                </c:pt>
                <c:pt idx="35">
                  <c:v>14.389235844305528</c:v>
                </c:pt>
                <c:pt idx="36">
                  <c:v>13.059192321462294</c:v>
                </c:pt>
                <c:pt idx="37">
                  <c:v>12.583807343811326</c:v>
                </c:pt>
                <c:pt idx="38">
                  <c:v>10.246574329738445</c:v>
                </c:pt>
                <c:pt idx="39">
                  <c:v>10.477416539493722</c:v>
                </c:pt>
                <c:pt idx="40">
                  <c:v>10.491350807214229</c:v>
                </c:pt>
                <c:pt idx="41">
                  <c:v>10.207709814248473</c:v>
                </c:pt>
                <c:pt idx="42">
                  <c:v>9.8010547819051776</c:v>
                </c:pt>
                <c:pt idx="43">
                  <c:v>8.4900247563846367</c:v>
                </c:pt>
                <c:pt idx="44">
                  <c:v>8.4185740341971247</c:v>
                </c:pt>
                <c:pt idx="45">
                  <c:v>8.4300645738308972</c:v>
                </c:pt>
                <c:pt idx="46">
                  <c:v>8.3974401394269016</c:v>
                </c:pt>
                <c:pt idx="47">
                  <c:v>8.1282224867103956</c:v>
                </c:pt>
                <c:pt idx="48">
                  <c:v>8.2853072729182262</c:v>
                </c:pt>
                <c:pt idx="49">
                  <c:v>8.2037721705937141</c:v>
                </c:pt>
                <c:pt idx="50">
                  <c:v>8.1757445365758397</c:v>
                </c:pt>
                <c:pt idx="51">
                  <c:v>7.5290836393865375</c:v>
                </c:pt>
                <c:pt idx="52">
                  <c:v>7.6123860367392862</c:v>
                </c:pt>
                <c:pt idx="53">
                  <c:v>7.6739314087772197</c:v>
                </c:pt>
                <c:pt idx="54">
                  <c:v>7.4211781428987393</c:v>
                </c:pt>
                <c:pt idx="55">
                  <c:v>7.3125729361521143</c:v>
                </c:pt>
                <c:pt idx="56">
                  <c:v>6.7371918071019437</c:v>
                </c:pt>
                <c:pt idx="57">
                  <c:v>6.4718673419469992</c:v>
                </c:pt>
                <c:pt idx="58">
                  <c:v>6.0442810435430063</c:v>
                </c:pt>
                <c:pt idx="59">
                  <c:v>6.0442810435430063</c:v>
                </c:pt>
                <c:pt idx="60">
                  <c:v>6.008189255999774</c:v>
                </c:pt>
                <c:pt idx="61">
                  <c:v>5.8799665550904212</c:v>
                </c:pt>
                <c:pt idx="62">
                  <c:v>5.9216003758184206</c:v>
                </c:pt>
                <c:pt idx="63">
                  <c:v>6.0490035422431836</c:v>
                </c:pt>
                <c:pt idx="64">
                  <c:v>5.3284918700859549</c:v>
                </c:pt>
                <c:pt idx="65">
                  <c:v>5.3314390881298861</c:v>
                </c:pt>
                <c:pt idx="66">
                  <c:v>5.4303022472789388</c:v>
                </c:pt>
                <c:pt idx="67">
                  <c:v>5.468636895192744</c:v>
                </c:pt>
                <c:pt idx="68">
                  <c:v>5.5223381814366759</c:v>
                </c:pt>
                <c:pt idx="69">
                  <c:v>5.4862578468533529</c:v>
                </c:pt>
                <c:pt idx="70">
                  <c:v>5.4466694588275946</c:v>
                </c:pt>
                <c:pt idx="71">
                  <c:v>5.525817815359118</c:v>
                </c:pt>
                <c:pt idx="72">
                  <c:v>5.5132762134907782</c:v>
                </c:pt>
                <c:pt idx="73">
                  <c:v>5.4881369358754961</c:v>
                </c:pt>
                <c:pt idx="74">
                  <c:v>5.2766624947835146</c:v>
                </c:pt>
                <c:pt idx="75">
                  <c:v>5.2347472929945722</c:v>
                </c:pt>
                <c:pt idx="76">
                  <c:v>5.0010350968651176</c:v>
                </c:pt>
                <c:pt idx="77">
                  <c:v>4.9579107997211453</c:v>
                </c:pt>
                <c:pt idx="78">
                  <c:v>4.5398591991003707</c:v>
                </c:pt>
                <c:pt idx="79">
                  <c:v>4.537273201542189</c:v>
                </c:pt>
                <c:pt idx="80">
                  <c:v>4.5149195020245294</c:v>
                </c:pt>
                <c:pt idx="81">
                  <c:v>4.4376025801885497</c:v>
                </c:pt>
                <c:pt idx="82">
                  <c:v>4.2679949772985237</c:v>
                </c:pt>
                <c:pt idx="83">
                  <c:v>4.0880622556244894</c:v>
                </c:pt>
                <c:pt idx="84">
                  <c:v>3.7646066135060683</c:v>
                </c:pt>
                <c:pt idx="85">
                  <c:v>3.2663911751644612</c:v>
                </c:pt>
                <c:pt idx="86">
                  <c:v>3.1810558433024108</c:v>
                </c:pt>
                <c:pt idx="87">
                  <c:v>3.1488198741257563</c:v>
                </c:pt>
                <c:pt idx="88">
                  <c:v>3.2209040701711089</c:v>
                </c:pt>
                <c:pt idx="89">
                  <c:v>3.2209040701711089</c:v>
                </c:pt>
                <c:pt idx="90">
                  <c:v>3.1310733930967576</c:v>
                </c:pt>
                <c:pt idx="91">
                  <c:v>3.2257233742207712</c:v>
                </c:pt>
                <c:pt idx="92">
                  <c:v>3.4467313339559564</c:v>
                </c:pt>
                <c:pt idx="93">
                  <c:v>3.4467313339559564</c:v>
                </c:pt>
                <c:pt idx="94">
                  <c:v>3.0521497922139953</c:v>
                </c:pt>
                <c:pt idx="95">
                  <c:v>3.0716272789172852</c:v>
                </c:pt>
                <c:pt idx="96">
                  <c:v>3.0201115740578985</c:v>
                </c:pt>
                <c:pt idx="97">
                  <c:v>3.2281260713584432</c:v>
                </c:pt>
                <c:pt idx="98">
                  <c:v>3.4706744134127501</c:v>
                </c:pt>
                <c:pt idx="99">
                  <c:v>3.4033319456006477</c:v>
                </c:pt>
                <c:pt idx="100">
                  <c:v>3.3514176327467857</c:v>
                </c:pt>
                <c:pt idx="101">
                  <c:v>3.1615649191216302</c:v>
                </c:pt>
                <c:pt idx="102">
                  <c:v>3.2088058143072931</c:v>
                </c:pt>
                <c:pt idx="103">
                  <c:v>3.1332993195862251</c:v>
                </c:pt>
                <c:pt idx="104">
                  <c:v>3.1548132027993732</c:v>
                </c:pt>
                <c:pt idx="105">
                  <c:v>3.1030701572533474</c:v>
                </c:pt>
                <c:pt idx="106">
                  <c:v>3.0437730510710921</c:v>
                </c:pt>
                <c:pt idx="107">
                  <c:v>2.8520435242823701</c:v>
                </c:pt>
                <c:pt idx="108">
                  <c:v>2.8401120765513665</c:v>
                </c:pt>
                <c:pt idx="109">
                  <c:v>2.7997854414972787</c:v>
                </c:pt>
                <c:pt idx="110">
                  <c:v>2.8222715895662951</c:v>
                </c:pt>
                <c:pt idx="111">
                  <c:v>2.7957229574969138</c:v>
                </c:pt>
                <c:pt idx="112">
                  <c:v>3.025991636498031</c:v>
                </c:pt>
                <c:pt idx="113">
                  <c:v>3.0527280366195297</c:v>
                </c:pt>
                <c:pt idx="114">
                  <c:v>3.0480964603725509</c:v>
                </c:pt>
                <c:pt idx="115">
                  <c:v>3.0259876112146129</c:v>
                </c:pt>
                <c:pt idx="116">
                  <c:v>3.1660182866255573</c:v>
                </c:pt>
                <c:pt idx="117">
                  <c:v>3.3607959543058441</c:v>
                </c:pt>
                <c:pt idx="118">
                  <c:v>3.2316189805476827</c:v>
                </c:pt>
                <c:pt idx="119">
                  <c:v>3.1615788553562072</c:v>
                </c:pt>
                <c:pt idx="120">
                  <c:v>2.9492768806769551</c:v>
                </c:pt>
                <c:pt idx="121">
                  <c:v>2.854777975196753</c:v>
                </c:pt>
                <c:pt idx="122">
                  <c:v>2.1935459887627706</c:v>
                </c:pt>
                <c:pt idx="123">
                  <c:v>1.4462470256459117</c:v>
                </c:pt>
                <c:pt idx="124">
                  <c:v>0.80421248770208331</c:v>
                </c:pt>
                <c:pt idx="125">
                  <c:v>0.73743360418956749</c:v>
                </c:pt>
                <c:pt idx="126">
                  <c:v>0.62727271570606735</c:v>
                </c:pt>
                <c:pt idx="127">
                  <c:v>0.65293938816247898</c:v>
                </c:pt>
                <c:pt idx="128">
                  <c:v>0.72159777780670309</c:v>
                </c:pt>
                <c:pt idx="129">
                  <c:v>0.62857678478924139</c:v>
                </c:pt>
                <c:pt idx="130">
                  <c:v>0.49304674981913621</c:v>
                </c:pt>
                <c:pt idx="131">
                  <c:v>0.86518497521023274</c:v>
                </c:pt>
                <c:pt idx="132">
                  <c:v>1.1081672077529152</c:v>
                </c:pt>
                <c:pt idx="133">
                  <c:v>1.1416524640437942</c:v>
                </c:pt>
                <c:pt idx="134">
                  <c:v>1.2224164694480466</c:v>
                </c:pt>
                <c:pt idx="135">
                  <c:v>0.89791632747204098</c:v>
                </c:pt>
                <c:pt idx="136">
                  <c:v>1.6539567151920771</c:v>
                </c:pt>
                <c:pt idx="137">
                  <c:v>2.6004539438742853</c:v>
                </c:pt>
                <c:pt idx="138">
                  <c:v>2.3476467330667479</c:v>
                </c:pt>
                <c:pt idx="139">
                  <c:v>2.2029232213445447</c:v>
                </c:pt>
                <c:pt idx="140">
                  <c:v>1.8973035205942965</c:v>
                </c:pt>
                <c:pt idx="141">
                  <c:v>1.8096244834806141</c:v>
                </c:pt>
                <c:pt idx="142">
                  <c:v>4.15456018675021</c:v>
                </c:pt>
                <c:pt idx="143">
                  <c:v>3.7492650164549648</c:v>
                </c:pt>
                <c:pt idx="144">
                  <c:v>3.3566988486568707</c:v>
                </c:pt>
                <c:pt idx="145">
                  <c:v>3.2343447264457161</c:v>
                </c:pt>
                <c:pt idx="146">
                  <c:v>3.0882502482297056</c:v>
                </c:pt>
                <c:pt idx="147">
                  <c:v>2.9125368790376971</c:v>
                </c:pt>
                <c:pt idx="148">
                  <c:v>2.9063287966447788</c:v>
                </c:pt>
                <c:pt idx="149">
                  <c:v>2.8916987909288192</c:v>
                </c:pt>
                <c:pt idx="150">
                  <c:v>2.7236705188742221</c:v>
                </c:pt>
                <c:pt idx="151">
                  <c:v>2.8405974503177092</c:v>
                </c:pt>
                <c:pt idx="152">
                  <c:v>2.7329941404327212</c:v>
                </c:pt>
                <c:pt idx="153">
                  <c:v>2.6487422776586378</c:v>
                </c:pt>
                <c:pt idx="154">
                  <c:v>2.401970748024878</c:v>
                </c:pt>
                <c:pt idx="155">
                  <c:v>3.1044821748386777</c:v>
                </c:pt>
                <c:pt idx="156">
                  <c:v>2.9740299771231626</c:v>
                </c:pt>
                <c:pt idx="157">
                  <c:v>3.3864821208361455</c:v>
                </c:pt>
                <c:pt idx="158">
                  <c:v>3.148211903622089</c:v>
                </c:pt>
                <c:pt idx="159">
                  <c:v>3.9623840813688247</c:v>
                </c:pt>
                <c:pt idx="160">
                  <c:v>6.8177317205477372</c:v>
                </c:pt>
                <c:pt idx="161">
                  <c:v>8.8229222781150334</c:v>
                </c:pt>
                <c:pt idx="162">
                  <c:v>9.7854655715895458</c:v>
                </c:pt>
                <c:pt idx="163">
                  <c:v>9.4143332455885727</c:v>
                </c:pt>
                <c:pt idx="164">
                  <c:v>8.6180248494041951</c:v>
                </c:pt>
                <c:pt idx="165">
                  <c:v>9.2022240032026374</c:v>
                </c:pt>
                <c:pt idx="166">
                  <c:v>7.7573201476513489</c:v>
                </c:pt>
                <c:pt idx="167">
                  <c:v>7.5454642954622777</c:v>
                </c:pt>
                <c:pt idx="168">
                  <c:v>6.7767046753745781</c:v>
                </c:pt>
                <c:pt idx="169">
                  <c:v>5.1060772842332476</c:v>
                </c:pt>
                <c:pt idx="170">
                  <c:v>5.260590155072304</c:v>
                </c:pt>
                <c:pt idx="171">
                  <c:v>6.3243313394883636</c:v>
                </c:pt>
                <c:pt idx="172">
                  <c:v>9.9909673043271603</c:v>
                </c:pt>
                <c:pt idx="173">
                  <c:v>12.569464983895173</c:v>
                </c:pt>
                <c:pt idx="174">
                  <c:v>14.673443157699451</c:v>
                </c:pt>
                <c:pt idx="175">
                  <c:v>15.981135465391759</c:v>
                </c:pt>
                <c:pt idx="176">
                  <c:v>15.827289311545604</c:v>
                </c:pt>
                <c:pt idx="177">
                  <c:v>16.442673926930219</c:v>
                </c:pt>
                <c:pt idx="178">
                  <c:v>16.533333267589562</c:v>
                </c:pt>
                <c:pt idx="179">
                  <c:v>17.489887700811867</c:v>
                </c:pt>
                <c:pt idx="180">
                  <c:v>17.8367229093028</c:v>
                </c:pt>
                <c:pt idx="181">
                  <c:v>18.321788108788461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66-4731-95DB-031CD7B9688E}"/>
            </c:ext>
          </c:extLst>
        </c:ser>
        <c:ser>
          <c:idx val="4"/>
          <c:order val="4"/>
          <c:tx>
            <c:v>Post Adjustment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Elgin!$B$186:$B$100000</c:f>
              <c:numCache>
                <c:formatCode>0</c:formatCode>
                <c:ptCount val="99815"/>
                <c:pt idx="0">
                  <c:v>184</c:v>
                </c:pt>
                <c:pt idx="1">
                  <c:v>185</c:v>
                </c:pt>
                <c:pt idx="2">
                  <c:v>186</c:v>
                </c:pt>
                <c:pt idx="3">
                  <c:v>187</c:v>
                </c:pt>
                <c:pt idx="4">
                  <c:v>188</c:v>
                </c:pt>
                <c:pt idx="5">
                  <c:v>189</c:v>
                </c:pt>
                <c:pt idx="6">
                  <c:v>190</c:v>
                </c:pt>
                <c:pt idx="7">
                  <c:v>191</c:v>
                </c:pt>
                <c:pt idx="8">
                  <c:v>192</c:v>
                </c:pt>
                <c:pt idx="9">
                  <c:v>193</c:v>
                </c:pt>
                <c:pt idx="10">
                  <c:v>194</c:v>
                </c:pt>
                <c:pt idx="11">
                  <c:v>195</c:v>
                </c:pt>
                <c:pt idx="12">
                  <c:v>196</c:v>
                </c:pt>
                <c:pt idx="13">
                  <c:v>197</c:v>
                </c:pt>
                <c:pt idx="14">
                  <c:v>198</c:v>
                </c:pt>
                <c:pt idx="15">
                  <c:v>199</c:v>
                </c:pt>
                <c:pt idx="16">
                  <c:v>200</c:v>
                </c:pt>
                <c:pt idx="17">
                  <c:v>201</c:v>
                </c:pt>
                <c:pt idx="18">
                  <c:v>202</c:v>
                </c:pt>
                <c:pt idx="19">
                  <c:v>203</c:v>
                </c:pt>
                <c:pt idx="20">
                  <c:v>204</c:v>
                </c:pt>
                <c:pt idx="21">
                  <c:v>205</c:v>
                </c:pt>
                <c:pt idx="22">
                  <c:v>206</c:v>
                </c:pt>
                <c:pt idx="23">
                  <c:v>207</c:v>
                </c:pt>
                <c:pt idx="24">
                  <c:v>208</c:v>
                </c:pt>
                <c:pt idx="25">
                  <c:v>209</c:v>
                </c:pt>
                <c:pt idx="26">
                  <c:v>210</c:v>
                </c:pt>
                <c:pt idx="27">
                  <c:v>211</c:v>
                </c:pt>
                <c:pt idx="28">
                  <c:v>212</c:v>
                </c:pt>
                <c:pt idx="29">
                  <c:v>213</c:v>
                </c:pt>
                <c:pt idx="30">
                  <c:v>214</c:v>
                </c:pt>
                <c:pt idx="31">
                  <c:v>215</c:v>
                </c:pt>
                <c:pt idx="32">
                  <c:v>216</c:v>
                </c:pt>
                <c:pt idx="33">
                  <c:v>217</c:v>
                </c:pt>
                <c:pt idx="34">
                  <c:v>218</c:v>
                </c:pt>
                <c:pt idx="35">
                  <c:v>219</c:v>
                </c:pt>
                <c:pt idx="36">
                  <c:v>220</c:v>
                </c:pt>
                <c:pt idx="37">
                  <c:v>221</c:v>
                </c:pt>
                <c:pt idx="38">
                  <c:v>222</c:v>
                </c:pt>
                <c:pt idx="39">
                  <c:v>223</c:v>
                </c:pt>
                <c:pt idx="40">
                  <c:v>224</c:v>
                </c:pt>
                <c:pt idx="41">
                  <c:v>225</c:v>
                </c:pt>
                <c:pt idx="42">
                  <c:v>226</c:v>
                </c:pt>
                <c:pt idx="43">
                  <c:v>227</c:v>
                </c:pt>
                <c:pt idx="44">
                  <c:v>228</c:v>
                </c:pt>
                <c:pt idx="45">
                  <c:v>229</c:v>
                </c:pt>
                <c:pt idx="46">
                  <c:v>230</c:v>
                </c:pt>
                <c:pt idx="47">
                  <c:v>231</c:v>
                </c:pt>
                <c:pt idx="48">
                  <c:v>232</c:v>
                </c:pt>
                <c:pt idx="49">
                  <c:v>233</c:v>
                </c:pt>
                <c:pt idx="50">
                  <c:v>234</c:v>
                </c:pt>
                <c:pt idx="51">
                  <c:v>235</c:v>
                </c:pt>
                <c:pt idx="52">
                  <c:v>236</c:v>
                </c:pt>
                <c:pt idx="53">
                  <c:v>237</c:v>
                </c:pt>
                <c:pt idx="54">
                  <c:v>238</c:v>
                </c:pt>
                <c:pt idx="55">
                  <c:v>239</c:v>
                </c:pt>
                <c:pt idx="56">
                  <c:v>240</c:v>
                </c:pt>
                <c:pt idx="57">
                  <c:v>241</c:v>
                </c:pt>
                <c:pt idx="58">
                  <c:v>242</c:v>
                </c:pt>
                <c:pt idx="59">
                  <c:v>243</c:v>
                </c:pt>
                <c:pt idx="60">
                  <c:v>244</c:v>
                </c:pt>
                <c:pt idx="61">
                  <c:v>245</c:v>
                </c:pt>
                <c:pt idx="62">
                  <c:v>246</c:v>
                </c:pt>
                <c:pt idx="63">
                  <c:v>247</c:v>
                </c:pt>
                <c:pt idx="64">
                  <c:v>248</c:v>
                </c:pt>
                <c:pt idx="65">
                  <c:v>249</c:v>
                </c:pt>
                <c:pt idx="66">
                  <c:v>250</c:v>
                </c:pt>
                <c:pt idx="67">
                  <c:v>251</c:v>
                </c:pt>
                <c:pt idx="68">
                  <c:v>252</c:v>
                </c:pt>
              </c:numCache>
            </c:numRef>
          </c:xVal>
          <c:yVal>
            <c:numRef>
              <c:f>Elgin!$F$186:$F$194</c:f>
              <c:numCache>
                <c:formatCode>General</c:formatCode>
                <c:ptCount val="9"/>
                <c:pt idx="1">
                  <c:v>3</c:v>
                </c:pt>
                <c:pt idx="2">
                  <c:v>14</c:v>
                </c:pt>
                <c:pt idx="3">
                  <c:v>11</c:v>
                </c:pt>
                <c:pt idx="4">
                  <c:v>6</c:v>
                </c:pt>
                <c:pt idx="5">
                  <c:v>-2</c:v>
                </c:pt>
                <c:pt idx="6">
                  <c:v>-19</c:v>
                </c:pt>
                <c:pt idx="7">
                  <c:v>-7</c:v>
                </c:pt>
                <c:pt idx="8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66-4731-95DB-031CD7B96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60"/>
        <c:crossBetween val="midCat"/>
      </c:valAx>
      <c:valAx>
        <c:axId val="721237024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4.985981045159669E-3"/>
              <c:y val="0.1622315639703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Elgin</a:t>
            </a:r>
          </a:p>
        </c:rich>
      </c:tx>
      <c:layout>
        <c:manualLayout>
          <c:xMode val="edge"/>
          <c:yMode val="edge"/>
          <c:x val="0.75778660694936073"/>
          <c:y val="6.813627254509017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5437405186738"/>
          <c:y val="3.3087908099663894E-2"/>
          <c:w val="0.83497236870620528"/>
          <c:h val="0.81681346945860223"/>
        </c:manualLayout>
      </c:layout>
      <c:scatterChart>
        <c:scatterStyle val="lineMarker"/>
        <c:varyColors val="0"/>
        <c:ser>
          <c:idx val="0"/>
          <c:order val="0"/>
          <c:tx>
            <c:v>Elgin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Elgin!$B$28:$B$967</c:f>
              <c:numCache>
                <c:formatCode>0</c:formatCode>
                <c:ptCount val="940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</c:numCache>
            </c:numRef>
          </c:xVal>
          <c:yVal>
            <c:numRef>
              <c:f>Elgin!$D$28:$D$967</c:f>
              <c:numCache>
                <c:formatCode>General</c:formatCode>
                <c:ptCount val="940"/>
                <c:pt idx="0">
                  <c:v>-1</c:v>
                </c:pt>
                <c:pt idx="1">
                  <c:v>0</c:v>
                </c:pt>
                <c:pt idx="2">
                  <c:v>14</c:v>
                </c:pt>
                <c:pt idx="3">
                  <c:v>34</c:v>
                </c:pt>
                <c:pt idx="4">
                  <c:v>52</c:v>
                </c:pt>
                <c:pt idx="5">
                  <c:v>10</c:v>
                </c:pt>
                <c:pt idx="6">
                  <c:v>7</c:v>
                </c:pt>
                <c:pt idx="7">
                  <c:v>8</c:v>
                </c:pt>
                <c:pt idx="8">
                  <c:v>19</c:v>
                </c:pt>
                <c:pt idx="9">
                  <c:v>35</c:v>
                </c:pt>
                <c:pt idx="10">
                  <c:v>45</c:v>
                </c:pt>
                <c:pt idx="11">
                  <c:v>63</c:v>
                </c:pt>
                <c:pt idx="12">
                  <c:v>66</c:v>
                </c:pt>
                <c:pt idx="13">
                  <c:v>66</c:v>
                </c:pt>
                <c:pt idx="14">
                  <c:v>73</c:v>
                </c:pt>
                <c:pt idx="15">
                  <c:v>80</c:v>
                </c:pt>
                <c:pt idx="16">
                  <c:v>92</c:v>
                </c:pt>
                <c:pt idx="17">
                  <c:v>96</c:v>
                </c:pt>
                <c:pt idx="18">
                  <c:v>94</c:v>
                </c:pt>
                <c:pt idx="19">
                  <c:v>97.5</c:v>
                </c:pt>
                <c:pt idx="20">
                  <c:v>103</c:v>
                </c:pt>
                <c:pt idx="21">
                  <c:v>104</c:v>
                </c:pt>
                <c:pt idx="22">
                  <c:v>108.5</c:v>
                </c:pt>
                <c:pt idx="23">
                  <c:v>111</c:v>
                </c:pt>
                <c:pt idx="24">
                  <c:v>119</c:v>
                </c:pt>
                <c:pt idx="25">
                  <c:v>118</c:v>
                </c:pt>
                <c:pt idx="26">
                  <c:v>118.5</c:v>
                </c:pt>
                <c:pt idx="27">
                  <c:v>124</c:v>
                </c:pt>
                <c:pt idx="28">
                  <c:v>129</c:v>
                </c:pt>
                <c:pt idx="29">
                  <c:v>136</c:v>
                </c:pt>
                <c:pt idx="30">
                  <c:v>140</c:v>
                </c:pt>
                <c:pt idx="31">
                  <c:v>145</c:v>
                </c:pt>
                <c:pt idx="32">
                  <c:v>145</c:v>
                </c:pt>
                <c:pt idx="33">
                  <c:v>147</c:v>
                </c:pt>
                <c:pt idx="34">
                  <c:v>149</c:v>
                </c:pt>
                <c:pt idx="35">
                  <c:v>146</c:v>
                </c:pt>
                <c:pt idx="36">
                  <c:v>147.5</c:v>
                </c:pt>
                <c:pt idx="37">
                  <c:v>155</c:v>
                </c:pt>
                <c:pt idx="38">
                  <c:v>153</c:v>
                </c:pt>
                <c:pt idx="39">
                  <c:v>151</c:v>
                </c:pt>
                <c:pt idx="40">
                  <c:v>149.5</c:v>
                </c:pt>
                <c:pt idx="41">
                  <c:v>148.5</c:v>
                </c:pt>
                <c:pt idx="42">
                  <c:v>144</c:v>
                </c:pt>
                <c:pt idx="43">
                  <c:v>140</c:v>
                </c:pt>
                <c:pt idx="44">
                  <c:v>137</c:v>
                </c:pt>
                <c:pt idx="45">
                  <c:v>137</c:v>
                </c:pt>
                <c:pt idx="46">
                  <c:v>138</c:v>
                </c:pt>
                <c:pt idx="47">
                  <c:v>141</c:v>
                </c:pt>
                <c:pt idx="48">
                  <c:v>143</c:v>
                </c:pt>
                <c:pt idx="49">
                  <c:v>146</c:v>
                </c:pt>
                <c:pt idx="50">
                  <c:v>148</c:v>
                </c:pt>
                <c:pt idx="51">
                  <c:v>152</c:v>
                </c:pt>
                <c:pt idx="52">
                  <c:v>148</c:v>
                </c:pt>
                <c:pt idx="53">
                  <c:v>145</c:v>
                </c:pt>
                <c:pt idx="54">
                  <c:v>141</c:v>
                </c:pt>
                <c:pt idx="55">
                  <c:v>143</c:v>
                </c:pt>
                <c:pt idx="56">
                  <c:v>145</c:v>
                </c:pt>
                <c:pt idx="57">
                  <c:v>148</c:v>
                </c:pt>
                <c:pt idx="58">
                  <c:v>152</c:v>
                </c:pt>
                <c:pt idx="59">
                  <c:v>148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146.5</c:v>
                </c:pt>
                <c:pt idx="64">
                  <c:v>146</c:v>
                </c:pt>
                <c:pt idx="65">
                  <c:v>142</c:v>
                </c:pt>
                <c:pt idx="66">
                  <c:v>145</c:v>
                </c:pt>
                <c:pt idx="67">
                  <c:v>138.5</c:v>
                </c:pt>
                <c:pt idx="68">
                  <c:v>137</c:v>
                </c:pt>
                <c:pt idx="69">
                  <c:v>138</c:v>
                </c:pt>
                <c:pt idx="70">
                  <c:v>138</c:v>
                </c:pt>
                <c:pt idx="71">
                  <c:v>138.5</c:v>
                </c:pt>
                <c:pt idx="72">
                  <c:v>139</c:v>
                </c:pt>
                <c:pt idx="73">
                  <c:v>139.25</c:v>
                </c:pt>
                <c:pt idx="74">
                  <c:v>141</c:v>
                </c:pt>
                <c:pt idx="75">
                  <c:v>139</c:v>
                </c:pt>
                <c:pt idx="76">
                  <c:v>139.5</c:v>
                </c:pt>
                <c:pt idx="77">
                  <c:v>139.5</c:v>
                </c:pt>
                <c:pt idx="78">
                  <c:v>135</c:v>
                </c:pt>
                <c:pt idx="79">
                  <c:v>135</c:v>
                </c:pt>
                <c:pt idx="80">
                  <c:v>136.5</c:v>
                </c:pt>
                <c:pt idx="81">
                  <c:v>135.5</c:v>
                </c:pt>
                <c:pt idx="82">
                  <c:v>136</c:v>
                </c:pt>
                <c:pt idx="83">
                  <c:v>135</c:v>
                </c:pt>
                <c:pt idx="84">
                  <c:v>134.5</c:v>
                </c:pt>
                <c:pt idx="85">
                  <c:v>133</c:v>
                </c:pt>
                <c:pt idx="86">
                  <c:v>131</c:v>
                </c:pt>
                <c:pt idx="87">
                  <c:v>129.5</c:v>
                </c:pt>
                <c:pt idx="88">
                  <c:v>129</c:v>
                </c:pt>
                <c:pt idx="89">
                  <c:v>127.75</c:v>
                </c:pt>
                <c:pt idx="90">
                  <c:v>126.5</c:v>
                </c:pt>
                <c:pt idx="91">
                  <c:v>127.5</c:v>
                </c:pt>
                <c:pt idx="92">
                  <c:v>127.5</c:v>
                </c:pt>
                <c:pt idx="93">
                  <c:v>128</c:v>
                </c:pt>
                <c:pt idx="94">
                  <c:v>129</c:v>
                </c:pt>
                <c:pt idx="95">
                  <c:v>132</c:v>
                </c:pt>
                <c:pt idx="96">
                  <c:v>135</c:v>
                </c:pt>
                <c:pt idx="97">
                  <c:v>137</c:v>
                </c:pt>
                <c:pt idx="98">
                  <c:v>135</c:v>
                </c:pt>
                <c:pt idx="99">
                  <c:v>133</c:v>
                </c:pt>
                <c:pt idx="100">
                  <c:v>128.5</c:v>
                </c:pt>
                <c:pt idx="101">
                  <c:v>123</c:v>
                </c:pt>
                <c:pt idx="102">
                  <c:v>121</c:v>
                </c:pt>
                <c:pt idx="103">
                  <c:v>120</c:v>
                </c:pt>
                <c:pt idx="104">
                  <c:v>117.5</c:v>
                </c:pt>
                <c:pt idx="105">
                  <c:v>114</c:v>
                </c:pt>
                <c:pt idx="106">
                  <c:v>111</c:v>
                </c:pt>
                <c:pt idx="108">
                  <c:v>111</c:v>
                </c:pt>
                <c:pt idx="109">
                  <c:v>109</c:v>
                </c:pt>
                <c:pt idx="110">
                  <c:v>108</c:v>
                </c:pt>
                <c:pt idx="111">
                  <c:v>105.5</c:v>
                </c:pt>
                <c:pt idx="112">
                  <c:v>105.5</c:v>
                </c:pt>
                <c:pt idx="113">
                  <c:v>105</c:v>
                </c:pt>
                <c:pt idx="114">
                  <c:v>102</c:v>
                </c:pt>
                <c:pt idx="115">
                  <c:v>96</c:v>
                </c:pt>
                <c:pt idx="116">
                  <c:v>95</c:v>
                </c:pt>
                <c:pt idx="117">
                  <c:v>92</c:v>
                </c:pt>
                <c:pt idx="118">
                  <c:v>88</c:v>
                </c:pt>
                <c:pt idx="119">
                  <c:v>82</c:v>
                </c:pt>
                <c:pt idx="120">
                  <c:v>75</c:v>
                </c:pt>
                <c:pt idx="121">
                  <c:v>69</c:v>
                </c:pt>
                <c:pt idx="122">
                  <c:v>63</c:v>
                </c:pt>
                <c:pt idx="123">
                  <c:v>58.5</c:v>
                </c:pt>
                <c:pt idx="124">
                  <c:v>50.5</c:v>
                </c:pt>
                <c:pt idx="125">
                  <c:v>46</c:v>
                </c:pt>
                <c:pt idx="126">
                  <c:v>41</c:v>
                </c:pt>
                <c:pt idx="127">
                  <c:v>36</c:v>
                </c:pt>
                <c:pt idx="128">
                  <c:v>33</c:v>
                </c:pt>
                <c:pt idx="129">
                  <c:v>28</c:v>
                </c:pt>
                <c:pt idx="130">
                  <c:v>22</c:v>
                </c:pt>
                <c:pt idx="131">
                  <c:v>15</c:v>
                </c:pt>
                <c:pt idx="132">
                  <c:v>8.5</c:v>
                </c:pt>
                <c:pt idx="133">
                  <c:v>0.5</c:v>
                </c:pt>
                <c:pt idx="134">
                  <c:v>-11</c:v>
                </c:pt>
                <c:pt idx="135">
                  <c:v>-22</c:v>
                </c:pt>
                <c:pt idx="136">
                  <c:v>-32</c:v>
                </c:pt>
                <c:pt idx="137">
                  <c:v>-43</c:v>
                </c:pt>
                <c:pt idx="138">
                  <c:v>-54</c:v>
                </c:pt>
                <c:pt idx="139">
                  <c:v>-51</c:v>
                </c:pt>
                <c:pt idx="140">
                  <c:v>-71</c:v>
                </c:pt>
                <c:pt idx="141">
                  <c:v>-79</c:v>
                </c:pt>
                <c:pt idx="142">
                  <c:v>-95</c:v>
                </c:pt>
                <c:pt idx="143">
                  <c:v>-110</c:v>
                </c:pt>
                <c:pt idx="144">
                  <c:v>-114</c:v>
                </c:pt>
                <c:pt idx="145">
                  <c:v>-144</c:v>
                </c:pt>
                <c:pt idx="146">
                  <c:v>-161</c:v>
                </c:pt>
                <c:pt idx="147">
                  <c:v>-175</c:v>
                </c:pt>
                <c:pt idx="148">
                  <c:v>-194</c:v>
                </c:pt>
                <c:pt idx="149">
                  <c:v>-211</c:v>
                </c:pt>
                <c:pt idx="150">
                  <c:v>-226</c:v>
                </c:pt>
                <c:pt idx="151">
                  <c:v>-266</c:v>
                </c:pt>
                <c:pt idx="152">
                  <c:v>-285</c:v>
                </c:pt>
                <c:pt idx="153">
                  <c:v>-288</c:v>
                </c:pt>
                <c:pt idx="154">
                  <c:v>-306</c:v>
                </c:pt>
                <c:pt idx="155">
                  <c:v>-335</c:v>
                </c:pt>
                <c:pt idx="156">
                  <c:v>-358</c:v>
                </c:pt>
                <c:pt idx="157">
                  <c:v>-386</c:v>
                </c:pt>
                <c:pt idx="158">
                  <c:v>-386</c:v>
                </c:pt>
                <c:pt idx="159">
                  <c:v>-383</c:v>
                </c:pt>
                <c:pt idx="160">
                  <c:v>-369</c:v>
                </c:pt>
                <c:pt idx="161">
                  <c:v>-358</c:v>
                </c:pt>
                <c:pt idx="162">
                  <c:v>-352</c:v>
                </c:pt>
                <c:pt idx="163">
                  <c:v>-354</c:v>
                </c:pt>
                <c:pt idx="164">
                  <c:v>-373</c:v>
                </c:pt>
                <c:pt idx="165">
                  <c:v>-380</c:v>
                </c:pt>
                <c:pt idx="166">
                  <c:v>-387.5</c:v>
                </c:pt>
                <c:pt idx="167">
                  <c:v>-397</c:v>
                </c:pt>
                <c:pt idx="168">
                  <c:v>-404.5</c:v>
                </c:pt>
                <c:pt idx="169">
                  <c:v>-422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D-4D09-BE7C-25D2DDD8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layout>
            <c:manualLayout>
              <c:xMode val="edge"/>
              <c:yMode val="edge"/>
              <c:x val="0.50155909123744846"/>
              <c:y val="0.92989317217111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150"/>
        <c:crossBetween val="midCat"/>
      </c:valAx>
      <c:valAx>
        <c:axId val="721237024"/>
        <c:scaling>
          <c:orientation val="minMax"/>
          <c:max val="2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9.73075365579302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4"/>
          <c:order val="0"/>
          <c:tx>
            <c:strRef>
              <c:f>Elgin!$AD$22</c:f>
              <c:strCache>
                <c:ptCount val="1"/>
                <c:pt idx="0">
                  <c:v>17-May-24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Elgin!$P$23:$P$63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Elgin!$AD$23:$AD$63</c:f>
              <c:numCache>
                <c:formatCode>General</c:formatCode>
                <c:ptCount val="41"/>
                <c:pt idx="0">
                  <c:v>0</c:v>
                </c:pt>
                <c:pt idx="6">
                  <c:v>1</c:v>
                </c:pt>
                <c:pt idx="15">
                  <c:v>4</c:v>
                </c:pt>
                <c:pt idx="19">
                  <c:v>5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8-4FBB-9659-5A85F13A5139}"/>
            </c:ext>
          </c:extLst>
        </c:ser>
        <c:ser>
          <c:idx val="0"/>
          <c:order val="1"/>
          <c:tx>
            <c:strRef>
              <c:f>Elgin!$Q$22</c:f>
              <c:strCache>
                <c:ptCount val="1"/>
                <c:pt idx="0">
                  <c:v>Unadjusted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Elgin!$P$23:$P$77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Elgin!$Q$23:$Q$77</c:f>
            </c:numRef>
          </c:yVal>
          <c:smooth val="0"/>
          <c:extLst>
            <c:ext xmlns:c16="http://schemas.microsoft.com/office/drawing/2014/chart" uri="{C3380CC4-5D6E-409C-BE32-E72D297353CC}">
              <c16:uniqueId val="{00000000-19AB-45A1-868A-91F1718A3CE4}"/>
            </c:ext>
          </c:extLst>
        </c:ser>
        <c:ser>
          <c:idx val="1"/>
          <c:order val="2"/>
          <c:tx>
            <c:strRef>
              <c:f>Elgin!$R$22</c:f>
              <c:strCache>
                <c:ptCount val="1"/>
                <c:pt idx="0">
                  <c:v>3 turns 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Elgin!$P$23:$P$77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Elgin!$R$23:$R$77</c:f>
            </c:numRef>
          </c:yVal>
          <c:smooth val="0"/>
          <c:extLst>
            <c:ext xmlns:c16="http://schemas.microsoft.com/office/drawing/2014/chart" uri="{C3380CC4-5D6E-409C-BE32-E72D297353CC}">
              <c16:uniqueId val="{00000004-19AB-45A1-868A-91F1718A3CE4}"/>
            </c:ext>
          </c:extLst>
        </c:ser>
        <c:ser>
          <c:idx val="2"/>
          <c:order val="3"/>
          <c:tx>
            <c:strRef>
              <c:f>Elgin!$S$22</c:f>
              <c:strCache>
                <c:ptCount val="1"/>
                <c:pt idx="0">
                  <c:v>6 turns fast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Elgin!$P$23:$P$77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Elgin!$S$23:$S$77</c:f>
            </c:numRef>
          </c:yVal>
          <c:smooth val="0"/>
          <c:extLst>
            <c:ext xmlns:c16="http://schemas.microsoft.com/office/drawing/2014/chart" uri="{C3380CC4-5D6E-409C-BE32-E72D297353CC}">
              <c16:uniqueId val="{00000005-19AB-45A1-868A-91F1718A3CE4}"/>
            </c:ext>
          </c:extLst>
        </c:ser>
        <c:ser>
          <c:idx val="3"/>
          <c:order val="4"/>
          <c:tx>
            <c:strRef>
              <c:f>Elgin!$T$22</c:f>
              <c:strCache>
                <c:ptCount val="1"/>
                <c:pt idx="0">
                  <c:v>9 turns fast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Elgin!$P$23:$P$77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Elgin!$T$23:$T$77</c:f>
            </c:numRef>
          </c:yVal>
          <c:smooth val="0"/>
          <c:extLst>
            <c:ext xmlns:c16="http://schemas.microsoft.com/office/drawing/2014/chart" uri="{C3380CC4-5D6E-409C-BE32-E72D297353CC}">
              <c16:uniqueId val="{00000006-19AB-45A1-868A-91F1718A3CE4}"/>
            </c:ext>
          </c:extLst>
        </c:ser>
        <c:ser>
          <c:idx val="4"/>
          <c:order val="5"/>
          <c:tx>
            <c:strRef>
              <c:f>Elgin!$U$22</c:f>
              <c:strCache>
                <c:ptCount val="1"/>
                <c:pt idx="0">
                  <c:v>14 turns fast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Elgin!$P$23:$P$77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Elgin!$U$23:$U$77</c:f>
            </c:numRef>
          </c:yVal>
          <c:smooth val="0"/>
          <c:extLst>
            <c:ext xmlns:c16="http://schemas.microsoft.com/office/drawing/2014/chart" uri="{C3380CC4-5D6E-409C-BE32-E72D297353CC}">
              <c16:uniqueId val="{00000007-19AB-45A1-868A-91F1718A3CE4}"/>
            </c:ext>
          </c:extLst>
        </c:ser>
        <c:ser>
          <c:idx val="5"/>
          <c:order val="6"/>
          <c:tx>
            <c:strRef>
              <c:f>Elgin!$V$22</c:f>
              <c:strCache>
                <c:ptCount val="1"/>
                <c:pt idx="0">
                  <c:v>15 turns (Run 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Elgin!$P$23:$P$93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Elgin!$V$23:$V$93</c:f>
            </c:numRef>
          </c:yVal>
          <c:smooth val="0"/>
          <c:extLst>
            <c:ext xmlns:c16="http://schemas.microsoft.com/office/drawing/2014/chart" uri="{C3380CC4-5D6E-409C-BE32-E72D297353CC}">
              <c16:uniqueId val="{00000001-E198-421A-B9AB-97443296CA4F}"/>
            </c:ext>
          </c:extLst>
        </c:ser>
        <c:ser>
          <c:idx val="6"/>
          <c:order val="7"/>
          <c:tx>
            <c:strRef>
              <c:f>Elgin!$W$22</c:f>
              <c:strCache>
                <c:ptCount val="1"/>
                <c:pt idx="0">
                  <c:v>15 Turns (Run B)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Elgin!$P$23:$P$202</c:f>
              <c:numCache>
                <c:formatCode>General</c:formatCode>
                <c:ptCount val="180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  <c:pt idx="133">
                  <c:v>2.2741756748325317</c:v>
                </c:pt>
              </c:numCache>
            </c:numRef>
          </c:xVal>
          <c:yVal>
            <c:numRef>
              <c:f>Elgin!$W$23:$W$202</c:f>
            </c:numRef>
          </c:yVal>
          <c:smooth val="0"/>
          <c:extLst>
            <c:ext xmlns:c16="http://schemas.microsoft.com/office/drawing/2014/chart" uri="{C3380CC4-5D6E-409C-BE32-E72D297353CC}">
              <c16:uniqueId val="{00000001-095B-417F-ACA0-415474FED735}"/>
            </c:ext>
          </c:extLst>
        </c:ser>
        <c:ser>
          <c:idx val="7"/>
          <c:order val="8"/>
          <c:tx>
            <c:strRef>
              <c:f>Elgin!$X$22</c:f>
              <c:strCache>
                <c:ptCount val="1"/>
                <c:pt idx="0">
                  <c:v>15 Turns (Run 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Elgin!$P$23:$P$84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Elgin!$X$23:$X$84</c:f>
            </c:numRef>
          </c:yVal>
          <c:smooth val="0"/>
          <c:extLst>
            <c:ext xmlns:c16="http://schemas.microsoft.com/office/drawing/2014/chart" uri="{C3380CC4-5D6E-409C-BE32-E72D297353CC}">
              <c16:uniqueId val="{00000002-095B-417F-ACA0-415474FED735}"/>
            </c:ext>
          </c:extLst>
        </c:ser>
        <c:ser>
          <c:idx val="8"/>
          <c:order val="9"/>
          <c:tx>
            <c:strRef>
              <c:f>Elgin!$Y$22</c:f>
              <c:strCache>
                <c:ptCount val="1"/>
                <c:pt idx="0">
                  <c:v>15 Turns (Run D)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Elgin!$P$23:$P$84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Elgin!$Y$23:$Y$84</c:f>
            </c:numRef>
          </c:yVal>
          <c:smooth val="0"/>
          <c:extLst>
            <c:ext xmlns:c16="http://schemas.microsoft.com/office/drawing/2014/chart" uri="{C3380CC4-5D6E-409C-BE32-E72D297353CC}">
              <c16:uniqueId val="{00000001-24AD-4A48-BD37-6EE2253F404C}"/>
            </c:ext>
          </c:extLst>
        </c:ser>
        <c:ser>
          <c:idx val="9"/>
          <c:order val="10"/>
          <c:tx>
            <c:strRef>
              <c:f>Elgin!$Z$22</c:f>
              <c:strCache>
                <c:ptCount val="1"/>
                <c:pt idx="0">
                  <c:v>15 Turns (Run E)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Elgin!$P$23:$P$84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Elgin!$Z$23:$Z$84</c:f>
            </c:numRef>
          </c:yVal>
          <c:smooth val="0"/>
          <c:extLst>
            <c:ext xmlns:c16="http://schemas.microsoft.com/office/drawing/2014/chart" uri="{C3380CC4-5D6E-409C-BE32-E72D297353CC}">
              <c16:uniqueId val="{00000002-24AD-4A48-BD37-6EE2253F404C}"/>
            </c:ext>
          </c:extLst>
        </c:ser>
        <c:ser>
          <c:idx val="10"/>
          <c:order val="11"/>
          <c:tx>
            <c:strRef>
              <c:f>Elgin!$AA$22</c:f>
              <c:strCache>
                <c:ptCount val="1"/>
                <c:pt idx="0">
                  <c:v>15 Turns (Run F)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Elgin!$P$23:$P$84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Elgin!$AA$23:$AA$84</c:f>
            </c:numRef>
          </c:yVal>
          <c:smooth val="0"/>
          <c:extLst>
            <c:ext xmlns:c16="http://schemas.microsoft.com/office/drawing/2014/chart" uri="{C3380CC4-5D6E-409C-BE32-E72D297353CC}">
              <c16:uniqueId val="{00000003-24AD-4A48-BD37-6EE2253F404C}"/>
            </c:ext>
          </c:extLst>
        </c:ser>
        <c:ser>
          <c:idx val="11"/>
          <c:order val="12"/>
          <c:tx>
            <c:strRef>
              <c:f>Elgin!$AB$22</c:f>
              <c:strCache>
                <c:ptCount val="1"/>
                <c:pt idx="0">
                  <c:v>8 Turns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Elgin!$P$23:$P$84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Elgin!$AB$23:$AB$84</c:f>
            </c:numRef>
          </c:yVal>
          <c:smooth val="0"/>
          <c:extLst>
            <c:ext xmlns:c16="http://schemas.microsoft.com/office/drawing/2014/chart" uri="{C3380CC4-5D6E-409C-BE32-E72D297353CC}">
              <c16:uniqueId val="{00000004-24AD-4A48-BD37-6EE2253F404C}"/>
            </c:ext>
          </c:extLst>
        </c:ser>
        <c:ser>
          <c:idx val="12"/>
          <c:order val="13"/>
          <c:tx>
            <c:strRef>
              <c:f>Elgin!$AC$22</c:f>
              <c:strCache>
                <c:ptCount val="1"/>
                <c:pt idx="0">
                  <c:v>12 turns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Elgin!$P$23:$P$84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Elgin!$AC$23:$AC$84</c:f>
            </c:numRef>
          </c:yVal>
          <c:smooth val="0"/>
          <c:extLst>
            <c:ext xmlns:c16="http://schemas.microsoft.com/office/drawing/2014/chart" uri="{C3380CC4-5D6E-409C-BE32-E72D297353CC}">
              <c16:uniqueId val="{00000005-24AD-4A48-BD37-6EE2253F404C}"/>
            </c:ext>
          </c:extLst>
        </c:ser>
        <c:ser>
          <c:idx val="13"/>
          <c:order val="14"/>
          <c:tx>
            <c:strRef>
              <c:f>Elgin!$AE$22</c:f>
              <c:strCache>
                <c:ptCount val="1"/>
                <c:pt idx="0">
                  <c:v>30-May-24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Elgin!$P$23:$P$63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Elgin!$AE$23:$AE$63</c:f>
              <c:numCache>
                <c:formatCode>General</c:formatCode>
                <c:ptCount val="41"/>
                <c:pt idx="0">
                  <c:v>0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7">
                  <c:v>4.5</c:v>
                </c:pt>
                <c:pt idx="19">
                  <c:v>4</c:v>
                </c:pt>
                <c:pt idx="4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8-4FBB-9659-5A85F13A5139}"/>
            </c:ext>
          </c:extLst>
        </c:ser>
        <c:ser>
          <c:idx val="15"/>
          <c:order val="15"/>
          <c:tx>
            <c:strRef>
              <c:f>Elgin!$AF$22</c:f>
              <c:strCache>
                <c:ptCount val="1"/>
                <c:pt idx="0">
                  <c:v>31-May-24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Elgin!$P$23:$P$63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Elgin!$AF$23:$AF$63</c:f>
              <c:numCache>
                <c:formatCode>General</c:formatCode>
                <c:ptCount val="41"/>
                <c:pt idx="0">
                  <c:v>0</c:v>
                </c:pt>
                <c:pt idx="4">
                  <c:v>0.5</c:v>
                </c:pt>
                <c:pt idx="7">
                  <c:v>0</c:v>
                </c:pt>
                <c:pt idx="9">
                  <c:v>0</c:v>
                </c:pt>
                <c:pt idx="15">
                  <c:v>0.5</c:v>
                </c:pt>
                <c:pt idx="17">
                  <c:v>1</c:v>
                </c:pt>
                <c:pt idx="19">
                  <c:v>1</c:v>
                </c:pt>
                <c:pt idx="4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48-4FBB-9659-5A85F13A5139}"/>
            </c:ext>
          </c:extLst>
        </c:ser>
        <c:ser>
          <c:idx val="16"/>
          <c:order val="16"/>
          <c:tx>
            <c:strRef>
              <c:f>Elgin!$AG$22</c:f>
              <c:strCache>
                <c:ptCount val="1"/>
                <c:pt idx="0">
                  <c:v>04-Jun-24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Elgin!$P$23:$P$63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Elgin!$AG$23:$AG$63</c:f>
              <c:numCache>
                <c:formatCode>General</c:formatCode>
                <c:ptCount val="41"/>
                <c:pt idx="0">
                  <c:v>0</c:v>
                </c:pt>
                <c:pt idx="3">
                  <c:v>0</c:v>
                </c:pt>
                <c:pt idx="9">
                  <c:v>0</c:v>
                </c:pt>
                <c:pt idx="10">
                  <c:v>0</c:v>
                </c:pt>
                <c:pt idx="14">
                  <c:v>0</c:v>
                </c:pt>
                <c:pt idx="19">
                  <c:v>0</c:v>
                </c:pt>
                <c:pt idx="4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48-4FBB-9659-5A85F13A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36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11045494313212"/>
          <c:y val="0.16123975478162372"/>
          <c:w val="0.19397265966754157"/>
          <c:h val="0.2683914564920848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Lordmatic</a:t>
            </a:r>
          </a:p>
        </c:rich>
      </c:tx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Pre adjustment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24000"/>
                </a:srgbClr>
              </a:solidFill>
              <a:ln w="9525">
                <a:noFill/>
              </a:ln>
              <a:effectLst/>
            </c:spPr>
          </c:marker>
          <c:xVal>
            <c:numRef>
              <c:f>Lordmatic!$B$2:$B$23</c:f>
              <c:numCache>
                <c:formatCode>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xVal>
          <c:yVal>
            <c:numRef>
              <c:f>Lordmatic!$F$2:$F$23</c:f>
              <c:numCache>
                <c:formatCode>General</c:formatCode>
                <c:ptCount val="22"/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0.80000000000000071</c:v>
                </c:pt>
                <c:pt idx="6">
                  <c:v>-0.80000000000000071</c:v>
                </c:pt>
                <c:pt idx="13">
                  <c:v>0</c:v>
                </c:pt>
                <c:pt idx="14">
                  <c:v>-0.5</c:v>
                </c:pt>
                <c:pt idx="15">
                  <c:v>2.5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3</c:v>
                </c:pt>
                <c:pt idx="20">
                  <c:v>-0.60000000000000009</c:v>
                </c:pt>
                <c:pt idx="21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F-4CA4-B532-F94BBBCA53A4}"/>
            </c:ext>
          </c:extLst>
        </c:ser>
        <c:ser>
          <c:idx val="1"/>
          <c:order val="1"/>
          <c:tx>
            <c:v>Post adjustment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Lordmatic!$B$25:$B$10000</c:f>
              <c:numCache>
                <c:formatCode>0</c:formatCode>
                <c:ptCount val="997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</c:numCache>
            </c:numRef>
          </c:xVal>
          <c:yVal>
            <c:numRef>
              <c:f>Lordmatic!$F$25:$F$10000</c:f>
              <c:numCache>
                <c:formatCode>General</c:formatCode>
                <c:ptCount val="9976"/>
                <c:pt idx="0">
                  <c:v>1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1.25</c:v>
                </c:pt>
                <c:pt idx="9">
                  <c:v>0.75</c:v>
                </c:pt>
                <c:pt idx="10">
                  <c:v>0.5</c:v>
                </c:pt>
                <c:pt idx="11">
                  <c:v>-1</c:v>
                </c:pt>
                <c:pt idx="12">
                  <c:v>-1</c:v>
                </c:pt>
                <c:pt idx="13">
                  <c:v>0.25</c:v>
                </c:pt>
                <c:pt idx="14">
                  <c:v>-1.25</c:v>
                </c:pt>
                <c:pt idx="15">
                  <c:v>-2</c:v>
                </c:pt>
                <c:pt idx="16">
                  <c:v>0.25</c:v>
                </c:pt>
                <c:pt idx="17">
                  <c:v>-0.25</c:v>
                </c:pt>
                <c:pt idx="18">
                  <c:v>-0.5</c:v>
                </c:pt>
                <c:pt idx="19">
                  <c:v>1</c:v>
                </c:pt>
                <c:pt idx="20">
                  <c:v>3</c:v>
                </c:pt>
                <c:pt idx="21">
                  <c:v>-0.5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2</c:v>
                </c:pt>
                <c:pt idx="26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E-43DD-A426-9473DCB99E6F}"/>
            </c:ext>
          </c:extLst>
        </c:ser>
        <c:ser>
          <c:idx val="2"/>
          <c:order val="2"/>
          <c:tx>
            <c:v>Moving Average</c:v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Lordmatic!$B$23:$B$10000</c:f>
              <c:numCache>
                <c:formatCode>0</c:formatCode>
                <c:ptCount val="9978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</c:numCache>
            </c:numRef>
          </c:xVal>
          <c:yVal>
            <c:numRef>
              <c:f>Lordmatic!$G$23:$G$10000</c:f>
              <c:numCache>
                <c:formatCode>General</c:formatCode>
                <c:ptCount val="9978"/>
                <c:pt idx="0">
                  <c:v>1.0583333333333333</c:v>
                </c:pt>
                <c:pt idx="1">
                  <c:v>0.9838709677419355</c:v>
                </c:pt>
                <c:pt idx="2">
                  <c:v>0.75806451612903225</c:v>
                </c:pt>
                <c:pt idx="3">
                  <c:v>0.60483870967741937</c:v>
                </c:pt>
                <c:pt idx="4">
                  <c:v>0.59677419354838712</c:v>
                </c:pt>
                <c:pt idx="5">
                  <c:v>0.4838709677419355</c:v>
                </c:pt>
                <c:pt idx="6">
                  <c:v>0.49032258064516127</c:v>
                </c:pt>
                <c:pt idx="7">
                  <c:v>0.61290322580645162</c:v>
                </c:pt>
                <c:pt idx="8">
                  <c:v>0.578125</c:v>
                </c:pt>
                <c:pt idx="9">
                  <c:v>0.5757575757575758</c:v>
                </c:pt>
                <c:pt idx="10">
                  <c:v>0.57352941176470584</c:v>
                </c:pt>
                <c:pt idx="11">
                  <c:v>0.5714285714285714</c:v>
                </c:pt>
                <c:pt idx="12">
                  <c:v>0.61111111111111116</c:v>
                </c:pt>
                <c:pt idx="13">
                  <c:v>0.63513513513513509</c:v>
                </c:pt>
                <c:pt idx="14">
                  <c:v>0.65277777777777779</c:v>
                </c:pt>
                <c:pt idx="15">
                  <c:v>0.68571428571428572</c:v>
                </c:pt>
                <c:pt idx="16">
                  <c:v>0.63235294117647056</c:v>
                </c:pt>
                <c:pt idx="17">
                  <c:v>0.56060606060606055</c:v>
                </c:pt>
                <c:pt idx="18">
                  <c:v>0.5</c:v>
                </c:pt>
                <c:pt idx="19">
                  <c:v>0.45161290322580644</c:v>
                </c:pt>
                <c:pt idx="20">
                  <c:v>0.36666666666666664</c:v>
                </c:pt>
                <c:pt idx="21">
                  <c:v>0.39999999999999997</c:v>
                </c:pt>
                <c:pt idx="22">
                  <c:v>0.30357142857142855</c:v>
                </c:pt>
                <c:pt idx="23">
                  <c:v>0.42592592592592593</c:v>
                </c:pt>
                <c:pt idx="24">
                  <c:v>0.40384615384615385</c:v>
                </c:pt>
                <c:pt idx="25">
                  <c:v>0.5</c:v>
                </c:pt>
                <c:pt idx="26">
                  <c:v>0.5625</c:v>
                </c:pt>
                <c:pt idx="27">
                  <c:v>0.58695652173913049</c:v>
                </c:pt>
                <c:pt idx="28">
                  <c:v>0.56818181818181823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E-43DD-A426-9473DCB99E6F}"/>
            </c:ext>
          </c:extLst>
        </c:ser>
        <c:ser>
          <c:idx val="3"/>
          <c:order val="3"/>
          <c:spPr>
            <a:ln w="127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Lordmatic!$B$23:$B$100000</c:f>
              <c:numCache>
                <c:formatCode>0</c:formatCode>
                <c:ptCount val="99978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</c:numCache>
            </c:numRef>
          </c:xVal>
          <c:yVal>
            <c:numRef>
              <c:f>Lordmatic!$I$23:$I$10000</c:f>
              <c:numCache>
                <c:formatCode>General</c:formatCode>
                <c:ptCount val="9978"/>
                <c:pt idx="0">
                  <c:v>-2.7510483604443969</c:v>
                </c:pt>
                <c:pt idx="1">
                  <c:v>-2.8513131004128791</c:v>
                </c:pt>
                <c:pt idx="2">
                  <c:v>-2.9259985261491135</c:v>
                </c:pt>
                <c:pt idx="3">
                  <c:v>-2.7402930287679634</c:v>
                </c:pt>
                <c:pt idx="4">
                  <c:v>-2.7553493975859458</c:v>
                </c:pt>
                <c:pt idx="5">
                  <c:v>-2.7712378800267623</c:v>
                </c:pt>
                <c:pt idx="6">
                  <c:v>-2.7680581130518216</c:v>
                </c:pt>
                <c:pt idx="7">
                  <c:v>-2.7269796910070845</c:v>
                </c:pt>
                <c:pt idx="8">
                  <c:v>-2.7318917578880928</c:v>
                </c:pt>
                <c:pt idx="9">
                  <c:v>-2.6838316539982427</c:v>
                </c:pt>
                <c:pt idx="10">
                  <c:v>-2.6378689728607654</c:v>
                </c:pt>
                <c:pt idx="11">
                  <c:v>-2.5938550506443807</c:v>
                </c:pt>
                <c:pt idx="12">
                  <c:v>-2.5450214652402328</c:v>
                </c:pt>
                <c:pt idx="13">
                  <c:v>-2.4913744345153628</c:v>
                </c:pt>
                <c:pt idx="14">
                  <c:v>-2.5095828422904058</c:v>
                </c:pt>
                <c:pt idx="15">
                  <c:v>-2.4970582189310795</c:v>
                </c:pt>
                <c:pt idx="16">
                  <c:v>-2.5345607868170208</c:v>
                </c:pt>
                <c:pt idx="17">
                  <c:v>-2.5431314298318863</c:v>
                </c:pt>
                <c:pt idx="18">
                  <c:v>-2.5739835718494009</c:v>
                </c:pt>
                <c:pt idx="19">
                  <c:v>-2.6232050951612518</c:v>
                </c:pt>
                <c:pt idx="20">
                  <c:v>-2.6124085067535825</c:v>
                </c:pt>
                <c:pt idx="21">
                  <c:v>-2.607920578555317</c:v>
                </c:pt>
                <c:pt idx="22">
                  <c:v>-2.5760278207573202</c:v>
                </c:pt>
                <c:pt idx="23">
                  <c:v>-2.2051378457536428</c:v>
                </c:pt>
                <c:pt idx="24">
                  <c:v>-2.2675008237208214</c:v>
                </c:pt>
                <c:pt idx="25">
                  <c:v>-2.0416530054277668</c:v>
                </c:pt>
                <c:pt idx="26">
                  <c:v>-1.9551460566701322</c:v>
                </c:pt>
                <c:pt idx="27">
                  <c:v>-1.9736509794307109</c:v>
                </c:pt>
                <c:pt idx="28">
                  <c:v>-2.0437741633742985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E-43DD-A426-9473DCB99E6F}"/>
            </c:ext>
          </c:extLst>
        </c:ser>
        <c:ser>
          <c:idx val="4"/>
          <c:order val="4"/>
          <c:spPr>
            <a:ln w="127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Lordmatic!$B$23:$B$10000</c:f>
              <c:numCache>
                <c:formatCode>0</c:formatCode>
                <c:ptCount val="9978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</c:numCache>
            </c:numRef>
          </c:xVal>
          <c:yVal>
            <c:numRef>
              <c:f>Lordmatic!$J$23:$J$10000</c:f>
              <c:numCache>
                <c:formatCode>General</c:formatCode>
                <c:ptCount val="9978"/>
                <c:pt idx="0">
                  <c:v>4.8677150271110632</c:v>
                </c:pt>
                <c:pt idx="1">
                  <c:v>4.8190550358967501</c:v>
                </c:pt>
                <c:pt idx="2">
                  <c:v>4.4421275584071784</c:v>
                </c:pt>
                <c:pt idx="3">
                  <c:v>3.9499704481228024</c:v>
                </c:pt>
                <c:pt idx="4">
                  <c:v>3.9488977846827198</c:v>
                </c:pt>
                <c:pt idx="5">
                  <c:v>3.7389798155106333</c:v>
                </c:pt>
                <c:pt idx="6">
                  <c:v>3.748703274342144</c:v>
                </c:pt>
                <c:pt idx="7">
                  <c:v>3.9527861426199875</c:v>
                </c:pt>
                <c:pt idx="8">
                  <c:v>3.8881417578880928</c:v>
                </c:pt>
                <c:pt idx="9">
                  <c:v>3.8353468055133941</c:v>
                </c:pt>
                <c:pt idx="10">
                  <c:v>3.7849277963901775</c:v>
                </c:pt>
                <c:pt idx="11">
                  <c:v>3.7367121935015231</c:v>
                </c:pt>
                <c:pt idx="12">
                  <c:v>3.7672436874624551</c:v>
                </c:pt>
                <c:pt idx="13">
                  <c:v>3.761644704785633</c:v>
                </c:pt>
                <c:pt idx="14">
                  <c:v>3.8151383978459612</c:v>
                </c:pt>
                <c:pt idx="15">
                  <c:v>3.8684867903596505</c:v>
                </c:pt>
                <c:pt idx="16">
                  <c:v>3.7992666691699619</c:v>
                </c:pt>
                <c:pt idx="17">
                  <c:v>3.6643435510440074</c:v>
                </c:pt>
                <c:pt idx="18">
                  <c:v>3.5739835718494009</c:v>
                </c:pt>
                <c:pt idx="19">
                  <c:v>3.5264309016128648</c:v>
                </c:pt>
                <c:pt idx="20">
                  <c:v>3.3457418400869159</c:v>
                </c:pt>
                <c:pt idx="21">
                  <c:v>3.4079205785553168</c:v>
                </c:pt>
                <c:pt idx="22">
                  <c:v>3.1831706779001769</c:v>
                </c:pt>
                <c:pt idx="23">
                  <c:v>3.0569896976054949</c:v>
                </c:pt>
                <c:pt idx="24">
                  <c:v>3.0751931314131289</c:v>
                </c:pt>
                <c:pt idx="25">
                  <c:v>3.0416530054277668</c:v>
                </c:pt>
                <c:pt idx="26">
                  <c:v>3.0801460566701322</c:v>
                </c:pt>
                <c:pt idx="27">
                  <c:v>3.1475640229089716</c:v>
                </c:pt>
                <c:pt idx="28">
                  <c:v>3.1801377997379352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2E-43DD-A426-9473DCB9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7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131919064920675"/>
          <c:y val="0.1976369495166487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7224489795918368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1942 Omega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'1942 Omega'!$B$2:$B$994</c:f>
              <c:numCache>
                <c:formatCode>0</c:formatCode>
                <c:ptCount val="9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147</c:v>
                </c:pt>
                <c:pt idx="151">
                  <c:v>148</c:v>
                </c:pt>
                <c:pt idx="152">
                  <c:v>149</c:v>
                </c:pt>
                <c:pt idx="153">
                  <c:v>150</c:v>
                </c:pt>
                <c:pt idx="154">
                  <c:v>151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155</c:v>
                </c:pt>
                <c:pt idx="159">
                  <c:v>156</c:v>
                </c:pt>
                <c:pt idx="160">
                  <c:v>157</c:v>
                </c:pt>
                <c:pt idx="161">
                  <c:v>158</c:v>
                </c:pt>
                <c:pt idx="162">
                  <c:v>159</c:v>
                </c:pt>
                <c:pt idx="163">
                  <c:v>160</c:v>
                </c:pt>
                <c:pt idx="164">
                  <c:v>161</c:v>
                </c:pt>
                <c:pt idx="165">
                  <c:v>162</c:v>
                </c:pt>
                <c:pt idx="166">
                  <c:v>163</c:v>
                </c:pt>
                <c:pt idx="167">
                  <c:v>164</c:v>
                </c:pt>
                <c:pt idx="168">
                  <c:v>165</c:v>
                </c:pt>
                <c:pt idx="169">
                  <c:v>166</c:v>
                </c:pt>
                <c:pt idx="170">
                  <c:v>167</c:v>
                </c:pt>
                <c:pt idx="171">
                  <c:v>168</c:v>
                </c:pt>
                <c:pt idx="172">
                  <c:v>169</c:v>
                </c:pt>
                <c:pt idx="173">
                  <c:v>170</c:v>
                </c:pt>
                <c:pt idx="174">
                  <c:v>171</c:v>
                </c:pt>
                <c:pt idx="175">
                  <c:v>172</c:v>
                </c:pt>
                <c:pt idx="176">
                  <c:v>173</c:v>
                </c:pt>
                <c:pt idx="177">
                  <c:v>174</c:v>
                </c:pt>
                <c:pt idx="178">
                  <c:v>175</c:v>
                </c:pt>
                <c:pt idx="179">
                  <c:v>176</c:v>
                </c:pt>
                <c:pt idx="180">
                  <c:v>177</c:v>
                </c:pt>
                <c:pt idx="181">
                  <c:v>178</c:v>
                </c:pt>
                <c:pt idx="182">
                  <c:v>179</c:v>
                </c:pt>
                <c:pt idx="183">
                  <c:v>180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184</c:v>
                </c:pt>
                <c:pt idx="188">
                  <c:v>185</c:v>
                </c:pt>
                <c:pt idx="189">
                  <c:v>186</c:v>
                </c:pt>
                <c:pt idx="190">
                  <c:v>187</c:v>
                </c:pt>
                <c:pt idx="191">
                  <c:v>188</c:v>
                </c:pt>
                <c:pt idx="192">
                  <c:v>189</c:v>
                </c:pt>
                <c:pt idx="193">
                  <c:v>190</c:v>
                </c:pt>
                <c:pt idx="194">
                  <c:v>191</c:v>
                </c:pt>
                <c:pt idx="195">
                  <c:v>192</c:v>
                </c:pt>
                <c:pt idx="196">
                  <c:v>193</c:v>
                </c:pt>
                <c:pt idx="197">
                  <c:v>194</c:v>
                </c:pt>
                <c:pt idx="198">
                  <c:v>195</c:v>
                </c:pt>
                <c:pt idx="199">
                  <c:v>196</c:v>
                </c:pt>
                <c:pt idx="200">
                  <c:v>197</c:v>
                </c:pt>
                <c:pt idx="201">
                  <c:v>198</c:v>
                </c:pt>
                <c:pt idx="202">
                  <c:v>199</c:v>
                </c:pt>
                <c:pt idx="203">
                  <c:v>200</c:v>
                </c:pt>
                <c:pt idx="204">
                  <c:v>201</c:v>
                </c:pt>
                <c:pt idx="205">
                  <c:v>202</c:v>
                </c:pt>
                <c:pt idx="206">
                  <c:v>203</c:v>
                </c:pt>
                <c:pt idx="207">
                  <c:v>204</c:v>
                </c:pt>
                <c:pt idx="208">
                  <c:v>205</c:v>
                </c:pt>
                <c:pt idx="209">
                  <c:v>206</c:v>
                </c:pt>
                <c:pt idx="210">
                  <c:v>207</c:v>
                </c:pt>
                <c:pt idx="211">
                  <c:v>208</c:v>
                </c:pt>
                <c:pt idx="212">
                  <c:v>209</c:v>
                </c:pt>
                <c:pt idx="213">
                  <c:v>210</c:v>
                </c:pt>
                <c:pt idx="214">
                  <c:v>211</c:v>
                </c:pt>
                <c:pt idx="215">
                  <c:v>212</c:v>
                </c:pt>
                <c:pt idx="216">
                  <c:v>213</c:v>
                </c:pt>
                <c:pt idx="217">
                  <c:v>214</c:v>
                </c:pt>
                <c:pt idx="218">
                  <c:v>215</c:v>
                </c:pt>
                <c:pt idx="219">
                  <c:v>216</c:v>
                </c:pt>
                <c:pt idx="220">
                  <c:v>217</c:v>
                </c:pt>
                <c:pt idx="221">
                  <c:v>218</c:v>
                </c:pt>
                <c:pt idx="222">
                  <c:v>219</c:v>
                </c:pt>
                <c:pt idx="223">
                  <c:v>220</c:v>
                </c:pt>
                <c:pt idx="224">
                  <c:v>221</c:v>
                </c:pt>
                <c:pt idx="225">
                  <c:v>222</c:v>
                </c:pt>
                <c:pt idx="226">
                  <c:v>223</c:v>
                </c:pt>
                <c:pt idx="227">
                  <c:v>224</c:v>
                </c:pt>
                <c:pt idx="228">
                  <c:v>225</c:v>
                </c:pt>
                <c:pt idx="229">
                  <c:v>226</c:v>
                </c:pt>
                <c:pt idx="230">
                  <c:v>227</c:v>
                </c:pt>
                <c:pt idx="231">
                  <c:v>228</c:v>
                </c:pt>
                <c:pt idx="232">
                  <c:v>229</c:v>
                </c:pt>
                <c:pt idx="233">
                  <c:v>230</c:v>
                </c:pt>
              </c:numCache>
            </c:numRef>
          </c:xVal>
          <c:yVal>
            <c:numRef>
              <c:f>'1942 Omega'!$D$2:$D$994</c:f>
              <c:numCache>
                <c:formatCode>General</c:formatCode>
                <c:ptCount val="993"/>
                <c:pt idx="0">
                  <c:v>0</c:v>
                </c:pt>
                <c:pt idx="1">
                  <c:v>-2</c:v>
                </c:pt>
                <c:pt idx="2">
                  <c:v>-1</c:v>
                </c:pt>
                <c:pt idx="3">
                  <c:v>0.5</c:v>
                </c:pt>
                <c:pt idx="4">
                  <c:v>2.5</c:v>
                </c:pt>
                <c:pt idx="5">
                  <c:v>4</c:v>
                </c:pt>
                <c:pt idx="6">
                  <c:v>9</c:v>
                </c:pt>
                <c:pt idx="7">
                  <c:v>13</c:v>
                </c:pt>
                <c:pt idx="8">
                  <c:v>16</c:v>
                </c:pt>
                <c:pt idx="9">
                  <c:v>22.5</c:v>
                </c:pt>
                <c:pt idx="10">
                  <c:v>26.5</c:v>
                </c:pt>
                <c:pt idx="11">
                  <c:v>28.5</c:v>
                </c:pt>
                <c:pt idx="12">
                  <c:v>33</c:v>
                </c:pt>
                <c:pt idx="13">
                  <c:v>38.5</c:v>
                </c:pt>
                <c:pt idx="14">
                  <c:v>40</c:v>
                </c:pt>
                <c:pt idx="15">
                  <c:v>41.5</c:v>
                </c:pt>
                <c:pt idx="16">
                  <c:v>45</c:v>
                </c:pt>
                <c:pt idx="17">
                  <c:v>48</c:v>
                </c:pt>
                <c:pt idx="18">
                  <c:v>49</c:v>
                </c:pt>
                <c:pt idx="19">
                  <c:v>57</c:v>
                </c:pt>
                <c:pt idx="20">
                  <c:v>58.5</c:v>
                </c:pt>
                <c:pt idx="21">
                  <c:v>59</c:v>
                </c:pt>
                <c:pt idx="22">
                  <c:v>61</c:v>
                </c:pt>
                <c:pt idx="23">
                  <c:v>62</c:v>
                </c:pt>
                <c:pt idx="24">
                  <c:v>62</c:v>
                </c:pt>
                <c:pt idx="25">
                  <c:v>67</c:v>
                </c:pt>
                <c:pt idx="26">
                  <c:v>71</c:v>
                </c:pt>
                <c:pt idx="27">
                  <c:v>76</c:v>
                </c:pt>
                <c:pt idx="28">
                  <c:v>78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75.5</c:v>
                </c:pt>
                <c:pt idx="33">
                  <c:v>76</c:v>
                </c:pt>
                <c:pt idx="34">
                  <c:v>76</c:v>
                </c:pt>
                <c:pt idx="35">
                  <c:v>77</c:v>
                </c:pt>
                <c:pt idx="36">
                  <c:v>77</c:v>
                </c:pt>
                <c:pt idx="37">
                  <c:v>78</c:v>
                </c:pt>
                <c:pt idx="38">
                  <c:v>81</c:v>
                </c:pt>
                <c:pt idx="39">
                  <c:v>83</c:v>
                </c:pt>
                <c:pt idx="40">
                  <c:v>82.5</c:v>
                </c:pt>
                <c:pt idx="41">
                  <c:v>82</c:v>
                </c:pt>
                <c:pt idx="42">
                  <c:v>84</c:v>
                </c:pt>
                <c:pt idx="43">
                  <c:v>84</c:v>
                </c:pt>
                <c:pt idx="44">
                  <c:v>86</c:v>
                </c:pt>
                <c:pt idx="45">
                  <c:v>86</c:v>
                </c:pt>
                <c:pt idx="46">
                  <c:v>88</c:v>
                </c:pt>
                <c:pt idx="47">
                  <c:v>90</c:v>
                </c:pt>
                <c:pt idx="48">
                  <c:v>91</c:v>
                </c:pt>
                <c:pt idx="49">
                  <c:v>91</c:v>
                </c:pt>
                <c:pt idx="50">
                  <c:v>92</c:v>
                </c:pt>
                <c:pt idx="51">
                  <c:v>94.5</c:v>
                </c:pt>
                <c:pt idx="52">
                  <c:v>95</c:v>
                </c:pt>
                <c:pt idx="53">
                  <c:v>94</c:v>
                </c:pt>
                <c:pt idx="54">
                  <c:v>94.5</c:v>
                </c:pt>
                <c:pt idx="55">
                  <c:v>94.5</c:v>
                </c:pt>
                <c:pt idx="56">
                  <c:v>93.5</c:v>
                </c:pt>
                <c:pt idx="57">
                  <c:v>94.5</c:v>
                </c:pt>
                <c:pt idx="58">
                  <c:v>96</c:v>
                </c:pt>
                <c:pt idx="59">
                  <c:v>99</c:v>
                </c:pt>
                <c:pt idx="60">
                  <c:v>100</c:v>
                </c:pt>
                <c:pt idx="61">
                  <c:v>101.5</c:v>
                </c:pt>
                <c:pt idx="62">
                  <c:v>102.5</c:v>
                </c:pt>
                <c:pt idx="63">
                  <c:v>106</c:v>
                </c:pt>
                <c:pt idx="64">
                  <c:v>106</c:v>
                </c:pt>
                <c:pt idx="65">
                  <c:v>108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113</c:v>
                </c:pt>
                <c:pt idx="70">
                  <c:v>116</c:v>
                </c:pt>
                <c:pt idx="71">
                  <c:v>115.5</c:v>
                </c:pt>
                <c:pt idx="72">
                  <c:v>114</c:v>
                </c:pt>
                <c:pt idx="73">
                  <c:v>115</c:v>
                </c:pt>
                <c:pt idx="74">
                  <c:v>114.5</c:v>
                </c:pt>
                <c:pt idx="75">
                  <c:v>115.5</c:v>
                </c:pt>
                <c:pt idx="76">
                  <c:v>118</c:v>
                </c:pt>
                <c:pt idx="77">
                  <c:v>117</c:v>
                </c:pt>
                <c:pt idx="78">
                  <c:v>116</c:v>
                </c:pt>
                <c:pt idx="79">
                  <c:v>114.5</c:v>
                </c:pt>
                <c:pt idx="80">
                  <c:v>111</c:v>
                </c:pt>
                <c:pt idx="81">
                  <c:v>111.5</c:v>
                </c:pt>
                <c:pt idx="82">
                  <c:v>112</c:v>
                </c:pt>
                <c:pt idx="83">
                  <c:v>111</c:v>
                </c:pt>
                <c:pt idx="84">
                  <c:v>110</c:v>
                </c:pt>
                <c:pt idx="85">
                  <c:v>110</c:v>
                </c:pt>
                <c:pt idx="86">
                  <c:v>108</c:v>
                </c:pt>
                <c:pt idx="87">
                  <c:v>110</c:v>
                </c:pt>
                <c:pt idx="88">
                  <c:v>108</c:v>
                </c:pt>
                <c:pt idx="89">
                  <c:v>104</c:v>
                </c:pt>
                <c:pt idx="90">
                  <c:v>101</c:v>
                </c:pt>
                <c:pt idx="91">
                  <c:v>101.5</c:v>
                </c:pt>
                <c:pt idx="92">
                  <c:v>97.5</c:v>
                </c:pt>
                <c:pt idx="93">
                  <c:v>97</c:v>
                </c:pt>
                <c:pt idx="94">
                  <c:v>94.5</c:v>
                </c:pt>
                <c:pt idx="95">
                  <c:v>94.5</c:v>
                </c:pt>
                <c:pt idx="96">
                  <c:v>93.5</c:v>
                </c:pt>
                <c:pt idx="97">
                  <c:v>97</c:v>
                </c:pt>
                <c:pt idx="98">
                  <c:v>98</c:v>
                </c:pt>
                <c:pt idx="99">
                  <c:v>96.5</c:v>
                </c:pt>
                <c:pt idx="100">
                  <c:v>97.5</c:v>
                </c:pt>
                <c:pt idx="101">
                  <c:v>94</c:v>
                </c:pt>
                <c:pt idx="102">
                  <c:v>91</c:v>
                </c:pt>
                <c:pt idx="103">
                  <c:v>90</c:v>
                </c:pt>
                <c:pt idx="104">
                  <c:v>86</c:v>
                </c:pt>
                <c:pt idx="105">
                  <c:v>84</c:v>
                </c:pt>
                <c:pt idx="106">
                  <c:v>82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77.5</c:v>
                </c:pt>
                <c:pt idx="112">
                  <c:v>78</c:v>
                </c:pt>
                <c:pt idx="113">
                  <c:v>80</c:v>
                </c:pt>
                <c:pt idx="114">
                  <c:v>72</c:v>
                </c:pt>
                <c:pt idx="115">
                  <c:v>72</c:v>
                </c:pt>
                <c:pt idx="116">
                  <c:v>72.5</c:v>
                </c:pt>
                <c:pt idx="117">
                  <c:v>72.5</c:v>
                </c:pt>
                <c:pt idx="118">
                  <c:v>71</c:v>
                </c:pt>
                <c:pt idx="119">
                  <c:v>69.5</c:v>
                </c:pt>
                <c:pt idx="120">
                  <c:v>70.5</c:v>
                </c:pt>
                <c:pt idx="121">
                  <c:v>69</c:v>
                </c:pt>
                <c:pt idx="122">
                  <c:v>68</c:v>
                </c:pt>
                <c:pt idx="123">
                  <c:v>67.5</c:v>
                </c:pt>
                <c:pt idx="124">
                  <c:v>67</c:v>
                </c:pt>
                <c:pt idx="125">
                  <c:v>63</c:v>
                </c:pt>
                <c:pt idx="126">
                  <c:v>58.5</c:v>
                </c:pt>
                <c:pt idx="127">
                  <c:v>56</c:v>
                </c:pt>
                <c:pt idx="128">
                  <c:v>54</c:v>
                </c:pt>
                <c:pt idx="129">
                  <c:v>52</c:v>
                </c:pt>
                <c:pt idx="130">
                  <c:v>51</c:v>
                </c:pt>
                <c:pt idx="131">
                  <c:v>50</c:v>
                </c:pt>
                <c:pt idx="132">
                  <c:v>49</c:v>
                </c:pt>
                <c:pt idx="133">
                  <c:v>47.5</c:v>
                </c:pt>
                <c:pt idx="134">
                  <c:v>46.5</c:v>
                </c:pt>
                <c:pt idx="135">
                  <c:v>45</c:v>
                </c:pt>
                <c:pt idx="136">
                  <c:v>44</c:v>
                </c:pt>
                <c:pt idx="140">
                  <c:v>44</c:v>
                </c:pt>
                <c:pt idx="141">
                  <c:v>39.5</c:v>
                </c:pt>
                <c:pt idx="142">
                  <c:v>36.5</c:v>
                </c:pt>
                <c:pt idx="143">
                  <c:v>33.5</c:v>
                </c:pt>
                <c:pt idx="144">
                  <c:v>28.5</c:v>
                </c:pt>
                <c:pt idx="145">
                  <c:v>25.5</c:v>
                </c:pt>
                <c:pt idx="146">
                  <c:v>22.5</c:v>
                </c:pt>
                <c:pt idx="147">
                  <c:v>22.5</c:v>
                </c:pt>
                <c:pt idx="148">
                  <c:v>19</c:v>
                </c:pt>
                <c:pt idx="149">
                  <c:v>19</c:v>
                </c:pt>
                <c:pt idx="150">
                  <c:v>17.5</c:v>
                </c:pt>
                <c:pt idx="151">
                  <c:v>15.5</c:v>
                </c:pt>
                <c:pt idx="152">
                  <c:v>10.5</c:v>
                </c:pt>
                <c:pt idx="153">
                  <c:v>8.5</c:v>
                </c:pt>
                <c:pt idx="154">
                  <c:v>2.5</c:v>
                </c:pt>
                <c:pt idx="155">
                  <c:v>2.5</c:v>
                </c:pt>
                <c:pt idx="156">
                  <c:v>-4.5</c:v>
                </c:pt>
                <c:pt idx="157">
                  <c:v>-8</c:v>
                </c:pt>
                <c:pt idx="158">
                  <c:v>-12.5</c:v>
                </c:pt>
                <c:pt idx="159">
                  <c:v>-14.5</c:v>
                </c:pt>
                <c:pt idx="160">
                  <c:v>-16.5</c:v>
                </c:pt>
                <c:pt idx="161">
                  <c:v>-18.5</c:v>
                </c:pt>
                <c:pt idx="162">
                  <c:v>-21.5</c:v>
                </c:pt>
                <c:pt idx="163">
                  <c:v>-22.5</c:v>
                </c:pt>
                <c:pt idx="164">
                  <c:v>-23.5</c:v>
                </c:pt>
                <c:pt idx="165">
                  <c:v>-23.5</c:v>
                </c:pt>
                <c:pt idx="166">
                  <c:v>-30.5</c:v>
                </c:pt>
                <c:pt idx="167">
                  <c:v>-30.5</c:v>
                </c:pt>
                <c:pt idx="168">
                  <c:v>-35.5</c:v>
                </c:pt>
                <c:pt idx="169">
                  <c:v>-37.5</c:v>
                </c:pt>
                <c:pt idx="170">
                  <c:v>-37</c:v>
                </c:pt>
                <c:pt idx="171">
                  <c:v>-37</c:v>
                </c:pt>
                <c:pt idx="172">
                  <c:v>-39.5</c:v>
                </c:pt>
                <c:pt idx="173">
                  <c:v>-41.5</c:v>
                </c:pt>
                <c:pt idx="174">
                  <c:v>-42.5</c:v>
                </c:pt>
                <c:pt idx="175">
                  <c:v>-44.5</c:v>
                </c:pt>
                <c:pt idx="176">
                  <c:v>-47</c:v>
                </c:pt>
                <c:pt idx="177">
                  <c:v>-48</c:v>
                </c:pt>
                <c:pt idx="178">
                  <c:v>-47.5</c:v>
                </c:pt>
                <c:pt idx="179">
                  <c:v>-49</c:v>
                </c:pt>
                <c:pt idx="180">
                  <c:v>-51.5</c:v>
                </c:pt>
                <c:pt idx="181">
                  <c:v>-55.5</c:v>
                </c:pt>
                <c:pt idx="182">
                  <c:v>-58.5</c:v>
                </c:pt>
                <c:pt idx="183">
                  <c:v>-61</c:v>
                </c:pt>
                <c:pt idx="184">
                  <c:v>-63</c:v>
                </c:pt>
                <c:pt idx="185">
                  <c:v>-67.5</c:v>
                </c:pt>
                <c:pt idx="186">
                  <c:v>-72.5</c:v>
                </c:pt>
                <c:pt idx="187">
                  <c:v>-75.5</c:v>
                </c:pt>
                <c:pt idx="188">
                  <c:v>-79.5</c:v>
                </c:pt>
                <c:pt idx="189">
                  <c:v>-86.5</c:v>
                </c:pt>
                <c:pt idx="190">
                  <c:v>-90.5</c:v>
                </c:pt>
                <c:pt idx="191">
                  <c:v>-92.5</c:v>
                </c:pt>
                <c:pt idx="192">
                  <c:v>-97.5</c:v>
                </c:pt>
                <c:pt idx="193">
                  <c:v>-102</c:v>
                </c:pt>
                <c:pt idx="194">
                  <c:v>-107.5</c:v>
                </c:pt>
                <c:pt idx="195">
                  <c:v>-112.5</c:v>
                </c:pt>
                <c:pt idx="196">
                  <c:v>-118</c:v>
                </c:pt>
                <c:pt idx="197">
                  <c:v>-123</c:v>
                </c:pt>
                <c:pt idx="198">
                  <c:v>-125.5</c:v>
                </c:pt>
                <c:pt idx="199">
                  <c:v>-128</c:v>
                </c:pt>
                <c:pt idx="200">
                  <c:v>-131</c:v>
                </c:pt>
                <c:pt idx="201">
                  <c:v>-134.5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C-40A3-93E6-C651501D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6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'1886 Waltham'!$R$26</c:f>
              <c:strCache>
                <c:ptCount val="1"/>
                <c:pt idx="0">
                  <c:v>15-Jun-24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'1886 Waltham'!$Q$27:$Q$74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'1886 Waltham'!$R$27:$R$74</c:f>
              <c:numCache>
                <c:formatCode>General</c:formatCode>
                <c:ptCount val="48"/>
                <c:pt idx="0">
                  <c:v>0</c:v>
                </c:pt>
                <c:pt idx="8">
                  <c:v>5</c:v>
                </c:pt>
                <c:pt idx="16">
                  <c:v>11</c:v>
                </c:pt>
                <c:pt idx="17">
                  <c:v>12.5</c:v>
                </c:pt>
                <c:pt idx="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A-41F4-8D95-97E248402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13747352472125599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Lordmatic </a:t>
            </a:r>
          </a:p>
        </c:rich>
      </c:tx>
      <c:layout>
        <c:manualLayout>
          <c:xMode val="edge"/>
          <c:yMode val="edge"/>
          <c:x val="0.12548547097269233"/>
          <c:y val="0.1710726820863471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Pre Adjustment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23000"/>
                </a:srgbClr>
              </a:solidFill>
              <a:ln w="9525">
                <a:noFill/>
              </a:ln>
              <a:effectLst/>
            </c:spPr>
          </c:marker>
          <c:xVal>
            <c:numRef>
              <c:f>Lordmatic!$B$2:$B$23</c:f>
              <c:numCache>
                <c:formatCode>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xVal>
          <c:yVal>
            <c:numRef>
              <c:f>Lordmatic!$D$2:$D$23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13.8</c:v>
                </c:pt>
                <c:pt idx="6">
                  <c:v>13</c:v>
                </c:pt>
                <c:pt idx="13">
                  <c:v>13</c:v>
                </c:pt>
                <c:pt idx="14">
                  <c:v>12.5</c:v>
                </c:pt>
                <c:pt idx="15">
                  <c:v>15</c:v>
                </c:pt>
                <c:pt idx="16">
                  <c:v>18</c:v>
                </c:pt>
                <c:pt idx="17">
                  <c:v>20.5</c:v>
                </c:pt>
                <c:pt idx="18">
                  <c:v>22.5</c:v>
                </c:pt>
                <c:pt idx="19">
                  <c:v>25.5</c:v>
                </c:pt>
                <c:pt idx="20">
                  <c:v>24.9</c:v>
                </c:pt>
                <c:pt idx="2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5-4ADE-92A7-76B195D06F54}"/>
            </c:ext>
          </c:extLst>
        </c:ser>
        <c:ser>
          <c:idx val="1"/>
          <c:order val="1"/>
          <c:tx>
            <c:v>Post Adjustment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Lordmatic!$B$25:$B$10000</c:f>
              <c:numCache>
                <c:formatCode>0</c:formatCode>
                <c:ptCount val="997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</c:numCache>
            </c:numRef>
          </c:xVal>
          <c:yVal>
            <c:numRef>
              <c:f>Lordmatic!$D$25:$D$1000</c:f>
              <c:numCache>
                <c:formatCode>General</c:formatCode>
                <c:ptCount val="976"/>
                <c:pt idx="0">
                  <c:v>26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29</c:v>
                </c:pt>
                <c:pt idx="7">
                  <c:v>31</c:v>
                </c:pt>
                <c:pt idx="8">
                  <c:v>32.25</c:v>
                </c:pt>
                <c:pt idx="9">
                  <c:v>33</c:v>
                </c:pt>
                <c:pt idx="10">
                  <c:v>33.5</c:v>
                </c:pt>
                <c:pt idx="11">
                  <c:v>32.5</c:v>
                </c:pt>
                <c:pt idx="12">
                  <c:v>31.5</c:v>
                </c:pt>
                <c:pt idx="13">
                  <c:v>31.75</c:v>
                </c:pt>
                <c:pt idx="14">
                  <c:v>30.5</c:v>
                </c:pt>
                <c:pt idx="15">
                  <c:v>28.5</c:v>
                </c:pt>
                <c:pt idx="16">
                  <c:v>28.75</c:v>
                </c:pt>
                <c:pt idx="17">
                  <c:v>28.5</c:v>
                </c:pt>
                <c:pt idx="18">
                  <c:v>28</c:v>
                </c:pt>
                <c:pt idx="19">
                  <c:v>29</c:v>
                </c:pt>
                <c:pt idx="20">
                  <c:v>32</c:v>
                </c:pt>
                <c:pt idx="21">
                  <c:v>31.5</c:v>
                </c:pt>
                <c:pt idx="22">
                  <c:v>32</c:v>
                </c:pt>
                <c:pt idx="23">
                  <c:v>32.5</c:v>
                </c:pt>
                <c:pt idx="24">
                  <c:v>33</c:v>
                </c:pt>
                <c:pt idx="25">
                  <c:v>35</c:v>
                </c:pt>
                <c:pt idx="26">
                  <c:v>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1D-42D1-BCCB-C1FC1FDC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8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king</a:t>
            </a:r>
            <a:r>
              <a:rPr lang="en-US" baseline="0"/>
              <a:t> Seiko</a:t>
            </a:r>
            <a:endParaRPr lang="en-US"/>
          </a:p>
        </c:rich>
      </c:tx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Preadjustment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18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'King Seiko'!$B$2:$B$68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'King Seiko'!$F$2:$F$68</c:f>
              <c:numCache>
                <c:formatCode>General</c:formatCode>
                <c:ptCount val="67"/>
                <c:pt idx="0">
                  <c:v>0</c:v>
                </c:pt>
                <c:pt idx="1">
                  <c:v>5.5</c:v>
                </c:pt>
                <c:pt idx="2">
                  <c:v>10.5</c:v>
                </c:pt>
                <c:pt idx="3">
                  <c:v>10</c:v>
                </c:pt>
                <c:pt idx="4">
                  <c:v>10.5</c:v>
                </c:pt>
                <c:pt idx="5">
                  <c:v>-1.5</c:v>
                </c:pt>
                <c:pt idx="6">
                  <c:v>-0.5</c:v>
                </c:pt>
                <c:pt idx="7">
                  <c:v>1.25</c:v>
                </c:pt>
                <c:pt idx="8">
                  <c:v>3.45</c:v>
                </c:pt>
                <c:pt idx="9">
                  <c:v>2.9</c:v>
                </c:pt>
                <c:pt idx="10">
                  <c:v>0.70000000000000007</c:v>
                </c:pt>
                <c:pt idx="11">
                  <c:v>-0.4</c:v>
                </c:pt>
                <c:pt idx="12">
                  <c:v>-0.9</c:v>
                </c:pt>
                <c:pt idx="13">
                  <c:v>0.4</c:v>
                </c:pt>
                <c:pt idx="14">
                  <c:v>-0.30000000000000004</c:v>
                </c:pt>
                <c:pt idx="15">
                  <c:v>-2.6</c:v>
                </c:pt>
                <c:pt idx="16">
                  <c:v>-2.8</c:v>
                </c:pt>
                <c:pt idx="17">
                  <c:v>-0.20000000000000018</c:v>
                </c:pt>
                <c:pt idx="18">
                  <c:v>0.29999999999999982</c:v>
                </c:pt>
                <c:pt idx="19">
                  <c:v>2.5</c:v>
                </c:pt>
                <c:pt idx="20">
                  <c:v>2.7</c:v>
                </c:pt>
                <c:pt idx="21">
                  <c:v>3.5</c:v>
                </c:pt>
                <c:pt idx="22">
                  <c:v>1.5</c:v>
                </c:pt>
                <c:pt idx="23">
                  <c:v>1.5</c:v>
                </c:pt>
                <c:pt idx="24">
                  <c:v>0.90000000000000036</c:v>
                </c:pt>
                <c:pt idx="25">
                  <c:v>-0.40000000000000036</c:v>
                </c:pt>
                <c:pt idx="26">
                  <c:v>1.5</c:v>
                </c:pt>
                <c:pt idx="27">
                  <c:v>0.80000000000000071</c:v>
                </c:pt>
                <c:pt idx="28">
                  <c:v>2.6999999999999993</c:v>
                </c:pt>
                <c:pt idx="29">
                  <c:v>2.6999999999999993</c:v>
                </c:pt>
                <c:pt idx="30">
                  <c:v>-0.39999999999999858</c:v>
                </c:pt>
                <c:pt idx="31">
                  <c:v>1.1999999999999993</c:v>
                </c:pt>
                <c:pt idx="32">
                  <c:v>3.8000000000000007</c:v>
                </c:pt>
                <c:pt idx="33">
                  <c:v>3.0999999999999979</c:v>
                </c:pt>
                <c:pt idx="34">
                  <c:v>2.9000000000000021</c:v>
                </c:pt>
                <c:pt idx="35">
                  <c:v>-7.3000000000000007</c:v>
                </c:pt>
                <c:pt idx="36">
                  <c:v>-1.3999999999999986</c:v>
                </c:pt>
                <c:pt idx="37">
                  <c:v>1.0999999999999979</c:v>
                </c:pt>
                <c:pt idx="38">
                  <c:v>3.1999999999999993</c:v>
                </c:pt>
                <c:pt idx="39">
                  <c:v>5.4000000000000021</c:v>
                </c:pt>
                <c:pt idx="40">
                  <c:v>1.5</c:v>
                </c:pt>
                <c:pt idx="41">
                  <c:v>1</c:v>
                </c:pt>
                <c:pt idx="42">
                  <c:v>3</c:v>
                </c:pt>
                <c:pt idx="43">
                  <c:v>1.5</c:v>
                </c:pt>
                <c:pt idx="44">
                  <c:v>-0.20000000000000018</c:v>
                </c:pt>
                <c:pt idx="45">
                  <c:v>-1.7999999999999998</c:v>
                </c:pt>
                <c:pt idx="46">
                  <c:v>-2.7</c:v>
                </c:pt>
                <c:pt idx="47">
                  <c:v>4.5</c:v>
                </c:pt>
                <c:pt idx="48">
                  <c:v>0.5</c:v>
                </c:pt>
                <c:pt idx="49">
                  <c:v>0.5</c:v>
                </c:pt>
                <c:pt idx="50">
                  <c:v>0.79999999999999982</c:v>
                </c:pt>
                <c:pt idx="51">
                  <c:v>1.0999999999999996</c:v>
                </c:pt>
                <c:pt idx="52">
                  <c:v>2.1000000000000014</c:v>
                </c:pt>
                <c:pt idx="53">
                  <c:v>2.6999999999999993</c:v>
                </c:pt>
                <c:pt idx="54">
                  <c:v>1</c:v>
                </c:pt>
                <c:pt idx="55">
                  <c:v>1.5</c:v>
                </c:pt>
                <c:pt idx="56">
                  <c:v>2.3999999999999986</c:v>
                </c:pt>
                <c:pt idx="57">
                  <c:v>3.1000000000000014</c:v>
                </c:pt>
                <c:pt idx="58">
                  <c:v>-1</c:v>
                </c:pt>
                <c:pt idx="59">
                  <c:v>-4.1000000000000014</c:v>
                </c:pt>
                <c:pt idx="60">
                  <c:v>-4.1999999999999993</c:v>
                </c:pt>
                <c:pt idx="61">
                  <c:v>-0.89999999999999858</c:v>
                </c:pt>
                <c:pt idx="62">
                  <c:v>-2.3000000000000007</c:v>
                </c:pt>
                <c:pt idx="63">
                  <c:v>-2.2000000000000002</c:v>
                </c:pt>
                <c:pt idx="64">
                  <c:v>2.0000000000000009</c:v>
                </c:pt>
                <c:pt idx="65">
                  <c:v>-1</c:v>
                </c:pt>
                <c:pt idx="66">
                  <c:v>-5.6000000000000005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2-4B6C-84FF-8DEF15B98460}"/>
            </c:ext>
          </c:extLst>
        </c:ser>
        <c:ser>
          <c:idx val="1"/>
          <c:order val="1"/>
          <c:tx>
            <c:v>Post Adjustment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'King Seiko'!$B$69:$B$10000</c:f>
              <c:numCache>
                <c:formatCode>0</c:formatCode>
                <c:ptCount val="9932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74</c:v>
                </c:pt>
                <c:pt idx="7">
                  <c:v>75</c:v>
                </c:pt>
                <c:pt idx="8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122</c:v>
                </c:pt>
              </c:numCache>
            </c:numRef>
          </c:xVal>
          <c:yVal>
            <c:numRef>
              <c:f>'King Seiko'!$F$69:$F$10000</c:f>
              <c:numCache>
                <c:formatCode>General</c:formatCode>
                <c:ptCount val="9932"/>
                <c:pt idx="0">
                  <c:v>-3.7</c:v>
                </c:pt>
                <c:pt idx="1">
                  <c:v>-1.5</c:v>
                </c:pt>
                <c:pt idx="2">
                  <c:v>0</c:v>
                </c:pt>
                <c:pt idx="3">
                  <c:v>0</c:v>
                </c:pt>
                <c:pt idx="4">
                  <c:v>-8</c:v>
                </c:pt>
                <c:pt idx="5">
                  <c:v>-10</c:v>
                </c:pt>
                <c:pt idx="6">
                  <c:v>-2.5</c:v>
                </c:pt>
                <c:pt idx="7">
                  <c:v>0</c:v>
                </c:pt>
                <c:pt idx="8">
                  <c:v>3</c:v>
                </c:pt>
                <c:pt idx="15">
                  <c:v>-3</c:v>
                </c:pt>
                <c:pt idx="16">
                  <c:v>5</c:v>
                </c:pt>
                <c:pt idx="17">
                  <c:v>9.5</c:v>
                </c:pt>
                <c:pt idx="18">
                  <c:v>-3</c:v>
                </c:pt>
                <c:pt idx="19">
                  <c:v>-1.5</c:v>
                </c:pt>
                <c:pt idx="20">
                  <c:v>1.1999999999999993</c:v>
                </c:pt>
                <c:pt idx="21">
                  <c:v>-5.1999999999999993</c:v>
                </c:pt>
                <c:pt idx="22">
                  <c:v>-7.5</c:v>
                </c:pt>
                <c:pt idx="23">
                  <c:v>-4</c:v>
                </c:pt>
                <c:pt idx="24">
                  <c:v>-4</c:v>
                </c:pt>
                <c:pt idx="25">
                  <c:v>-2.8000000000000007</c:v>
                </c:pt>
                <c:pt idx="26">
                  <c:v>-6.6999999999999993</c:v>
                </c:pt>
                <c:pt idx="27">
                  <c:v>-10</c:v>
                </c:pt>
                <c:pt idx="28">
                  <c:v>-7</c:v>
                </c:pt>
                <c:pt idx="29">
                  <c:v>-5</c:v>
                </c:pt>
                <c:pt idx="30">
                  <c:v>-6.25</c:v>
                </c:pt>
                <c:pt idx="31">
                  <c:v>-4.5</c:v>
                </c:pt>
                <c:pt idx="32">
                  <c:v>-1.5</c:v>
                </c:pt>
                <c:pt idx="33">
                  <c:v>-11.5</c:v>
                </c:pt>
                <c:pt idx="34">
                  <c:v>-10.5</c:v>
                </c:pt>
                <c:pt idx="35">
                  <c:v>-12</c:v>
                </c:pt>
                <c:pt idx="36">
                  <c:v>-12.5</c:v>
                </c:pt>
                <c:pt idx="37">
                  <c:v>-12.5</c:v>
                </c:pt>
                <c:pt idx="38">
                  <c:v>-6.5</c:v>
                </c:pt>
                <c:pt idx="39">
                  <c:v>-6.5</c:v>
                </c:pt>
                <c:pt idx="40">
                  <c:v>-2.5</c:v>
                </c:pt>
                <c:pt idx="41">
                  <c:v>-3</c:v>
                </c:pt>
                <c:pt idx="42">
                  <c:v>-2</c:v>
                </c:pt>
                <c:pt idx="43">
                  <c:v>-7.25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3-4337-A1DD-66D397504410}"/>
            </c:ext>
          </c:extLst>
        </c:ser>
        <c:ser>
          <c:idx val="2"/>
          <c:order val="2"/>
          <c:tx>
            <c:v>Moving Average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'King Seiko'!$B$16:$B$10000</c:f>
              <c:numCache>
                <c:formatCode>0</c:formatCode>
                <c:ptCount val="9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</c:numCache>
            </c:numRef>
          </c:xVal>
          <c:yVal>
            <c:numRef>
              <c:f>'King Seiko'!$G$16:$G$10000</c:f>
              <c:numCache>
                <c:formatCode>General</c:formatCode>
                <c:ptCount val="9985"/>
                <c:pt idx="0">
                  <c:v>1.873333333333334</c:v>
                </c:pt>
                <c:pt idx="1">
                  <c:v>1.8600000000000005</c:v>
                </c:pt>
                <c:pt idx="2">
                  <c:v>1.7166666666666672</c:v>
                </c:pt>
                <c:pt idx="3">
                  <c:v>1.4933333333333332</c:v>
                </c:pt>
                <c:pt idx="4">
                  <c:v>1.263333333333333</c:v>
                </c:pt>
                <c:pt idx="5">
                  <c:v>1.01</c:v>
                </c:pt>
                <c:pt idx="6">
                  <c:v>0.81666666666666665</c:v>
                </c:pt>
                <c:pt idx="7">
                  <c:v>0.78666666666666663</c:v>
                </c:pt>
                <c:pt idx="8">
                  <c:v>0.78166666666666662</c:v>
                </c:pt>
                <c:pt idx="9">
                  <c:v>0.77333333333333332</c:v>
                </c:pt>
                <c:pt idx="10">
                  <c:v>0.85666666666666669</c:v>
                </c:pt>
                <c:pt idx="11">
                  <c:v>0.8833333333333333</c:v>
                </c:pt>
                <c:pt idx="12">
                  <c:v>0.92999999999999994</c:v>
                </c:pt>
                <c:pt idx="13">
                  <c:v>1.06</c:v>
                </c:pt>
                <c:pt idx="14">
                  <c:v>1.0966666666666667</c:v>
                </c:pt>
                <c:pt idx="15">
                  <c:v>1.1000000000000001</c:v>
                </c:pt>
                <c:pt idx="16">
                  <c:v>1.1266666666666665</c:v>
                </c:pt>
                <c:pt idx="17">
                  <c:v>1.1299999999999999</c:v>
                </c:pt>
                <c:pt idx="18">
                  <c:v>1.2866666666666664</c:v>
                </c:pt>
                <c:pt idx="19">
                  <c:v>1.2933333333333332</c:v>
                </c:pt>
                <c:pt idx="20">
                  <c:v>1.2266666666666666</c:v>
                </c:pt>
                <c:pt idx="21">
                  <c:v>1.1633333333333331</c:v>
                </c:pt>
                <c:pt idx="22">
                  <c:v>1.0833333333333333</c:v>
                </c:pt>
                <c:pt idx="23">
                  <c:v>1.1033333333333333</c:v>
                </c:pt>
                <c:pt idx="24">
                  <c:v>1.1433333333333333</c:v>
                </c:pt>
                <c:pt idx="25">
                  <c:v>1.1466666666666669</c:v>
                </c:pt>
                <c:pt idx="26">
                  <c:v>1.21</c:v>
                </c:pt>
                <c:pt idx="27">
                  <c:v>1.2399999999999998</c:v>
                </c:pt>
                <c:pt idx="28">
                  <c:v>1.3166666666666667</c:v>
                </c:pt>
                <c:pt idx="29">
                  <c:v>1.1933333333333336</c:v>
                </c:pt>
                <c:pt idx="30">
                  <c:v>0.9666666666666669</c:v>
                </c:pt>
                <c:pt idx="31">
                  <c:v>0.84</c:v>
                </c:pt>
                <c:pt idx="32">
                  <c:v>0.76999999999999991</c:v>
                </c:pt>
                <c:pt idx="33">
                  <c:v>0.56666666666666676</c:v>
                </c:pt>
                <c:pt idx="34">
                  <c:v>0.39000000000000024</c:v>
                </c:pt>
                <c:pt idx="35">
                  <c:v>0.36000000000000004</c:v>
                </c:pt>
                <c:pt idx="36">
                  <c:v>0.57000000000000006</c:v>
                </c:pt>
                <c:pt idx="37">
                  <c:v>0.43000000000000005</c:v>
                </c:pt>
                <c:pt idx="38">
                  <c:v>0.27000000000000018</c:v>
                </c:pt>
                <c:pt idx="39">
                  <c:v>0.11333333333333337</c:v>
                </c:pt>
                <c:pt idx="40">
                  <c:v>-6.6666666666666666E-2</c:v>
                </c:pt>
                <c:pt idx="41">
                  <c:v>-0.11666666666666667</c:v>
                </c:pt>
                <c:pt idx="42">
                  <c:v>-0.41666666666666669</c:v>
                </c:pt>
                <c:pt idx="43">
                  <c:v>-0.85</c:v>
                </c:pt>
                <c:pt idx="44">
                  <c:v>-0.98333333333333328</c:v>
                </c:pt>
                <c:pt idx="45">
                  <c:v>-0.97666666666666668</c:v>
                </c:pt>
                <c:pt idx="46">
                  <c:v>-0.81666666666666665</c:v>
                </c:pt>
                <c:pt idx="47">
                  <c:v>-0.75172413793103454</c:v>
                </c:pt>
                <c:pt idx="48">
                  <c:v>-0.93928571428571428</c:v>
                </c:pt>
                <c:pt idx="49">
                  <c:v>-0.99259259259259258</c:v>
                </c:pt>
                <c:pt idx="50">
                  <c:v>-1.05</c:v>
                </c:pt>
                <c:pt idx="51">
                  <c:v>-1.1240000000000001</c:v>
                </c:pt>
                <c:pt idx="52">
                  <c:v>-1.2166666666666668</c:v>
                </c:pt>
                <c:pt idx="53">
                  <c:v>-1.4291666666666665</c:v>
                </c:pt>
                <c:pt idx="54">
                  <c:v>-1.3333333333333333</c:v>
                </c:pt>
                <c:pt idx="55">
                  <c:v>-0.97916666666666663</c:v>
                </c:pt>
                <c:pt idx="56">
                  <c:v>-1.1666666666666667</c:v>
                </c:pt>
                <c:pt idx="57">
                  <c:v>-1.3291666666666666</c:v>
                </c:pt>
                <c:pt idx="58">
                  <c:v>-1.4083333333333332</c:v>
                </c:pt>
                <c:pt idx="59">
                  <c:v>-1.5833333333333333</c:v>
                </c:pt>
                <c:pt idx="60">
                  <c:v>-1.7249999999999999</c:v>
                </c:pt>
                <c:pt idx="61">
                  <c:v>-1.7166666666666668</c:v>
                </c:pt>
                <c:pt idx="68">
                  <c:v>-2.8854166666666665</c:v>
                </c:pt>
                <c:pt idx="69">
                  <c:v>-3.0104166666666665</c:v>
                </c:pt>
                <c:pt idx="70">
                  <c:v>-3.0729166666666665</c:v>
                </c:pt>
                <c:pt idx="71">
                  <c:v>-3.5520833333333335</c:v>
                </c:pt>
                <c:pt idx="72">
                  <c:v>-3.65625</c:v>
                </c:pt>
                <c:pt idx="73">
                  <c:v>-3.7395833333333335</c:v>
                </c:pt>
                <c:pt idx="74">
                  <c:v>-4.15625</c:v>
                </c:pt>
                <c:pt idx="75">
                  <c:v>-4.677083333333333</c:v>
                </c:pt>
                <c:pt idx="76">
                  <c:v>-5.072916666666667</c:v>
                </c:pt>
                <c:pt idx="77">
                  <c:v>-5.13</c:v>
                </c:pt>
                <c:pt idx="78">
                  <c:v>-5.0288461538461542</c:v>
                </c:pt>
                <c:pt idx="79">
                  <c:v>-4.9537037037037033</c:v>
                </c:pt>
                <c:pt idx="80">
                  <c:v>-4.8482142857142856</c:v>
                </c:pt>
                <c:pt idx="81">
                  <c:v>-4.931034482758621</c:v>
                </c:pt>
                <c:pt idx="82">
                  <c:v>-4.931034482758621</c:v>
                </c:pt>
                <c:pt idx="83">
                  <c:v>-5</c:v>
                </c:pt>
                <c:pt idx="84">
                  <c:v>-5.3703703703703702</c:v>
                </c:pt>
                <c:pt idx="85">
                  <c:v>-5.9423076923076925</c:v>
                </c:pt>
                <c:pt idx="86">
                  <c:v>-6.06</c:v>
                </c:pt>
                <c:pt idx="87">
                  <c:v>-6.25</c:v>
                </c:pt>
                <c:pt idx="88">
                  <c:v>-6.5739130434782602</c:v>
                </c:pt>
                <c:pt idx="89">
                  <c:v>-6.6363636363636367</c:v>
                </c:pt>
                <c:pt idx="90">
                  <c:v>-6.5952380952380949</c:v>
                </c:pt>
                <c:pt idx="91">
                  <c:v>-6.7249999999999996</c:v>
                </c:pt>
                <c:pt idx="92">
                  <c:v>-6.8684210526315788</c:v>
                </c:pt>
                <c:pt idx="93">
                  <c:v>-7.094444444444445</c:v>
                </c:pt>
                <c:pt idx="94">
                  <c:v>-7.117647058823529</c:v>
                </c:pt>
                <c:pt idx="95">
                  <c:v>-6.9375</c:v>
                </c:pt>
                <c:pt idx="96">
                  <c:v>-6.9333333333333336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03-4337-A1DD-66D397504410}"/>
            </c:ext>
          </c:extLst>
        </c:ser>
        <c:ser>
          <c:idx val="3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'King Seiko'!$B$16:$B$10000</c:f>
              <c:numCache>
                <c:formatCode>0</c:formatCode>
                <c:ptCount val="9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</c:numCache>
            </c:numRef>
          </c:xVal>
          <c:yVal>
            <c:numRef>
              <c:f>'King Seiko'!$I$16:$I$10000</c:f>
              <c:numCache>
                <c:formatCode>General</c:formatCode>
                <c:ptCount val="9985"/>
                <c:pt idx="0">
                  <c:v>-4.8101155434733771</c:v>
                </c:pt>
                <c:pt idx="1">
                  <c:v>-4.8399203975370737</c:v>
                </c:pt>
                <c:pt idx="2">
                  <c:v>-4.8482569598671734</c:v>
                </c:pt>
                <c:pt idx="3">
                  <c:v>-4.267843244029625</c:v>
                </c:pt>
                <c:pt idx="4">
                  <c:v>-3.6023926031420128</c:v>
                </c:pt>
                <c:pt idx="5">
                  <c:v>-2.5114012362505163</c:v>
                </c:pt>
                <c:pt idx="6">
                  <c:v>-3.7240625943906602</c:v>
                </c:pt>
                <c:pt idx="7">
                  <c:v>-3.8001211224317371</c:v>
                </c:pt>
                <c:pt idx="8">
                  <c:v>-3.8034166356179147</c:v>
                </c:pt>
                <c:pt idx="9">
                  <c:v>-3.7931922119314203</c:v>
                </c:pt>
                <c:pt idx="10">
                  <c:v>-3.94713275554997</c:v>
                </c:pt>
                <c:pt idx="11">
                  <c:v>-3.9255704456536784</c:v>
                </c:pt>
                <c:pt idx="12">
                  <c:v>-3.8552969256532741</c:v>
                </c:pt>
                <c:pt idx="13">
                  <c:v>-3.7312698386405532</c:v>
                </c:pt>
                <c:pt idx="14">
                  <c:v>-3.6906731188741739</c:v>
                </c:pt>
                <c:pt idx="15">
                  <c:v>-3.6835830364556936</c:v>
                </c:pt>
                <c:pt idx="16">
                  <c:v>-3.582454506357259</c:v>
                </c:pt>
                <c:pt idx="17">
                  <c:v>-3.5681272864834144</c:v>
                </c:pt>
                <c:pt idx="18">
                  <c:v>-3.5354306179411665</c:v>
                </c:pt>
                <c:pt idx="19">
                  <c:v>-3.5238396504358365</c:v>
                </c:pt>
                <c:pt idx="20">
                  <c:v>-3.5772021445682487</c:v>
                </c:pt>
                <c:pt idx="21">
                  <c:v>-3.6111776945684309</c:v>
                </c:pt>
                <c:pt idx="22">
                  <c:v>-3.6116521713182932</c:v>
                </c:pt>
                <c:pt idx="23">
                  <c:v>-3.6036779854926113</c:v>
                </c:pt>
                <c:pt idx="24">
                  <c:v>-3.5967604303900051</c:v>
                </c:pt>
                <c:pt idx="25">
                  <c:v>-3.5928785529603053</c:v>
                </c:pt>
                <c:pt idx="26">
                  <c:v>-3.4958403429497409</c:v>
                </c:pt>
                <c:pt idx="27">
                  <c:v>-3.4842918340565432</c:v>
                </c:pt>
                <c:pt idx="28">
                  <c:v>-3.4510255307060715</c:v>
                </c:pt>
                <c:pt idx="29">
                  <c:v>-3.6160833557141947</c:v>
                </c:pt>
                <c:pt idx="30">
                  <c:v>-4.167359260636605</c:v>
                </c:pt>
                <c:pt idx="31">
                  <c:v>-4.6009803038300614</c:v>
                </c:pt>
                <c:pt idx="32">
                  <c:v>-4.7045836980236837</c:v>
                </c:pt>
                <c:pt idx="33">
                  <c:v>-4.8957707217362634</c:v>
                </c:pt>
                <c:pt idx="34">
                  <c:v>-5.0761015968116308</c:v>
                </c:pt>
                <c:pt idx="35">
                  <c:v>-5.0603566918300364</c:v>
                </c:pt>
                <c:pt idx="36">
                  <c:v>-4.0804910135024093</c:v>
                </c:pt>
                <c:pt idx="37">
                  <c:v>-4.6795074778951715</c:v>
                </c:pt>
                <c:pt idx="38">
                  <c:v>-5.0421621461196633</c:v>
                </c:pt>
                <c:pt idx="39">
                  <c:v>-5.1205902002651049</c:v>
                </c:pt>
                <c:pt idx="40">
                  <c:v>-4.9184246527533144</c:v>
                </c:pt>
                <c:pt idx="41">
                  <c:v>-4.9336043753036485</c:v>
                </c:pt>
                <c:pt idx="42">
                  <c:v>-5.9810973553255611</c:v>
                </c:pt>
                <c:pt idx="43">
                  <c:v>-7.245362903437667</c:v>
                </c:pt>
                <c:pt idx="44">
                  <c:v>-7.3438539269814846</c:v>
                </c:pt>
                <c:pt idx="45">
                  <c:v>-7.3408756163756212</c:v>
                </c:pt>
                <c:pt idx="46">
                  <c:v>-7.3296451626306203</c:v>
                </c:pt>
                <c:pt idx="47">
                  <c:v>-7.3377324396850563</c:v>
                </c:pt>
                <c:pt idx="48">
                  <c:v>-7.3302032173217402</c:v>
                </c:pt>
                <c:pt idx="49">
                  <c:v>-7.4762874527614862</c:v>
                </c:pt>
                <c:pt idx="50">
                  <c:v>-7.6302151005290684</c:v>
                </c:pt>
                <c:pt idx="51">
                  <c:v>-7.7919604078008753</c:v>
                </c:pt>
                <c:pt idx="52">
                  <c:v>-7.9587402019787481</c:v>
                </c:pt>
                <c:pt idx="53">
                  <c:v>-8.0602749618328851</c:v>
                </c:pt>
                <c:pt idx="54">
                  <c:v>-8.2602534441922888</c:v>
                </c:pt>
                <c:pt idx="55">
                  <c:v>-9.1114027606871115</c:v>
                </c:pt>
                <c:pt idx="56">
                  <c:v>-9.269066859750744</c:v>
                </c:pt>
                <c:pt idx="57">
                  <c:v>-9.2941900327480376</c:v>
                </c:pt>
                <c:pt idx="58">
                  <c:v>-9.2322106045816206</c:v>
                </c:pt>
                <c:pt idx="59">
                  <c:v>-9.5494421004095713</c:v>
                </c:pt>
                <c:pt idx="60">
                  <c:v>-9.9807555680870301</c:v>
                </c:pt>
                <c:pt idx="61">
                  <c:v>-9.9628105466198225</c:v>
                </c:pt>
                <c:pt idx="62">
                  <c:v>-8.2879388605102271</c:v>
                </c:pt>
                <c:pt idx="63">
                  <c:v>-8.2949114254195369</c:v>
                </c:pt>
                <c:pt idx="64">
                  <c:v>-8.5170376631523457</c:v>
                </c:pt>
                <c:pt idx="65">
                  <c:v>-8.9063608667563479</c:v>
                </c:pt>
                <c:pt idx="66">
                  <c:v>-9.0534485449222917</c:v>
                </c:pt>
                <c:pt idx="67">
                  <c:v>-9.0257001882894876</c:v>
                </c:pt>
                <c:pt idx="68">
                  <c:v>-12.011454469142734</c:v>
                </c:pt>
                <c:pt idx="69">
                  <c:v>-12.139307579891316</c:v>
                </c:pt>
                <c:pt idx="70">
                  <c:v>-12.138831732021195</c:v>
                </c:pt>
                <c:pt idx="71">
                  <c:v>-13.11945318989382</c:v>
                </c:pt>
                <c:pt idx="72">
                  <c:v>-13.466419574647185</c:v>
                </c:pt>
                <c:pt idx="73">
                  <c:v>-13.794804993689157</c:v>
                </c:pt>
                <c:pt idx="74">
                  <c:v>-14.783938385376505</c:v>
                </c:pt>
                <c:pt idx="75">
                  <c:v>-15.658278591844837</c:v>
                </c:pt>
                <c:pt idx="76">
                  <c:v>-15.593886962804863</c:v>
                </c:pt>
                <c:pt idx="77">
                  <c:v>-15.453565275620626</c:v>
                </c:pt>
                <c:pt idx="78">
                  <c:v>-15.202347671814032</c:v>
                </c:pt>
                <c:pt idx="79">
                  <c:v>-14.966396608431658</c:v>
                </c:pt>
                <c:pt idx="80">
                  <c:v>-14.741411159715891</c:v>
                </c:pt>
                <c:pt idx="81">
                  <c:v>-14.691596005366995</c:v>
                </c:pt>
                <c:pt idx="82">
                  <c:v>-14.691596005366995</c:v>
                </c:pt>
                <c:pt idx="83">
                  <c:v>-14.905517942757246</c:v>
                </c:pt>
                <c:pt idx="84">
                  <c:v>-14.664982878351827</c:v>
                </c:pt>
                <c:pt idx="85">
                  <c:v>-13.316884202062326</c:v>
                </c:pt>
                <c:pt idx="86">
                  <c:v>-13.484230599866898</c:v>
                </c:pt>
                <c:pt idx="87">
                  <c:v>-13.585245962701819</c:v>
                </c:pt>
                <c:pt idx="88">
                  <c:v>-13.361617372388794</c:v>
                </c:pt>
                <c:pt idx="89">
                  <c:v>-13.55072167651733</c:v>
                </c:pt>
                <c:pt idx="90">
                  <c:v>-13.661786034171406</c:v>
                </c:pt>
                <c:pt idx="91">
                  <c:v>-13.867723570179654</c:v>
                </c:pt>
                <c:pt idx="92">
                  <c:v>-14.083552121676014</c:v>
                </c:pt>
                <c:pt idx="93">
                  <c:v>-14.240608053052046</c:v>
                </c:pt>
                <c:pt idx="94">
                  <c:v>-14.468352601308435</c:v>
                </c:pt>
                <c:pt idx="95">
                  <c:v>-14.36738055085679</c:v>
                </c:pt>
                <c:pt idx="96">
                  <c:v>-14.60680857094388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03-4337-A1DD-66D397504410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'King Seiko'!$B$16:$B$10000</c:f>
              <c:numCache>
                <c:formatCode>0</c:formatCode>
                <c:ptCount val="9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</c:numCache>
            </c:numRef>
          </c:xVal>
          <c:yVal>
            <c:numRef>
              <c:f>'King Seiko'!$J$16:$J$10000</c:f>
              <c:numCache>
                <c:formatCode>General</c:formatCode>
                <c:ptCount val="9985"/>
                <c:pt idx="0">
                  <c:v>8.5567822101400459</c:v>
                </c:pt>
                <c:pt idx="1">
                  <c:v>8.5599203975370752</c:v>
                </c:pt>
                <c:pt idx="2">
                  <c:v>8.281590293200507</c:v>
                </c:pt>
                <c:pt idx="3">
                  <c:v>7.2545099106962914</c:v>
                </c:pt>
                <c:pt idx="4">
                  <c:v>6.1290592698086783</c:v>
                </c:pt>
                <c:pt idx="5">
                  <c:v>4.5314012362505158</c:v>
                </c:pt>
                <c:pt idx="6">
                  <c:v>5.3573959277239931</c:v>
                </c:pt>
                <c:pt idx="7">
                  <c:v>5.3734544557650707</c:v>
                </c:pt>
                <c:pt idx="8">
                  <c:v>5.3667499689512477</c:v>
                </c:pt>
                <c:pt idx="9">
                  <c:v>5.3398588785980872</c:v>
                </c:pt>
                <c:pt idx="10">
                  <c:v>5.6604660888833029</c:v>
                </c:pt>
                <c:pt idx="11">
                  <c:v>5.6922371123203455</c:v>
                </c:pt>
                <c:pt idx="12">
                  <c:v>5.7152969256532735</c:v>
                </c:pt>
                <c:pt idx="13">
                  <c:v>5.8512698386405528</c:v>
                </c:pt>
                <c:pt idx="14">
                  <c:v>5.8840064522075073</c:v>
                </c:pt>
                <c:pt idx="15">
                  <c:v>5.8835830364556934</c:v>
                </c:pt>
                <c:pt idx="16">
                  <c:v>5.8357878396905924</c:v>
                </c:pt>
                <c:pt idx="17">
                  <c:v>5.8281272864834142</c:v>
                </c:pt>
                <c:pt idx="18">
                  <c:v>6.1087639512744989</c:v>
                </c:pt>
                <c:pt idx="19">
                  <c:v>6.1105063171025025</c:v>
                </c:pt>
                <c:pt idx="20">
                  <c:v>6.0305354779015818</c:v>
                </c:pt>
                <c:pt idx="21">
                  <c:v>5.9378443612350971</c:v>
                </c:pt>
                <c:pt idx="22">
                  <c:v>5.7783188379849593</c:v>
                </c:pt>
                <c:pt idx="23">
                  <c:v>5.8103446521592783</c:v>
                </c:pt>
                <c:pt idx="24">
                  <c:v>5.8834270970566722</c:v>
                </c:pt>
                <c:pt idx="25">
                  <c:v>5.8862118862936388</c:v>
                </c:pt>
                <c:pt idx="26">
                  <c:v>5.9158403429497408</c:v>
                </c:pt>
                <c:pt idx="27">
                  <c:v>5.9642918340565423</c:v>
                </c:pt>
                <c:pt idx="28">
                  <c:v>6.0843588640394044</c:v>
                </c:pt>
                <c:pt idx="29">
                  <c:v>6.0027500223808614</c:v>
                </c:pt>
                <c:pt idx="30">
                  <c:v>6.1006925939699386</c:v>
                </c:pt>
                <c:pt idx="31">
                  <c:v>6.2809803038300611</c:v>
                </c:pt>
                <c:pt idx="32">
                  <c:v>6.2445836980236828</c:v>
                </c:pt>
                <c:pt idx="33">
                  <c:v>6.0291040550695962</c:v>
                </c:pt>
                <c:pt idx="34">
                  <c:v>5.8561015968116319</c:v>
                </c:pt>
                <c:pt idx="35">
                  <c:v>5.7803566918300371</c:v>
                </c:pt>
                <c:pt idx="36">
                  <c:v>5.2204910135024098</c:v>
                </c:pt>
                <c:pt idx="37">
                  <c:v>5.539507477895171</c:v>
                </c:pt>
                <c:pt idx="38">
                  <c:v>5.5821621461196642</c:v>
                </c:pt>
                <c:pt idx="39">
                  <c:v>5.3472568669317715</c:v>
                </c:pt>
                <c:pt idx="40">
                  <c:v>4.7850913194199816</c:v>
                </c:pt>
                <c:pt idx="41">
                  <c:v>4.700271041970316</c:v>
                </c:pt>
                <c:pt idx="42">
                  <c:v>5.1477640219922272</c:v>
                </c:pt>
                <c:pt idx="43">
                  <c:v>5.5453629034376677</c:v>
                </c:pt>
                <c:pt idx="44">
                  <c:v>5.3771872603148179</c:v>
                </c:pt>
                <c:pt idx="45">
                  <c:v>5.3875422830422881</c:v>
                </c:pt>
                <c:pt idx="46">
                  <c:v>5.6963118292972874</c:v>
                </c:pt>
                <c:pt idx="47">
                  <c:v>5.8342841638229865</c:v>
                </c:pt>
                <c:pt idx="48">
                  <c:v>5.4516317887503121</c:v>
                </c:pt>
                <c:pt idx="49">
                  <c:v>5.4911022675763004</c:v>
                </c:pt>
                <c:pt idx="50">
                  <c:v>5.5302151005290687</c:v>
                </c:pt>
                <c:pt idx="51">
                  <c:v>5.5439604078008742</c:v>
                </c:pt>
                <c:pt idx="52">
                  <c:v>5.5254068686454145</c:v>
                </c:pt>
                <c:pt idx="53">
                  <c:v>5.2019416284995517</c:v>
                </c:pt>
                <c:pt idx="54">
                  <c:v>5.5935867775256218</c:v>
                </c:pt>
                <c:pt idx="55">
                  <c:v>7.1530694273537785</c:v>
                </c:pt>
                <c:pt idx="56">
                  <c:v>6.9357335264174109</c:v>
                </c:pt>
                <c:pt idx="57">
                  <c:v>6.6358566994147052</c:v>
                </c:pt>
                <c:pt idx="58">
                  <c:v>6.415543937914955</c:v>
                </c:pt>
                <c:pt idx="59">
                  <c:v>6.3827754337429052</c:v>
                </c:pt>
                <c:pt idx="60">
                  <c:v>6.5307555680870308</c:v>
                </c:pt>
                <c:pt idx="61">
                  <c:v>6.5294772132864889</c:v>
                </c:pt>
                <c:pt idx="62">
                  <c:v>8.2879388605102271</c:v>
                </c:pt>
                <c:pt idx="63">
                  <c:v>8.2949114254195369</c:v>
                </c:pt>
                <c:pt idx="64">
                  <c:v>8.5170376631523457</c:v>
                </c:pt>
                <c:pt idx="65">
                  <c:v>8.9063608667563479</c:v>
                </c:pt>
                <c:pt idx="66">
                  <c:v>9.0534485449222917</c:v>
                </c:pt>
                <c:pt idx="67">
                  <c:v>9.0257001882894876</c:v>
                </c:pt>
                <c:pt idx="68">
                  <c:v>6.2406211358094019</c:v>
                </c:pt>
                <c:pt idx="69">
                  <c:v>6.1184742465579838</c:v>
                </c:pt>
                <c:pt idx="70">
                  <c:v>5.9929983986878632</c:v>
                </c:pt>
                <c:pt idx="71">
                  <c:v>6.015286523227152</c:v>
                </c:pt>
                <c:pt idx="72">
                  <c:v>6.1539195746471851</c:v>
                </c:pt>
                <c:pt idx="73">
                  <c:v>6.315638327022489</c:v>
                </c:pt>
                <c:pt idx="74">
                  <c:v>6.471438385376505</c:v>
                </c:pt>
                <c:pt idx="75">
                  <c:v>6.3041119251781721</c:v>
                </c:pt>
                <c:pt idx="76">
                  <c:v>5.448053629471528</c:v>
                </c:pt>
                <c:pt idx="77">
                  <c:v>5.1935652756206272</c:v>
                </c:pt>
                <c:pt idx="78">
                  <c:v>5.1446553641217223</c:v>
                </c:pt>
                <c:pt idx="79">
                  <c:v>5.0589892010242528</c:v>
                </c:pt>
                <c:pt idx="80">
                  <c:v>5.0449825882873194</c:v>
                </c:pt>
                <c:pt idx="81">
                  <c:v>4.8295270398497525</c:v>
                </c:pt>
                <c:pt idx="82">
                  <c:v>4.8295270398497525</c:v>
                </c:pt>
                <c:pt idx="83">
                  <c:v>4.9055179427572462</c:v>
                </c:pt>
                <c:pt idx="84">
                  <c:v>3.9242421376110865</c:v>
                </c:pt>
                <c:pt idx="85">
                  <c:v>1.4322688174469418</c:v>
                </c:pt>
                <c:pt idx="86">
                  <c:v>1.3642305998668984</c:v>
                </c:pt>
                <c:pt idx="87">
                  <c:v>1.0852459627018192</c:v>
                </c:pt>
                <c:pt idx="88">
                  <c:v>0.21379128543227388</c:v>
                </c:pt>
                <c:pt idx="89">
                  <c:v>0.27799440379005702</c:v>
                </c:pt>
                <c:pt idx="90">
                  <c:v>0.47130984369521745</c:v>
                </c:pt>
                <c:pt idx="91">
                  <c:v>0.41772357017965511</c:v>
                </c:pt>
                <c:pt idx="92">
                  <c:v>0.34671001641285581</c:v>
                </c:pt>
                <c:pt idx="93">
                  <c:v>5.171916416315625E-2</c:v>
                </c:pt>
                <c:pt idx="94">
                  <c:v>0.23305848366137827</c:v>
                </c:pt>
                <c:pt idx="95">
                  <c:v>0.49238055085679022</c:v>
                </c:pt>
                <c:pt idx="96">
                  <c:v>0.7401419042772126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03-4337-A1DD-66D397504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3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king Seiko </a:t>
            </a:r>
          </a:p>
        </c:rich>
      </c:tx>
      <c:layout>
        <c:manualLayout>
          <c:xMode val="edge"/>
          <c:yMode val="edge"/>
          <c:x val="0.20322341864390789"/>
          <c:y val="0.2148227712137486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Pre Adjustment</c:v>
          </c:tx>
          <c:spPr>
            <a:ln w="6350" cap="rnd">
              <a:solidFill>
                <a:srgbClr val="FF0000">
                  <a:alpha val="17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22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'King Seiko'!$B$2:$B$10000</c:f>
              <c:numCache>
                <c:formatCode>0</c:formatCode>
                <c:ptCount val="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</c:numCache>
            </c:numRef>
          </c:xVal>
          <c:yVal>
            <c:numRef>
              <c:f>'King Seiko'!$D$2:$D$67</c:f>
              <c:numCache>
                <c:formatCode>General</c:formatCode>
                <c:ptCount val="66"/>
                <c:pt idx="0">
                  <c:v>-36.5</c:v>
                </c:pt>
                <c:pt idx="1">
                  <c:v>-31</c:v>
                </c:pt>
                <c:pt idx="2">
                  <c:v>-20.5</c:v>
                </c:pt>
                <c:pt idx="3">
                  <c:v>-10.5</c:v>
                </c:pt>
                <c:pt idx="4">
                  <c:v>0</c:v>
                </c:pt>
                <c:pt idx="5">
                  <c:v>-1.5</c:v>
                </c:pt>
                <c:pt idx="6">
                  <c:v>-2</c:v>
                </c:pt>
                <c:pt idx="7">
                  <c:v>-0.75</c:v>
                </c:pt>
                <c:pt idx="8">
                  <c:v>2.7</c:v>
                </c:pt>
                <c:pt idx="9">
                  <c:v>5.6</c:v>
                </c:pt>
                <c:pt idx="10">
                  <c:v>6.3</c:v>
                </c:pt>
                <c:pt idx="11">
                  <c:v>5.8999999999999995</c:v>
                </c:pt>
                <c:pt idx="12">
                  <c:v>4.9999999999999991</c:v>
                </c:pt>
                <c:pt idx="13">
                  <c:v>5.3999999999999995</c:v>
                </c:pt>
                <c:pt idx="14">
                  <c:v>5.0999999999999996</c:v>
                </c:pt>
                <c:pt idx="15">
                  <c:v>2.4999999999999996</c:v>
                </c:pt>
                <c:pt idx="16">
                  <c:v>-0.30000000000000027</c:v>
                </c:pt>
                <c:pt idx="17">
                  <c:v>-0.50000000000000044</c:v>
                </c:pt>
                <c:pt idx="18">
                  <c:v>-0.20000000000000062</c:v>
                </c:pt>
                <c:pt idx="19">
                  <c:v>2.2999999999999994</c:v>
                </c:pt>
                <c:pt idx="20">
                  <c:v>5</c:v>
                </c:pt>
                <c:pt idx="21">
                  <c:v>8.5</c:v>
                </c:pt>
                <c:pt idx="22">
                  <c:v>10</c:v>
                </c:pt>
                <c:pt idx="23">
                  <c:v>11.5</c:v>
                </c:pt>
                <c:pt idx="24">
                  <c:v>12.4</c:v>
                </c:pt>
                <c:pt idx="25">
                  <c:v>12</c:v>
                </c:pt>
                <c:pt idx="26">
                  <c:v>13.5</c:v>
                </c:pt>
                <c:pt idx="27">
                  <c:v>14.3</c:v>
                </c:pt>
                <c:pt idx="28">
                  <c:v>17</c:v>
                </c:pt>
                <c:pt idx="29">
                  <c:v>19.7</c:v>
                </c:pt>
                <c:pt idx="30">
                  <c:v>19.3</c:v>
                </c:pt>
                <c:pt idx="31">
                  <c:v>20.5</c:v>
                </c:pt>
                <c:pt idx="32">
                  <c:v>24.3</c:v>
                </c:pt>
                <c:pt idx="33">
                  <c:v>27.4</c:v>
                </c:pt>
                <c:pt idx="34">
                  <c:v>30.3</c:v>
                </c:pt>
                <c:pt idx="35">
                  <c:v>23</c:v>
                </c:pt>
                <c:pt idx="36">
                  <c:v>21.6</c:v>
                </c:pt>
                <c:pt idx="37">
                  <c:v>22.7</c:v>
                </c:pt>
                <c:pt idx="38">
                  <c:v>25.9</c:v>
                </c:pt>
                <c:pt idx="39">
                  <c:v>31.3</c:v>
                </c:pt>
                <c:pt idx="40">
                  <c:v>32.799999999999997</c:v>
                </c:pt>
                <c:pt idx="41">
                  <c:v>33.799999999999997</c:v>
                </c:pt>
                <c:pt idx="42">
                  <c:v>36.799999999999997</c:v>
                </c:pt>
                <c:pt idx="43">
                  <c:v>38.299999999999997</c:v>
                </c:pt>
                <c:pt idx="44">
                  <c:v>38.099999999999994</c:v>
                </c:pt>
                <c:pt idx="45">
                  <c:v>36.299999999999997</c:v>
                </c:pt>
                <c:pt idx="46">
                  <c:v>33.599999999999994</c:v>
                </c:pt>
                <c:pt idx="47">
                  <c:v>38.099999999999994</c:v>
                </c:pt>
                <c:pt idx="48">
                  <c:v>38.599999999999994</c:v>
                </c:pt>
                <c:pt idx="49">
                  <c:v>39.099999999999994</c:v>
                </c:pt>
                <c:pt idx="50">
                  <c:v>39.899999999999991</c:v>
                </c:pt>
                <c:pt idx="51">
                  <c:v>40.999999999999993</c:v>
                </c:pt>
                <c:pt idx="52">
                  <c:v>43.099999999999994</c:v>
                </c:pt>
                <c:pt idx="53">
                  <c:v>45.8</c:v>
                </c:pt>
                <c:pt idx="54">
                  <c:v>46.8</c:v>
                </c:pt>
                <c:pt idx="55">
                  <c:v>48.3</c:v>
                </c:pt>
                <c:pt idx="56">
                  <c:v>50.699999999999996</c:v>
                </c:pt>
                <c:pt idx="57">
                  <c:v>53.8</c:v>
                </c:pt>
                <c:pt idx="58">
                  <c:v>52.8</c:v>
                </c:pt>
                <c:pt idx="59">
                  <c:v>48.699999999999996</c:v>
                </c:pt>
                <c:pt idx="60">
                  <c:v>44.5</c:v>
                </c:pt>
                <c:pt idx="61">
                  <c:v>43.6</c:v>
                </c:pt>
                <c:pt idx="62">
                  <c:v>41.3</c:v>
                </c:pt>
                <c:pt idx="63">
                  <c:v>39.099999999999994</c:v>
                </c:pt>
                <c:pt idx="64">
                  <c:v>41.099999999999994</c:v>
                </c:pt>
                <c:pt idx="65">
                  <c:v>40.099999999999994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F-40B4-85E5-62DFE725D4BA}"/>
            </c:ext>
          </c:extLst>
        </c:ser>
        <c:ser>
          <c:idx val="1"/>
          <c:order val="1"/>
          <c:tx>
            <c:strRef>
              <c:f>'King Seiko'!$B$69:$B$74</c:f>
              <c:strCache>
                <c:ptCount val="6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'King Seiko'!$B$69:$B$10000</c:f>
              <c:numCache>
                <c:formatCode>0</c:formatCode>
                <c:ptCount val="9932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74</c:v>
                </c:pt>
                <c:pt idx="7">
                  <c:v>75</c:v>
                </c:pt>
                <c:pt idx="8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122</c:v>
                </c:pt>
              </c:numCache>
            </c:numRef>
          </c:xVal>
          <c:yVal>
            <c:numRef>
              <c:f>'King Seiko'!$D$69:$D$10000</c:f>
              <c:numCache>
                <c:formatCode>General</c:formatCode>
                <c:ptCount val="9932"/>
                <c:pt idx="0">
                  <c:v>30.799999999999994</c:v>
                </c:pt>
                <c:pt idx="1">
                  <c:v>29.299999999999994</c:v>
                </c:pt>
                <c:pt idx="2">
                  <c:v>29.299999999999994</c:v>
                </c:pt>
                <c:pt idx="3">
                  <c:v>29.299999999999994</c:v>
                </c:pt>
                <c:pt idx="4">
                  <c:v>21.299999999999994</c:v>
                </c:pt>
                <c:pt idx="5">
                  <c:v>11.299999999999994</c:v>
                </c:pt>
                <c:pt idx="6">
                  <c:v>8.7999999999999936</c:v>
                </c:pt>
                <c:pt idx="7">
                  <c:v>8.7999999999999936</c:v>
                </c:pt>
                <c:pt idx="8">
                  <c:v>11.799999999999994</c:v>
                </c:pt>
                <c:pt idx="14">
                  <c:v>11.8</c:v>
                </c:pt>
                <c:pt idx="15">
                  <c:v>8.8000000000000007</c:v>
                </c:pt>
                <c:pt idx="16">
                  <c:v>13.8</c:v>
                </c:pt>
                <c:pt idx="17">
                  <c:v>23.3</c:v>
                </c:pt>
                <c:pt idx="18">
                  <c:v>20.3</c:v>
                </c:pt>
                <c:pt idx="19">
                  <c:v>18.8</c:v>
                </c:pt>
                <c:pt idx="20">
                  <c:v>20</c:v>
                </c:pt>
                <c:pt idx="21">
                  <c:v>14.8</c:v>
                </c:pt>
                <c:pt idx="22">
                  <c:v>7.3000000000000007</c:v>
                </c:pt>
                <c:pt idx="23">
                  <c:v>3.3000000000000007</c:v>
                </c:pt>
                <c:pt idx="24">
                  <c:v>-0.69999999999999929</c:v>
                </c:pt>
                <c:pt idx="25">
                  <c:v>-3.5</c:v>
                </c:pt>
                <c:pt idx="26">
                  <c:v>-10.199999999999999</c:v>
                </c:pt>
                <c:pt idx="27">
                  <c:v>-20.2</c:v>
                </c:pt>
                <c:pt idx="28">
                  <c:v>-27.2</c:v>
                </c:pt>
                <c:pt idx="29">
                  <c:v>-32.200000000000003</c:v>
                </c:pt>
                <c:pt idx="30">
                  <c:v>-38.450000000000003</c:v>
                </c:pt>
                <c:pt idx="31">
                  <c:v>-42.95</c:v>
                </c:pt>
                <c:pt idx="32">
                  <c:v>-44.45</c:v>
                </c:pt>
                <c:pt idx="33">
                  <c:v>-55.95</c:v>
                </c:pt>
                <c:pt idx="34">
                  <c:v>-66.45</c:v>
                </c:pt>
                <c:pt idx="35">
                  <c:v>-78.45</c:v>
                </c:pt>
                <c:pt idx="36">
                  <c:v>-90.95</c:v>
                </c:pt>
                <c:pt idx="37">
                  <c:v>-103.45</c:v>
                </c:pt>
                <c:pt idx="38">
                  <c:v>-109.95</c:v>
                </c:pt>
                <c:pt idx="39">
                  <c:v>-116.45</c:v>
                </c:pt>
                <c:pt idx="40">
                  <c:v>-118.95</c:v>
                </c:pt>
                <c:pt idx="41">
                  <c:v>-121.95</c:v>
                </c:pt>
                <c:pt idx="42">
                  <c:v>-123.95</c:v>
                </c:pt>
                <c:pt idx="43">
                  <c:v>-131.19999999999999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0-453B-9478-FA8CA3E4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8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'1886 Waltham'!$R$26</c:f>
              <c:strCache>
                <c:ptCount val="1"/>
                <c:pt idx="0">
                  <c:v>15-Jun-24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'1886 Waltham'!$Q$27:$Q$74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'1886 Waltham'!$R$27:$R$74</c:f>
              <c:numCache>
                <c:formatCode>General</c:formatCode>
                <c:ptCount val="48"/>
                <c:pt idx="0">
                  <c:v>0</c:v>
                </c:pt>
                <c:pt idx="8">
                  <c:v>5</c:v>
                </c:pt>
                <c:pt idx="16">
                  <c:v>11</c:v>
                </c:pt>
                <c:pt idx="17">
                  <c:v>12.5</c:v>
                </c:pt>
                <c:pt idx="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4ED-8F72-9C74239C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13747352472125599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Omega DeVille</a:t>
            </a:r>
          </a:p>
        </c:rich>
      </c:tx>
      <c:layout>
        <c:manualLayout>
          <c:xMode val="edge"/>
          <c:yMode val="edge"/>
          <c:x val="0.35865416694130231"/>
          <c:y val="6.378132118451025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6.9535989094757236E-2"/>
          <c:w val="0.84079013948111603"/>
          <c:h val="0.77451437590802286"/>
        </c:manualLayout>
      </c:layout>
      <c:scatterChart>
        <c:scatterStyle val="lineMarker"/>
        <c:varyColors val="0"/>
        <c:ser>
          <c:idx val="0"/>
          <c:order val="0"/>
          <c:tx>
            <c:v>Pre Winder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24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'De Ville'!$B$2:$B$158</c:f>
              <c:numCache>
                <c:formatCode>General</c:formatCode>
                <c:ptCount val="1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110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xVal>
          <c:yVal>
            <c:numRef>
              <c:f>'De Ville'!$F$2:$F$158</c:f>
              <c:numCache>
                <c:formatCode>General</c:formatCode>
                <c:ptCount val="157"/>
                <c:pt idx="1">
                  <c:v>0</c:v>
                </c:pt>
                <c:pt idx="2">
                  <c:v>-0.33333333333333331</c:v>
                </c:pt>
                <c:pt idx="3">
                  <c:v>-0.5</c:v>
                </c:pt>
                <c:pt idx="4">
                  <c:v>-1</c:v>
                </c:pt>
                <c:pt idx="5">
                  <c:v>-1</c:v>
                </c:pt>
                <c:pt idx="6">
                  <c:v>6</c:v>
                </c:pt>
                <c:pt idx="7">
                  <c:v>12</c:v>
                </c:pt>
                <c:pt idx="8">
                  <c:v>4.5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7.5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7</c:v>
                </c:pt>
                <c:pt idx="28">
                  <c:v>1</c:v>
                </c:pt>
                <c:pt idx="29">
                  <c:v>6</c:v>
                </c:pt>
                <c:pt idx="31">
                  <c:v>2</c:v>
                </c:pt>
                <c:pt idx="32">
                  <c:v>7</c:v>
                </c:pt>
                <c:pt idx="33">
                  <c:v>0</c:v>
                </c:pt>
                <c:pt idx="34">
                  <c:v>1.5</c:v>
                </c:pt>
                <c:pt idx="35">
                  <c:v>2.5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1.5</c:v>
                </c:pt>
                <c:pt idx="46">
                  <c:v>2.5</c:v>
                </c:pt>
                <c:pt idx="47">
                  <c:v>4.5</c:v>
                </c:pt>
                <c:pt idx="49">
                  <c:v>-3</c:v>
                </c:pt>
                <c:pt idx="50">
                  <c:v>-4</c:v>
                </c:pt>
                <c:pt idx="51">
                  <c:v>-1</c:v>
                </c:pt>
                <c:pt idx="52">
                  <c:v>-2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-2</c:v>
                </c:pt>
                <c:pt idx="59">
                  <c:v>1</c:v>
                </c:pt>
                <c:pt idx="60">
                  <c:v>1</c:v>
                </c:pt>
                <c:pt idx="61">
                  <c:v>6</c:v>
                </c:pt>
                <c:pt idx="62">
                  <c:v>7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9</c:v>
                </c:pt>
                <c:pt idx="71">
                  <c:v>6</c:v>
                </c:pt>
                <c:pt idx="72">
                  <c:v>2</c:v>
                </c:pt>
                <c:pt idx="73">
                  <c:v>11</c:v>
                </c:pt>
                <c:pt idx="74">
                  <c:v>6</c:v>
                </c:pt>
                <c:pt idx="75">
                  <c:v>4</c:v>
                </c:pt>
                <c:pt idx="76">
                  <c:v>5</c:v>
                </c:pt>
                <c:pt idx="77">
                  <c:v>5.5</c:v>
                </c:pt>
                <c:pt idx="78">
                  <c:v>9</c:v>
                </c:pt>
                <c:pt idx="79">
                  <c:v>9</c:v>
                </c:pt>
                <c:pt idx="80">
                  <c:v>5.5</c:v>
                </c:pt>
                <c:pt idx="81">
                  <c:v>6</c:v>
                </c:pt>
                <c:pt idx="82">
                  <c:v>4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8</c:v>
                </c:pt>
                <c:pt idx="96">
                  <c:v>6</c:v>
                </c:pt>
                <c:pt idx="97">
                  <c:v>8</c:v>
                </c:pt>
                <c:pt idx="98">
                  <c:v>4.5</c:v>
                </c:pt>
                <c:pt idx="99">
                  <c:v>6.5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10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4</c:v>
                </c:pt>
                <c:pt idx="112">
                  <c:v>6</c:v>
                </c:pt>
                <c:pt idx="113">
                  <c:v>2</c:v>
                </c:pt>
                <c:pt idx="114">
                  <c:v>8</c:v>
                </c:pt>
                <c:pt idx="115">
                  <c:v>7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2</c:v>
                </c:pt>
                <c:pt idx="121">
                  <c:v>4.5</c:v>
                </c:pt>
                <c:pt idx="122">
                  <c:v>5.5</c:v>
                </c:pt>
                <c:pt idx="123">
                  <c:v>1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1</c:v>
                </c:pt>
                <c:pt idx="132">
                  <c:v>-1</c:v>
                </c:pt>
                <c:pt idx="133">
                  <c:v>-2</c:v>
                </c:pt>
                <c:pt idx="134">
                  <c:v>2</c:v>
                </c:pt>
                <c:pt idx="135">
                  <c:v>1.5</c:v>
                </c:pt>
                <c:pt idx="136">
                  <c:v>7.5</c:v>
                </c:pt>
                <c:pt idx="137">
                  <c:v>2.5</c:v>
                </c:pt>
                <c:pt idx="138">
                  <c:v>0.5</c:v>
                </c:pt>
                <c:pt idx="139">
                  <c:v>0</c:v>
                </c:pt>
                <c:pt idx="140">
                  <c:v>2</c:v>
                </c:pt>
                <c:pt idx="141">
                  <c:v>3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-1.5</c:v>
                </c:pt>
                <c:pt idx="146">
                  <c:v>1.5</c:v>
                </c:pt>
                <c:pt idx="147">
                  <c:v>3</c:v>
                </c:pt>
                <c:pt idx="148">
                  <c:v>-1</c:v>
                </c:pt>
                <c:pt idx="149">
                  <c:v>1</c:v>
                </c:pt>
                <c:pt idx="150">
                  <c:v>4</c:v>
                </c:pt>
                <c:pt idx="151">
                  <c:v>2</c:v>
                </c:pt>
                <c:pt idx="152">
                  <c:v>3</c:v>
                </c:pt>
                <c:pt idx="153">
                  <c:v>1.5</c:v>
                </c:pt>
                <c:pt idx="154">
                  <c:v>2.5</c:v>
                </c:pt>
                <c:pt idx="155">
                  <c:v>5</c:v>
                </c:pt>
                <c:pt idx="156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E-4279-B2C8-4FE851873500}"/>
            </c:ext>
          </c:extLst>
        </c:ser>
        <c:ser>
          <c:idx val="1"/>
          <c:order val="1"/>
          <c:tx>
            <c:v>On Winder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'De Ville'!$B$159:$B$10000</c:f>
              <c:numCache>
                <c:formatCode>General</c:formatCode>
                <c:ptCount val="9842"/>
                <c:pt idx="0">
                  <c:v>157</c:v>
                </c:pt>
                <c:pt idx="1">
                  <c:v>158</c:v>
                </c:pt>
                <c:pt idx="2">
                  <c:v>159</c:v>
                </c:pt>
                <c:pt idx="3">
                  <c:v>160</c:v>
                </c:pt>
                <c:pt idx="4">
                  <c:v>161</c:v>
                </c:pt>
                <c:pt idx="5">
                  <c:v>164</c:v>
                </c:pt>
                <c:pt idx="6">
                  <c:v>165</c:v>
                </c:pt>
                <c:pt idx="7">
                  <c:v>166</c:v>
                </c:pt>
                <c:pt idx="8">
                  <c:v>167</c:v>
                </c:pt>
                <c:pt idx="9">
                  <c:v>168</c:v>
                </c:pt>
                <c:pt idx="10">
                  <c:v>169</c:v>
                </c:pt>
                <c:pt idx="11">
                  <c:v>170</c:v>
                </c:pt>
                <c:pt idx="12">
                  <c:v>171</c:v>
                </c:pt>
                <c:pt idx="13">
                  <c:v>172</c:v>
                </c:pt>
                <c:pt idx="14">
                  <c:v>173</c:v>
                </c:pt>
                <c:pt idx="15">
                  <c:v>174</c:v>
                </c:pt>
                <c:pt idx="16">
                  <c:v>175</c:v>
                </c:pt>
                <c:pt idx="17">
                  <c:v>176</c:v>
                </c:pt>
                <c:pt idx="18">
                  <c:v>177</c:v>
                </c:pt>
                <c:pt idx="19">
                  <c:v>178</c:v>
                </c:pt>
                <c:pt idx="20">
                  <c:v>179</c:v>
                </c:pt>
                <c:pt idx="21">
                  <c:v>180</c:v>
                </c:pt>
                <c:pt idx="22">
                  <c:v>181</c:v>
                </c:pt>
                <c:pt idx="23">
                  <c:v>182</c:v>
                </c:pt>
                <c:pt idx="24">
                  <c:v>183</c:v>
                </c:pt>
                <c:pt idx="25">
                  <c:v>184</c:v>
                </c:pt>
                <c:pt idx="26">
                  <c:v>185</c:v>
                </c:pt>
                <c:pt idx="27">
                  <c:v>186</c:v>
                </c:pt>
                <c:pt idx="28">
                  <c:v>187</c:v>
                </c:pt>
                <c:pt idx="29">
                  <c:v>188</c:v>
                </c:pt>
                <c:pt idx="30">
                  <c:v>189</c:v>
                </c:pt>
                <c:pt idx="31">
                  <c:v>190</c:v>
                </c:pt>
                <c:pt idx="32">
                  <c:v>191</c:v>
                </c:pt>
                <c:pt idx="33">
                  <c:v>192</c:v>
                </c:pt>
                <c:pt idx="34">
                  <c:v>193</c:v>
                </c:pt>
                <c:pt idx="35">
                  <c:v>194</c:v>
                </c:pt>
                <c:pt idx="36">
                  <c:v>195</c:v>
                </c:pt>
                <c:pt idx="37">
                  <c:v>196</c:v>
                </c:pt>
                <c:pt idx="38">
                  <c:v>197</c:v>
                </c:pt>
                <c:pt idx="39">
                  <c:v>198</c:v>
                </c:pt>
                <c:pt idx="40">
                  <c:v>199</c:v>
                </c:pt>
                <c:pt idx="41">
                  <c:v>200</c:v>
                </c:pt>
                <c:pt idx="42">
                  <c:v>201</c:v>
                </c:pt>
                <c:pt idx="43">
                  <c:v>202</c:v>
                </c:pt>
                <c:pt idx="44">
                  <c:v>203</c:v>
                </c:pt>
                <c:pt idx="45">
                  <c:v>204</c:v>
                </c:pt>
                <c:pt idx="46">
                  <c:v>205</c:v>
                </c:pt>
                <c:pt idx="47">
                  <c:v>206</c:v>
                </c:pt>
                <c:pt idx="48">
                  <c:v>207</c:v>
                </c:pt>
                <c:pt idx="49">
                  <c:v>208</c:v>
                </c:pt>
                <c:pt idx="50">
                  <c:v>209</c:v>
                </c:pt>
                <c:pt idx="51">
                  <c:v>210</c:v>
                </c:pt>
                <c:pt idx="52">
                  <c:v>211</c:v>
                </c:pt>
                <c:pt idx="53">
                  <c:v>212</c:v>
                </c:pt>
                <c:pt idx="54">
                  <c:v>213</c:v>
                </c:pt>
                <c:pt idx="55">
                  <c:v>214</c:v>
                </c:pt>
                <c:pt idx="56">
                  <c:v>215</c:v>
                </c:pt>
                <c:pt idx="57">
                  <c:v>216</c:v>
                </c:pt>
                <c:pt idx="58">
                  <c:v>217</c:v>
                </c:pt>
                <c:pt idx="59">
                  <c:v>218</c:v>
                </c:pt>
                <c:pt idx="60">
                  <c:v>219</c:v>
                </c:pt>
                <c:pt idx="61">
                  <c:v>220</c:v>
                </c:pt>
                <c:pt idx="62">
                  <c:v>221</c:v>
                </c:pt>
                <c:pt idx="63">
                  <c:v>222</c:v>
                </c:pt>
                <c:pt idx="64">
                  <c:v>223</c:v>
                </c:pt>
                <c:pt idx="65">
                  <c:v>224</c:v>
                </c:pt>
                <c:pt idx="66">
                  <c:v>225</c:v>
                </c:pt>
                <c:pt idx="67">
                  <c:v>226</c:v>
                </c:pt>
                <c:pt idx="68">
                  <c:v>227</c:v>
                </c:pt>
                <c:pt idx="69">
                  <c:v>228</c:v>
                </c:pt>
                <c:pt idx="70">
                  <c:v>229</c:v>
                </c:pt>
                <c:pt idx="71">
                  <c:v>230</c:v>
                </c:pt>
                <c:pt idx="72">
                  <c:v>231</c:v>
                </c:pt>
                <c:pt idx="73">
                  <c:v>232</c:v>
                </c:pt>
                <c:pt idx="74">
                  <c:v>233</c:v>
                </c:pt>
                <c:pt idx="75">
                  <c:v>234</c:v>
                </c:pt>
                <c:pt idx="76">
                  <c:v>235</c:v>
                </c:pt>
                <c:pt idx="77">
                  <c:v>236</c:v>
                </c:pt>
                <c:pt idx="78">
                  <c:v>237</c:v>
                </c:pt>
                <c:pt idx="79">
                  <c:v>238</c:v>
                </c:pt>
                <c:pt idx="80">
                  <c:v>239</c:v>
                </c:pt>
                <c:pt idx="81">
                  <c:v>240</c:v>
                </c:pt>
                <c:pt idx="82">
                  <c:v>241</c:v>
                </c:pt>
                <c:pt idx="83">
                  <c:v>242</c:v>
                </c:pt>
                <c:pt idx="84">
                  <c:v>243</c:v>
                </c:pt>
                <c:pt idx="85">
                  <c:v>244</c:v>
                </c:pt>
                <c:pt idx="86">
                  <c:v>245</c:v>
                </c:pt>
                <c:pt idx="87">
                  <c:v>246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250</c:v>
                </c:pt>
                <c:pt idx="92">
                  <c:v>251</c:v>
                </c:pt>
                <c:pt idx="93">
                  <c:v>252</c:v>
                </c:pt>
                <c:pt idx="94">
                  <c:v>253</c:v>
                </c:pt>
                <c:pt idx="95">
                  <c:v>254</c:v>
                </c:pt>
                <c:pt idx="96">
                  <c:v>255</c:v>
                </c:pt>
                <c:pt idx="97">
                  <c:v>256</c:v>
                </c:pt>
                <c:pt idx="98">
                  <c:v>257</c:v>
                </c:pt>
                <c:pt idx="99">
                  <c:v>258</c:v>
                </c:pt>
                <c:pt idx="100">
                  <c:v>259</c:v>
                </c:pt>
                <c:pt idx="101">
                  <c:v>260</c:v>
                </c:pt>
                <c:pt idx="102">
                  <c:v>261</c:v>
                </c:pt>
                <c:pt idx="103">
                  <c:v>262</c:v>
                </c:pt>
                <c:pt idx="104">
                  <c:v>263</c:v>
                </c:pt>
                <c:pt idx="105">
                  <c:v>264</c:v>
                </c:pt>
                <c:pt idx="106">
                  <c:v>265</c:v>
                </c:pt>
                <c:pt idx="107">
                  <c:v>266</c:v>
                </c:pt>
                <c:pt idx="108">
                  <c:v>267</c:v>
                </c:pt>
                <c:pt idx="109">
                  <c:v>268</c:v>
                </c:pt>
                <c:pt idx="110">
                  <c:v>269</c:v>
                </c:pt>
                <c:pt idx="111">
                  <c:v>270</c:v>
                </c:pt>
                <c:pt idx="112">
                  <c:v>271</c:v>
                </c:pt>
                <c:pt idx="113">
                  <c:v>272</c:v>
                </c:pt>
                <c:pt idx="114">
                  <c:v>273</c:v>
                </c:pt>
                <c:pt idx="115">
                  <c:v>274</c:v>
                </c:pt>
                <c:pt idx="116">
                  <c:v>275</c:v>
                </c:pt>
                <c:pt idx="117">
                  <c:v>276</c:v>
                </c:pt>
                <c:pt idx="118">
                  <c:v>277</c:v>
                </c:pt>
                <c:pt idx="119">
                  <c:v>278</c:v>
                </c:pt>
                <c:pt idx="120">
                  <c:v>279</c:v>
                </c:pt>
                <c:pt idx="121">
                  <c:v>280</c:v>
                </c:pt>
                <c:pt idx="122">
                  <c:v>281</c:v>
                </c:pt>
                <c:pt idx="123">
                  <c:v>282</c:v>
                </c:pt>
                <c:pt idx="124">
                  <c:v>283</c:v>
                </c:pt>
                <c:pt idx="125">
                  <c:v>284</c:v>
                </c:pt>
                <c:pt idx="126">
                  <c:v>285</c:v>
                </c:pt>
                <c:pt idx="127">
                  <c:v>286</c:v>
                </c:pt>
                <c:pt idx="128">
                  <c:v>287</c:v>
                </c:pt>
                <c:pt idx="129">
                  <c:v>288</c:v>
                </c:pt>
                <c:pt idx="130">
                  <c:v>289</c:v>
                </c:pt>
                <c:pt idx="131">
                  <c:v>290</c:v>
                </c:pt>
                <c:pt idx="132">
                  <c:v>291</c:v>
                </c:pt>
                <c:pt idx="133">
                  <c:v>292</c:v>
                </c:pt>
                <c:pt idx="134">
                  <c:v>293</c:v>
                </c:pt>
                <c:pt idx="135">
                  <c:v>294</c:v>
                </c:pt>
                <c:pt idx="136">
                  <c:v>295</c:v>
                </c:pt>
                <c:pt idx="137">
                  <c:v>296</c:v>
                </c:pt>
              </c:numCache>
            </c:numRef>
          </c:xVal>
          <c:yVal>
            <c:numRef>
              <c:f>'De Ville'!$F$159:$F$10000</c:f>
              <c:numCache>
                <c:formatCode>General</c:formatCode>
                <c:ptCount val="9842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3</c:v>
                </c:pt>
                <c:pt idx="5">
                  <c:v>-2</c:v>
                </c:pt>
                <c:pt idx="6">
                  <c:v>-3</c:v>
                </c:pt>
                <c:pt idx="7">
                  <c:v>-2</c:v>
                </c:pt>
                <c:pt idx="8">
                  <c:v>-3</c:v>
                </c:pt>
                <c:pt idx="9">
                  <c:v>-3</c:v>
                </c:pt>
                <c:pt idx="10">
                  <c:v>3</c:v>
                </c:pt>
                <c:pt idx="11">
                  <c:v>-2</c:v>
                </c:pt>
                <c:pt idx="12">
                  <c:v>-2.6999999999999886</c:v>
                </c:pt>
                <c:pt idx="13">
                  <c:v>-2.8000000000000114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-2.5</c:v>
                </c:pt>
                <c:pt idx="18">
                  <c:v>-2.6999999999999886</c:v>
                </c:pt>
                <c:pt idx="19">
                  <c:v>-3.8000000000000114</c:v>
                </c:pt>
                <c:pt idx="20">
                  <c:v>-2.5</c:v>
                </c:pt>
                <c:pt idx="21">
                  <c:v>-1.5</c:v>
                </c:pt>
                <c:pt idx="22">
                  <c:v>0.80000000000001137</c:v>
                </c:pt>
                <c:pt idx="23">
                  <c:v>0.19999999999998863</c:v>
                </c:pt>
                <c:pt idx="24">
                  <c:v>-2</c:v>
                </c:pt>
                <c:pt idx="25">
                  <c:v>-1.1999999999999886</c:v>
                </c:pt>
                <c:pt idx="26">
                  <c:v>-2.3000000000000114</c:v>
                </c:pt>
                <c:pt idx="27">
                  <c:v>-1.5</c:v>
                </c:pt>
                <c:pt idx="28">
                  <c:v>-1.5</c:v>
                </c:pt>
                <c:pt idx="29">
                  <c:v>-0.60000000000002274</c:v>
                </c:pt>
                <c:pt idx="30">
                  <c:v>0.30000000000001137</c:v>
                </c:pt>
                <c:pt idx="31">
                  <c:v>-0.39999999999997726</c:v>
                </c:pt>
                <c:pt idx="32">
                  <c:v>0.19999999999998863</c:v>
                </c:pt>
                <c:pt idx="33">
                  <c:v>0</c:v>
                </c:pt>
                <c:pt idx="34">
                  <c:v>2</c:v>
                </c:pt>
                <c:pt idx="35">
                  <c:v>-3</c:v>
                </c:pt>
                <c:pt idx="36">
                  <c:v>0</c:v>
                </c:pt>
                <c:pt idx="37">
                  <c:v>-0.69999999999998863</c:v>
                </c:pt>
                <c:pt idx="38">
                  <c:v>-2.6999999999999886</c:v>
                </c:pt>
                <c:pt idx="39">
                  <c:v>0.89999999999997726</c:v>
                </c:pt>
                <c:pt idx="40">
                  <c:v>-0.69999999999998863</c:v>
                </c:pt>
                <c:pt idx="41">
                  <c:v>-0.80000000000001137</c:v>
                </c:pt>
                <c:pt idx="42">
                  <c:v>0.89999999999997726</c:v>
                </c:pt>
                <c:pt idx="43">
                  <c:v>-0.19999999999998863</c:v>
                </c:pt>
                <c:pt idx="44">
                  <c:v>-1.1999999999999886</c:v>
                </c:pt>
                <c:pt idx="49">
                  <c:v>-0.80000000000001137</c:v>
                </c:pt>
                <c:pt idx="50">
                  <c:v>-1.8000000000000114</c:v>
                </c:pt>
                <c:pt idx="51">
                  <c:v>-0.5</c:v>
                </c:pt>
                <c:pt idx="52">
                  <c:v>-0.5</c:v>
                </c:pt>
                <c:pt idx="53">
                  <c:v>0</c:v>
                </c:pt>
                <c:pt idx="54">
                  <c:v>-3.1999999999999886</c:v>
                </c:pt>
                <c:pt idx="55">
                  <c:v>-2</c:v>
                </c:pt>
                <c:pt idx="56">
                  <c:v>-1.8000000000000114</c:v>
                </c:pt>
                <c:pt idx="57">
                  <c:v>-1</c:v>
                </c:pt>
                <c:pt idx="58">
                  <c:v>-1</c:v>
                </c:pt>
                <c:pt idx="59">
                  <c:v>-0.39999999999997726</c:v>
                </c:pt>
                <c:pt idx="60">
                  <c:v>-0.60000000000002274</c:v>
                </c:pt>
                <c:pt idx="61">
                  <c:v>-1.1999999999999886</c:v>
                </c:pt>
                <c:pt idx="62">
                  <c:v>1.1999999999999886</c:v>
                </c:pt>
                <c:pt idx="63">
                  <c:v>-1.5</c:v>
                </c:pt>
                <c:pt idx="64">
                  <c:v>-2.5</c:v>
                </c:pt>
                <c:pt idx="65">
                  <c:v>-3.6999999999999886</c:v>
                </c:pt>
                <c:pt idx="66">
                  <c:v>-0.80000000000001137</c:v>
                </c:pt>
                <c:pt idx="67">
                  <c:v>-1.8999999999999773</c:v>
                </c:pt>
                <c:pt idx="68">
                  <c:v>0.39999999999997726</c:v>
                </c:pt>
                <c:pt idx="69">
                  <c:v>1</c:v>
                </c:pt>
                <c:pt idx="70">
                  <c:v>0.39999999999997726</c:v>
                </c:pt>
                <c:pt idx="71">
                  <c:v>-1.8999999999999773</c:v>
                </c:pt>
                <c:pt idx="72">
                  <c:v>0.5</c:v>
                </c:pt>
                <c:pt idx="77">
                  <c:v>-1</c:v>
                </c:pt>
                <c:pt idx="78">
                  <c:v>1</c:v>
                </c:pt>
                <c:pt idx="80">
                  <c:v>-1</c:v>
                </c:pt>
                <c:pt idx="81">
                  <c:v>-1.7999999999999998</c:v>
                </c:pt>
                <c:pt idx="82">
                  <c:v>0.59999999999999964</c:v>
                </c:pt>
                <c:pt idx="83">
                  <c:v>-0.79999999999999982</c:v>
                </c:pt>
                <c:pt idx="84">
                  <c:v>-3.5</c:v>
                </c:pt>
                <c:pt idx="85">
                  <c:v>-1.5</c:v>
                </c:pt>
                <c:pt idx="86">
                  <c:v>-1</c:v>
                </c:pt>
                <c:pt idx="87">
                  <c:v>1.5</c:v>
                </c:pt>
                <c:pt idx="88">
                  <c:v>-1.5</c:v>
                </c:pt>
                <c:pt idx="89">
                  <c:v>-0.80000000000000071</c:v>
                </c:pt>
                <c:pt idx="90">
                  <c:v>-0.19999999999999929</c:v>
                </c:pt>
                <c:pt idx="91">
                  <c:v>0.5</c:v>
                </c:pt>
                <c:pt idx="92">
                  <c:v>-1.5</c:v>
                </c:pt>
                <c:pt idx="93">
                  <c:v>-2</c:v>
                </c:pt>
                <c:pt idx="94">
                  <c:v>-0.5</c:v>
                </c:pt>
                <c:pt idx="95">
                  <c:v>-1</c:v>
                </c:pt>
                <c:pt idx="96">
                  <c:v>-1</c:v>
                </c:pt>
                <c:pt idx="97">
                  <c:v>-3</c:v>
                </c:pt>
                <c:pt idx="98">
                  <c:v>-2</c:v>
                </c:pt>
                <c:pt idx="99">
                  <c:v>-0.5</c:v>
                </c:pt>
                <c:pt idx="100">
                  <c:v>-2</c:v>
                </c:pt>
                <c:pt idx="101">
                  <c:v>-1.5</c:v>
                </c:pt>
                <c:pt idx="102">
                  <c:v>-0.5</c:v>
                </c:pt>
                <c:pt idx="103">
                  <c:v>-3</c:v>
                </c:pt>
                <c:pt idx="104">
                  <c:v>-2</c:v>
                </c:pt>
                <c:pt idx="105">
                  <c:v>-1.5</c:v>
                </c:pt>
                <c:pt idx="106">
                  <c:v>-1.5</c:v>
                </c:pt>
                <c:pt idx="107">
                  <c:v>-2.5</c:v>
                </c:pt>
                <c:pt idx="108">
                  <c:v>-2</c:v>
                </c:pt>
                <c:pt idx="109">
                  <c:v>-1.75</c:v>
                </c:pt>
                <c:pt idx="110">
                  <c:v>-1.75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-3</c:v>
                </c:pt>
                <c:pt idx="115">
                  <c:v>-1.75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6-4F60-ACF3-3D4BA8A4F6FA}"/>
            </c:ext>
          </c:extLst>
        </c:ser>
        <c:ser>
          <c:idx val="2"/>
          <c:order val="2"/>
          <c:tx>
            <c:v>Moving Average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 Ville'!$B$16:$B$100000</c:f>
              <c:numCache>
                <c:formatCode>General</c:formatCode>
                <c:ptCount val="99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110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144</c:v>
                </c:pt>
                <c:pt idx="131">
                  <c:v>145</c:v>
                </c:pt>
                <c:pt idx="132">
                  <c:v>146</c:v>
                </c:pt>
                <c:pt idx="133">
                  <c:v>147</c:v>
                </c:pt>
                <c:pt idx="134">
                  <c:v>148</c:v>
                </c:pt>
                <c:pt idx="135">
                  <c:v>149</c:v>
                </c:pt>
                <c:pt idx="136">
                  <c:v>150</c:v>
                </c:pt>
                <c:pt idx="137">
                  <c:v>151</c:v>
                </c:pt>
                <c:pt idx="138">
                  <c:v>152</c:v>
                </c:pt>
                <c:pt idx="139">
                  <c:v>153</c:v>
                </c:pt>
                <c:pt idx="140">
                  <c:v>154</c:v>
                </c:pt>
                <c:pt idx="141">
                  <c:v>155</c:v>
                </c:pt>
                <c:pt idx="142">
                  <c:v>156</c:v>
                </c:pt>
                <c:pt idx="143">
                  <c:v>157</c:v>
                </c:pt>
                <c:pt idx="144">
                  <c:v>158</c:v>
                </c:pt>
                <c:pt idx="145">
                  <c:v>159</c:v>
                </c:pt>
                <c:pt idx="146">
                  <c:v>160</c:v>
                </c:pt>
                <c:pt idx="147">
                  <c:v>161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196</c:v>
                </c:pt>
                <c:pt idx="181">
                  <c:v>197</c:v>
                </c:pt>
                <c:pt idx="182">
                  <c:v>198</c:v>
                </c:pt>
                <c:pt idx="183">
                  <c:v>199</c:v>
                </c:pt>
                <c:pt idx="184">
                  <c:v>200</c:v>
                </c:pt>
                <c:pt idx="185">
                  <c:v>201</c:v>
                </c:pt>
                <c:pt idx="186">
                  <c:v>202</c:v>
                </c:pt>
                <c:pt idx="187">
                  <c:v>203</c:v>
                </c:pt>
                <c:pt idx="188">
                  <c:v>204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</c:numCache>
            </c:numRef>
          </c:xVal>
          <c:yVal>
            <c:numRef>
              <c:f>'De Ville'!$G$16:$G$252</c:f>
              <c:numCache>
                <c:formatCode>General</c:formatCode>
                <c:ptCount val="237"/>
                <c:pt idx="0">
                  <c:v>4.3160919540229887</c:v>
                </c:pt>
                <c:pt idx="1">
                  <c:v>4.3160919540229887</c:v>
                </c:pt>
                <c:pt idx="2">
                  <c:v>4.3850574712643677</c:v>
                </c:pt>
                <c:pt idx="3">
                  <c:v>4.6379310344827589</c:v>
                </c:pt>
                <c:pt idx="4">
                  <c:v>4.6551724137931032</c:v>
                </c:pt>
                <c:pt idx="5">
                  <c:v>4.7413793103448274</c:v>
                </c:pt>
                <c:pt idx="6">
                  <c:v>4.8620689655172411</c:v>
                </c:pt>
                <c:pt idx="7">
                  <c:v>4.7586206896551726</c:v>
                </c:pt>
                <c:pt idx="8">
                  <c:v>4.3793103448275863</c:v>
                </c:pt>
                <c:pt idx="9">
                  <c:v>4.2586206896551726</c:v>
                </c:pt>
                <c:pt idx="10">
                  <c:v>4.0862068965517242</c:v>
                </c:pt>
                <c:pt idx="11">
                  <c:v>4.0862068965517242</c:v>
                </c:pt>
                <c:pt idx="12">
                  <c:v>4.0862068965517242</c:v>
                </c:pt>
                <c:pt idx="13">
                  <c:v>4.0172413793103452</c:v>
                </c:pt>
                <c:pt idx="14">
                  <c:v>3.8448275862068964</c:v>
                </c:pt>
                <c:pt idx="15">
                  <c:v>3.7068965517241379</c:v>
                </c:pt>
                <c:pt idx="16">
                  <c:v>3.6206896551724137</c:v>
                </c:pt>
                <c:pt idx="17">
                  <c:v>3.4310344827586206</c:v>
                </c:pt>
                <c:pt idx="18">
                  <c:v>3.5172413793103448</c:v>
                </c:pt>
                <c:pt idx="19">
                  <c:v>3.6428571428571428</c:v>
                </c:pt>
                <c:pt idx="20">
                  <c:v>3.2857142857142856</c:v>
                </c:pt>
                <c:pt idx="21">
                  <c:v>2.9642857142857144</c:v>
                </c:pt>
                <c:pt idx="22">
                  <c:v>2.7142857142857144</c:v>
                </c:pt>
                <c:pt idx="23">
                  <c:v>2.5</c:v>
                </c:pt>
                <c:pt idx="24">
                  <c:v>2.3392857142857144</c:v>
                </c:pt>
                <c:pt idx="25">
                  <c:v>2.2321428571428572</c:v>
                </c:pt>
                <c:pt idx="26">
                  <c:v>2.1607142857142856</c:v>
                </c:pt>
                <c:pt idx="27">
                  <c:v>2.125</c:v>
                </c:pt>
                <c:pt idx="28">
                  <c:v>1.9464285714285714</c:v>
                </c:pt>
                <c:pt idx="29">
                  <c:v>1.8392857142857142</c:v>
                </c:pt>
                <c:pt idx="30">
                  <c:v>1.6607142857142858</c:v>
                </c:pt>
                <c:pt idx="31">
                  <c:v>1.6379310344827587</c:v>
                </c:pt>
                <c:pt idx="32">
                  <c:v>1.7758620689655173</c:v>
                </c:pt>
                <c:pt idx="33">
                  <c:v>1.7758620689655173</c:v>
                </c:pt>
                <c:pt idx="34">
                  <c:v>1.8448275862068966</c:v>
                </c:pt>
                <c:pt idx="35">
                  <c:v>1.896551724137931</c:v>
                </c:pt>
                <c:pt idx="36">
                  <c:v>1.8448275862068966</c:v>
                </c:pt>
                <c:pt idx="37">
                  <c:v>1.8448275862068966</c:v>
                </c:pt>
                <c:pt idx="38">
                  <c:v>1.8793103448275863</c:v>
                </c:pt>
                <c:pt idx="39">
                  <c:v>1.8793103448275863</c:v>
                </c:pt>
                <c:pt idx="40">
                  <c:v>1.9137931034482758</c:v>
                </c:pt>
                <c:pt idx="41">
                  <c:v>2.1206896551724137</c:v>
                </c:pt>
                <c:pt idx="42">
                  <c:v>2.2586206896551726</c:v>
                </c:pt>
                <c:pt idx="43">
                  <c:v>2.2241379310344827</c:v>
                </c:pt>
                <c:pt idx="44">
                  <c:v>2.5344827586206895</c:v>
                </c:pt>
                <c:pt idx="45">
                  <c:v>2.603448275862069</c:v>
                </c:pt>
                <c:pt idx="46">
                  <c:v>2.6896551724137931</c:v>
                </c:pt>
                <c:pt idx="47">
                  <c:v>2.7758620689655173</c:v>
                </c:pt>
                <c:pt idx="48">
                  <c:v>2.8103448275862069</c:v>
                </c:pt>
                <c:pt idx="49">
                  <c:v>3.0166666666666666</c:v>
                </c:pt>
                <c:pt idx="50">
                  <c:v>3.4166666666666665</c:v>
                </c:pt>
                <c:pt idx="51">
                  <c:v>3.7333333333333334</c:v>
                </c:pt>
                <c:pt idx="52">
                  <c:v>3.9666666666666668</c:v>
                </c:pt>
                <c:pt idx="53">
                  <c:v>4.166666666666667</c:v>
                </c:pt>
                <c:pt idx="54">
                  <c:v>4.2666666666666666</c:v>
                </c:pt>
                <c:pt idx="55">
                  <c:v>4.4333333333333336</c:v>
                </c:pt>
                <c:pt idx="56">
                  <c:v>4.5</c:v>
                </c:pt>
                <c:pt idx="57">
                  <c:v>4.6333333333333337</c:v>
                </c:pt>
                <c:pt idx="58">
                  <c:v>4.7</c:v>
                </c:pt>
                <c:pt idx="59">
                  <c:v>4.9000000000000004</c:v>
                </c:pt>
                <c:pt idx="60">
                  <c:v>5.0666666666666664</c:v>
                </c:pt>
                <c:pt idx="61">
                  <c:v>5.2666666666666666</c:v>
                </c:pt>
                <c:pt idx="62">
                  <c:v>5.2666666666666666</c:v>
                </c:pt>
                <c:pt idx="63">
                  <c:v>5.1333333333333337</c:v>
                </c:pt>
                <c:pt idx="64">
                  <c:v>5.2333333333333334</c:v>
                </c:pt>
                <c:pt idx="65">
                  <c:v>5.2666666666666666</c:v>
                </c:pt>
                <c:pt idx="66">
                  <c:v>5.5</c:v>
                </c:pt>
                <c:pt idx="67">
                  <c:v>5.6</c:v>
                </c:pt>
                <c:pt idx="68">
                  <c:v>5.8</c:v>
                </c:pt>
                <c:pt idx="69">
                  <c:v>5.916666666666667</c:v>
                </c:pt>
                <c:pt idx="70">
                  <c:v>6</c:v>
                </c:pt>
                <c:pt idx="71">
                  <c:v>5.8</c:v>
                </c:pt>
                <c:pt idx="72">
                  <c:v>5.7333333333333334</c:v>
                </c:pt>
                <c:pt idx="73">
                  <c:v>5.7666666666666666</c:v>
                </c:pt>
                <c:pt idx="74">
                  <c:v>5.7333333333333334</c:v>
                </c:pt>
                <c:pt idx="75">
                  <c:v>5.7333333333333334</c:v>
                </c:pt>
                <c:pt idx="76">
                  <c:v>5.7</c:v>
                </c:pt>
                <c:pt idx="77">
                  <c:v>5.666666666666667</c:v>
                </c:pt>
                <c:pt idx="78">
                  <c:v>5.65</c:v>
                </c:pt>
                <c:pt idx="79">
                  <c:v>5.4833333333333334</c:v>
                </c:pt>
                <c:pt idx="80">
                  <c:v>5.3166666666666664</c:v>
                </c:pt>
                <c:pt idx="81">
                  <c:v>5.166666666666667</c:v>
                </c:pt>
                <c:pt idx="82">
                  <c:v>5.0999999999999996</c:v>
                </c:pt>
                <c:pt idx="83">
                  <c:v>5.166666666666667</c:v>
                </c:pt>
                <c:pt idx="84">
                  <c:v>5.0333333333333332</c:v>
                </c:pt>
                <c:pt idx="85">
                  <c:v>5.0666666666666664</c:v>
                </c:pt>
                <c:pt idx="86">
                  <c:v>5.0999999999999996</c:v>
                </c:pt>
                <c:pt idx="87">
                  <c:v>5.0333333333333332</c:v>
                </c:pt>
                <c:pt idx="88">
                  <c:v>5.0333333333333332</c:v>
                </c:pt>
                <c:pt idx="89">
                  <c:v>5.0999999999999996</c:v>
                </c:pt>
                <c:pt idx="90">
                  <c:v>5.0666666666666664</c:v>
                </c:pt>
                <c:pt idx="91">
                  <c:v>4.9000000000000004</c:v>
                </c:pt>
                <c:pt idx="92">
                  <c:v>4.8499999999999996</c:v>
                </c:pt>
                <c:pt idx="93">
                  <c:v>4.9333333333333336</c:v>
                </c:pt>
                <c:pt idx="94">
                  <c:v>4.8</c:v>
                </c:pt>
                <c:pt idx="95">
                  <c:v>4.833333333333333</c:v>
                </c:pt>
                <c:pt idx="96">
                  <c:v>4.7</c:v>
                </c:pt>
                <c:pt idx="97">
                  <c:v>4.5999999999999996</c:v>
                </c:pt>
                <c:pt idx="98">
                  <c:v>4.5</c:v>
                </c:pt>
                <c:pt idx="99">
                  <c:v>4.416666666666667</c:v>
                </c:pt>
                <c:pt idx="100">
                  <c:v>4.333333333333333</c:v>
                </c:pt>
                <c:pt idx="101">
                  <c:v>4.3666666666666663</c:v>
                </c:pt>
                <c:pt idx="102">
                  <c:v>4.2666666666666666</c:v>
                </c:pt>
                <c:pt idx="103">
                  <c:v>4.1333333333333337</c:v>
                </c:pt>
                <c:pt idx="104">
                  <c:v>3.7333333333333334</c:v>
                </c:pt>
                <c:pt idx="105">
                  <c:v>3.6</c:v>
                </c:pt>
                <c:pt idx="106">
                  <c:v>3.55</c:v>
                </c:pt>
                <c:pt idx="107">
                  <c:v>3.6666666666666665</c:v>
                </c:pt>
                <c:pt idx="108">
                  <c:v>3.5833333333333335</c:v>
                </c:pt>
                <c:pt idx="109">
                  <c:v>3.4666666666666668</c:v>
                </c:pt>
                <c:pt idx="110">
                  <c:v>3.3333333333333335</c:v>
                </c:pt>
                <c:pt idx="111">
                  <c:v>3.3666666666666667</c:v>
                </c:pt>
                <c:pt idx="112">
                  <c:v>3.3333333333333335</c:v>
                </c:pt>
                <c:pt idx="113">
                  <c:v>3.1333333333333333</c:v>
                </c:pt>
                <c:pt idx="114">
                  <c:v>3.1</c:v>
                </c:pt>
                <c:pt idx="115">
                  <c:v>2.9</c:v>
                </c:pt>
                <c:pt idx="116">
                  <c:v>2.6166666666666667</c:v>
                </c:pt>
                <c:pt idx="117">
                  <c:v>2.5</c:v>
                </c:pt>
                <c:pt idx="118">
                  <c:v>2.4666666666666668</c:v>
                </c:pt>
                <c:pt idx="119">
                  <c:v>2.2333333333333334</c:v>
                </c:pt>
                <c:pt idx="120">
                  <c:v>2.1</c:v>
                </c:pt>
                <c:pt idx="121">
                  <c:v>2.1666666666666665</c:v>
                </c:pt>
                <c:pt idx="122">
                  <c:v>2.0833333333333335</c:v>
                </c:pt>
                <c:pt idx="123">
                  <c:v>2</c:v>
                </c:pt>
                <c:pt idx="124">
                  <c:v>2.0166666666666666</c:v>
                </c:pt>
                <c:pt idx="125">
                  <c:v>1.9333333333333333</c:v>
                </c:pt>
                <c:pt idx="126">
                  <c:v>1.9666666666666666</c:v>
                </c:pt>
                <c:pt idx="127">
                  <c:v>1.8</c:v>
                </c:pt>
                <c:pt idx="128">
                  <c:v>1.5333333333333334</c:v>
                </c:pt>
                <c:pt idx="129">
                  <c:v>1.3666666666666667</c:v>
                </c:pt>
                <c:pt idx="130">
                  <c:v>1.1333333333333333</c:v>
                </c:pt>
                <c:pt idx="131">
                  <c:v>0.93333333333333335</c:v>
                </c:pt>
                <c:pt idx="132">
                  <c:v>1</c:v>
                </c:pt>
                <c:pt idx="133">
                  <c:v>0.96666666666666667</c:v>
                </c:pt>
                <c:pt idx="134">
                  <c:v>0.93333333333333335</c:v>
                </c:pt>
                <c:pt idx="135">
                  <c:v>0.8</c:v>
                </c:pt>
                <c:pt idx="136">
                  <c:v>0.65</c:v>
                </c:pt>
                <c:pt idx="137">
                  <c:v>0.3</c:v>
                </c:pt>
                <c:pt idx="138">
                  <c:v>0.31666666666666665</c:v>
                </c:pt>
                <c:pt idx="139">
                  <c:v>0.23333333333333334</c:v>
                </c:pt>
                <c:pt idx="140">
                  <c:v>0.1433333333333337</c:v>
                </c:pt>
                <c:pt idx="141">
                  <c:v>-1.6666666666666666E-2</c:v>
                </c:pt>
                <c:pt idx="142">
                  <c:v>-0.18333333333333332</c:v>
                </c:pt>
                <c:pt idx="143">
                  <c:v>-0.26666666666666666</c:v>
                </c:pt>
                <c:pt idx="144">
                  <c:v>-0.36666666666666664</c:v>
                </c:pt>
                <c:pt idx="145">
                  <c:v>-0.51666666666666672</c:v>
                </c:pt>
                <c:pt idx="146">
                  <c:v>-0.55666666666666631</c:v>
                </c:pt>
                <c:pt idx="147">
                  <c:v>-0.73333333333333328</c:v>
                </c:pt>
                <c:pt idx="148">
                  <c:v>-0.91666666666666663</c:v>
                </c:pt>
                <c:pt idx="149">
                  <c:v>-0.93333333333333335</c:v>
                </c:pt>
                <c:pt idx="150">
                  <c:v>-0.93999999999999961</c:v>
                </c:pt>
                <c:pt idx="151">
                  <c:v>-1.0666666666666667</c:v>
                </c:pt>
                <c:pt idx="152">
                  <c:v>-1.2</c:v>
                </c:pt>
                <c:pt idx="153">
                  <c:v>-1.3399999999999996</c:v>
                </c:pt>
                <c:pt idx="154">
                  <c:v>-1.4666666666666666</c:v>
                </c:pt>
                <c:pt idx="155">
                  <c:v>-1.6</c:v>
                </c:pt>
                <c:pt idx="156">
                  <c:v>-1.8166666666666667</c:v>
                </c:pt>
                <c:pt idx="157">
                  <c:v>-1.7700000000000007</c:v>
                </c:pt>
                <c:pt idx="158">
                  <c:v>-1.6600000000000004</c:v>
                </c:pt>
                <c:pt idx="159">
                  <c:v>-1.573333333333333</c:v>
                </c:pt>
                <c:pt idx="160">
                  <c:v>-1.4666666666666666</c:v>
                </c:pt>
                <c:pt idx="161">
                  <c:v>-1.4</c:v>
                </c:pt>
                <c:pt idx="162">
                  <c:v>-1.4333333333333333</c:v>
                </c:pt>
                <c:pt idx="163">
                  <c:v>-1.4666666666666666</c:v>
                </c:pt>
                <c:pt idx="164">
                  <c:v>-1.3666666666666667</c:v>
                </c:pt>
                <c:pt idx="165">
                  <c:v>-1.323333333333333</c:v>
                </c:pt>
                <c:pt idx="166">
                  <c:v>-1.3133333333333326</c:v>
                </c:pt>
                <c:pt idx="167">
                  <c:v>-1.1833333333333333</c:v>
                </c:pt>
                <c:pt idx="168">
                  <c:v>-1.3066666666666662</c:v>
                </c:pt>
                <c:pt idx="169">
                  <c:v>-1.2666666666666666</c:v>
                </c:pt>
                <c:pt idx="170">
                  <c:v>-1.1466666666666678</c:v>
                </c:pt>
                <c:pt idx="171">
                  <c:v>-1.0600000000000003</c:v>
                </c:pt>
                <c:pt idx="172">
                  <c:v>-1.0333333333333334</c:v>
                </c:pt>
                <c:pt idx="173">
                  <c:v>-0.98275862068965514</c:v>
                </c:pt>
                <c:pt idx="174">
                  <c:v>-0.9464285714285714</c:v>
                </c:pt>
                <c:pt idx="175">
                  <c:v>-0.88888888888888884</c:v>
                </c:pt>
                <c:pt idx="176">
                  <c:v>-0.81923076923076965</c:v>
                </c:pt>
                <c:pt idx="177">
                  <c:v>-0.70384615384615423</c:v>
                </c:pt>
                <c:pt idx="178">
                  <c:v>-0.67692307692307785</c:v>
                </c:pt>
                <c:pt idx="179">
                  <c:v>-0.6384615384615393</c:v>
                </c:pt>
                <c:pt idx="180">
                  <c:v>-0.68846153846153979</c:v>
                </c:pt>
                <c:pt idx="181">
                  <c:v>-0.69615384615384701</c:v>
                </c:pt>
                <c:pt idx="182">
                  <c:v>-0.74230769230769278</c:v>
                </c:pt>
                <c:pt idx="183">
                  <c:v>-0.77307692307692399</c:v>
                </c:pt>
                <c:pt idx="184">
                  <c:v>-0.75384615384615472</c:v>
                </c:pt>
                <c:pt idx="185">
                  <c:v>-0.73461538461538545</c:v>
                </c:pt>
                <c:pt idx="186">
                  <c:v>-0.71538461538461628</c:v>
                </c:pt>
                <c:pt idx="187">
                  <c:v>-0.70769230769230684</c:v>
                </c:pt>
                <c:pt idx="188">
                  <c:v>-0.74230769230769278</c:v>
                </c:pt>
                <c:pt idx="189">
                  <c:v>-0.77307692307692399</c:v>
                </c:pt>
                <c:pt idx="190">
                  <c:v>-0.73461538461538545</c:v>
                </c:pt>
                <c:pt idx="191">
                  <c:v>-0.79230769230769316</c:v>
                </c:pt>
                <c:pt idx="192">
                  <c:v>-0.96538461538461628</c:v>
                </c:pt>
                <c:pt idx="193">
                  <c:v>-0.99230769230769278</c:v>
                </c:pt>
                <c:pt idx="194">
                  <c:v>-1.0230769230769239</c:v>
                </c:pt>
                <c:pt idx="195">
                  <c:v>-1.0692307692307697</c:v>
                </c:pt>
                <c:pt idx="196">
                  <c:v>-0.95000000000000173</c:v>
                </c:pt>
                <c:pt idx="197">
                  <c:v>-0.94615384615384701</c:v>
                </c:pt>
                <c:pt idx="198">
                  <c:v>-0.90384615384615608</c:v>
                </c:pt>
                <c:pt idx="199">
                  <c:v>-0.94615384615384701</c:v>
                </c:pt>
                <c:pt idx="200">
                  <c:v>-0.96153846153846156</c:v>
                </c:pt>
                <c:pt idx="201">
                  <c:v>-0.99200000000000044</c:v>
                </c:pt>
                <c:pt idx="202">
                  <c:v>-0.98333333333333428</c:v>
                </c:pt>
                <c:pt idx="203">
                  <c:v>-0.98333333333333428</c:v>
                </c:pt>
                <c:pt idx="204">
                  <c:v>-0.98333333333333428</c:v>
                </c:pt>
                <c:pt idx="205">
                  <c:v>-0.98400000000000087</c:v>
                </c:pt>
                <c:pt idx="206">
                  <c:v>-0.90769230769230858</c:v>
                </c:pt>
                <c:pt idx="207">
                  <c:v>-0.91200000000000048</c:v>
                </c:pt>
                <c:pt idx="208">
                  <c:v>-0.88</c:v>
                </c:pt>
                <c:pt idx="209">
                  <c:v>-0.93200000000000005</c:v>
                </c:pt>
                <c:pt idx="210">
                  <c:v>-0.88800000000000012</c:v>
                </c:pt>
                <c:pt idx="211">
                  <c:v>-0.92000000000000015</c:v>
                </c:pt>
                <c:pt idx="212">
                  <c:v>-0.93200000000000061</c:v>
                </c:pt>
                <c:pt idx="213">
                  <c:v>-0.91200000000000059</c:v>
                </c:pt>
                <c:pt idx="214">
                  <c:v>-0.88</c:v>
                </c:pt>
                <c:pt idx="215">
                  <c:v>-0.78</c:v>
                </c:pt>
                <c:pt idx="216">
                  <c:v>-0.8</c:v>
                </c:pt>
                <c:pt idx="217">
                  <c:v>-0.81600000000000095</c:v>
                </c:pt>
                <c:pt idx="218">
                  <c:v>-0.8</c:v>
                </c:pt>
                <c:pt idx="219">
                  <c:v>-0.73200000000000043</c:v>
                </c:pt>
                <c:pt idx="220">
                  <c:v>-0.84</c:v>
                </c:pt>
                <c:pt idx="221">
                  <c:v>-0.86</c:v>
                </c:pt>
                <c:pt idx="222">
                  <c:v>-0.78</c:v>
                </c:pt>
                <c:pt idx="223">
                  <c:v>-0.67200000000000049</c:v>
                </c:pt>
                <c:pt idx="224">
                  <c:v>-0.68</c:v>
                </c:pt>
                <c:pt idx="225">
                  <c:v>-0.72400000000000087</c:v>
                </c:pt>
                <c:pt idx="226">
                  <c:v>-0.82</c:v>
                </c:pt>
                <c:pt idx="227">
                  <c:v>-0.88</c:v>
                </c:pt>
                <c:pt idx="228">
                  <c:v>-0.97599999999999909</c:v>
                </c:pt>
                <c:pt idx="229">
                  <c:v>-0.96</c:v>
                </c:pt>
                <c:pt idx="230">
                  <c:v>-1</c:v>
                </c:pt>
                <c:pt idx="231">
                  <c:v>-1.0769230769230769</c:v>
                </c:pt>
                <c:pt idx="232">
                  <c:v>-1.1111111111111112</c:v>
                </c:pt>
                <c:pt idx="233">
                  <c:v>-1.125</c:v>
                </c:pt>
                <c:pt idx="234">
                  <c:v>-1.1379310344827587</c:v>
                </c:pt>
                <c:pt idx="235">
                  <c:v>-1.1896551724137931</c:v>
                </c:pt>
                <c:pt idx="236">
                  <c:v>-1.2931034482758621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76-4F60-ACF3-3D4BA8A4F6FA}"/>
            </c:ext>
          </c:extLst>
        </c:ser>
        <c:ser>
          <c:idx val="3"/>
          <c:order val="3"/>
          <c:spPr>
            <a:ln w="127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'De Ville'!$B$16:$B$10000</c:f>
              <c:numCache>
                <c:formatCode>General</c:formatCode>
                <c:ptCount val="9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110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144</c:v>
                </c:pt>
                <c:pt idx="131">
                  <c:v>145</c:v>
                </c:pt>
                <c:pt idx="132">
                  <c:v>146</c:v>
                </c:pt>
                <c:pt idx="133">
                  <c:v>147</c:v>
                </c:pt>
                <c:pt idx="134">
                  <c:v>148</c:v>
                </c:pt>
                <c:pt idx="135">
                  <c:v>149</c:v>
                </c:pt>
                <c:pt idx="136">
                  <c:v>150</c:v>
                </c:pt>
                <c:pt idx="137">
                  <c:v>151</c:v>
                </c:pt>
                <c:pt idx="138">
                  <c:v>152</c:v>
                </c:pt>
                <c:pt idx="139">
                  <c:v>153</c:v>
                </c:pt>
                <c:pt idx="140">
                  <c:v>154</c:v>
                </c:pt>
                <c:pt idx="141">
                  <c:v>155</c:v>
                </c:pt>
                <c:pt idx="142">
                  <c:v>156</c:v>
                </c:pt>
                <c:pt idx="143">
                  <c:v>157</c:v>
                </c:pt>
                <c:pt idx="144">
                  <c:v>158</c:v>
                </c:pt>
                <c:pt idx="145">
                  <c:v>159</c:v>
                </c:pt>
                <c:pt idx="146">
                  <c:v>160</c:v>
                </c:pt>
                <c:pt idx="147">
                  <c:v>161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196</c:v>
                </c:pt>
                <c:pt idx="181">
                  <c:v>197</c:v>
                </c:pt>
                <c:pt idx="182">
                  <c:v>198</c:v>
                </c:pt>
                <c:pt idx="183">
                  <c:v>199</c:v>
                </c:pt>
                <c:pt idx="184">
                  <c:v>200</c:v>
                </c:pt>
                <c:pt idx="185">
                  <c:v>201</c:v>
                </c:pt>
                <c:pt idx="186">
                  <c:v>202</c:v>
                </c:pt>
                <c:pt idx="187">
                  <c:v>203</c:v>
                </c:pt>
                <c:pt idx="188">
                  <c:v>204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</c:numCache>
            </c:numRef>
          </c:xVal>
          <c:yVal>
            <c:numRef>
              <c:f>'De Ville'!$I$16:$I$100000</c:f>
              <c:numCache>
                <c:formatCode>General</c:formatCode>
                <c:ptCount val="99985"/>
                <c:pt idx="0">
                  <c:v>-2.1872787179013811</c:v>
                </c:pt>
                <c:pt idx="1">
                  <c:v>-2.1872787179013811</c:v>
                </c:pt>
                <c:pt idx="2">
                  <c:v>-1.9745995282552737</c:v>
                </c:pt>
                <c:pt idx="3">
                  <c:v>-1.5314960988407904</c:v>
                </c:pt>
                <c:pt idx="4">
                  <c:v>-1.4592731627641156</c:v>
                </c:pt>
                <c:pt idx="5">
                  <c:v>-1.1168344320924399</c:v>
                </c:pt>
                <c:pt idx="6">
                  <c:v>-0.65215434693535812</c:v>
                </c:pt>
                <c:pt idx="7">
                  <c:v>-0.77884225272988239</c:v>
                </c:pt>
                <c:pt idx="8">
                  <c:v>-0.60103151031194813</c:v>
                </c:pt>
                <c:pt idx="9">
                  <c:v>-0.87155165170733362</c:v>
                </c:pt>
                <c:pt idx="10">
                  <c:v>-0.86227922177355865</c:v>
                </c:pt>
                <c:pt idx="11">
                  <c:v>-0.86227922177355865</c:v>
                </c:pt>
                <c:pt idx="12">
                  <c:v>-0.86227922177355865</c:v>
                </c:pt>
                <c:pt idx="13">
                  <c:v>-0.93412735253221957</c:v>
                </c:pt>
                <c:pt idx="14">
                  <c:v>-1.0266477852680578</c:v>
                </c:pt>
                <c:pt idx="15">
                  <c:v>-0.90580885070593808</c:v>
                </c:pt>
                <c:pt idx="16">
                  <c:v>-1.0598288278502483</c:v>
                </c:pt>
                <c:pt idx="17">
                  <c:v>-0.96115402154225071</c:v>
                </c:pt>
                <c:pt idx="18">
                  <c:v>-0.85731482376222123</c:v>
                </c:pt>
                <c:pt idx="19">
                  <c:v>-0.5985808112295774</c:v>
                </c:pt>
                <c:pt idx="20">
                  <c:v>-1.423157063957003</c:v>
                </c:pt>
                <c:pt idx="21">
                  <c:v>-2.4137687097374476</c:v>
                </c:pt>
                <c:pt idx="22">
                  <c:v>-2.726490040726298</c:v>
                </c:pt>
                <c:pt idx="23">
                  <c:v>-3.1883339263041561</c:v>
                </c:pt>
                <c:pt idx="24">
                  <c:v>-3.0196425596229748</c:v>
                </c:pt>
                <c:pt idx="25">
                  <c:v>-3.0287787273675355</c:v>
                </c:pt>
                <c:pt idx="26">
                  <c:v>-2.9456792657113011</c:v>
                </c:pt>
                <c:pt idx="27">
                  <c:v>-2.9432837331783235</c:v>
                </c:pt>
                <c:pt idx="28">
                  <c:v>-2.7617655448685356</c:v>
                </c:pt>
                <c:pt idx="29">
                  <c:v>-3.0819044105619282</c:v>
                </c:pt>
                <c:pt idx="30">
                  <c:v>-2.9995552606636879</c:v>
                </c:pt>
                <c:pt idx="31">
                  <c:v>-2.9476276441046316</c:v>
                </c:pt>
                <c:pt idx="32">
                  <c:v>-3.0777622923897678</c:v>
                </c:pt>
                <c:pt idx="33">
                  <c:v>-3.0777622923897678</c:v>
                </c:pt>
                <c:pt idx="34">
                  <c:v>-2.9625191497499159</c:v>
                </c:pt>
                <c:pt idx="35">
                  <c:v>-2.9270919862195064</c:v>
                </c:pt>
                <c:pt idx="36">
                  <c:v>-2.9839899907407732</c:v>
                </c:pt>
                <c:pt idx="37">
                  <c:v>-2.9839899907407732</c:v>
                </c:pt>
                <c:pt idx="38">
                  <c:v>-2.9391539434600187</c:v>
                </c:pt>
                <c:pt idx="39">
                  <c:v>-2.9391539434600187</c:v>
                </c:pt>
                <c:pt idx="40">
                  <c:v>-2.9503541657409986</c:v>
                </c:pt>
                <c:pt idx="41">
                  <c:v>-3.3794995103130478</c:v>
                </c:pt>
                <c:pt idx="42">
                  <c:v>-3.4202614833467884</c:v>
                </c:pt>
                <c:pt idx="43">
                  <c:v>-3.4484592780324461</c:v>
                </c:pt>
                <c:pt idx="44">
                  <c:v>-3.9777393552878886</c:v>
                </c:pt>
                <c:pt idx="45">
                  <c:v>-4.0109524728951857</c:v>
                </c:pt>
                <c:pt idx="46">
                  <c:v>-3.930136433345869</c:v>
                </c:pt>
                <c:pt idx="47">
                  <c:v>-3.8967076521030308</c:v>
                </c:pt>
                <c:pt idx="48">
                  <c:v>-3.9076895375590248</c:v>
                </c:pt>
                <c:pt idx="49">
                  <c:v>-3.9522324971579579</c:v>
                </c:pt>
                <c:pt idx="50">
                  <c:v>-3.5023088515890684</c:v>
                </c:pt>
                <c:pt idx="51">
                  <c:v>-2.6475408666141593</c:v>
                </c:pt>
                <c:pt idx="52">
                  <c:v>-2.213588631907621</c:v>
                </c:pt>
                <c:pt idx="53">
                  <c:v>-1.6029857395783482</c:v>
                </c:pt>
                <c:pt idx="54">
                  <c:v>-1.5225954240971946</c:v>
                </c:pt>
                <c:pt idx="55">
                  <c:v>-1.3731764234444466</c:v>
                </c:pt>
                <c:pt idx="56">
                  <c:v>-1.3309518948453007</c:v>
                </c:pt>
                <c:pt idx="57">
                  <c:v>-1.2371199900670167</c:v>
                </c:pt>
                <c:pt idx="58">
                  <c:v>-1.0942500233708703</c:v>
                </c:pt>
                <c:pt idx="59">
                  <c:v>-0.34340856059618208</c:v>
                </c:pt>
                <c:pt idx="60">
                  <c:v>1.5374202796102132E-2</c:v>
                </c:pt>
                <c:pt idx="61">
                  <c:v>0.40365434004349776</c:v>
                </c:pt>
                <c:pt idx="62">
                  <c:v>0.40365434004349776</c:v>
                </c:pt>
                <c:pt idx="63">
                  <c:v>0.24843597287403529</c:v>
                </c:pt>
                <c:pt idx="64">
                  <c:v>0.48827742686020148</c:v>
                </c:pt>
                <c:pt idx="65">
                  <c:v>0.5710422258825778</c:v>
                </c:pt>
                <c:pt idx="66">
                  <c:v>0.98336408374551443</c:v>
                </c:pt>
                <c:pt idx="67">
                  <c:v>1.1773311225008039</c:v>
                </c:pt>
                <c:pt idx="68">
                  <c:v>1.5058178892832217</c:v>
                </c:pt>
                <c:pt idx="69">
                  <c:v>1.9747269298253123</c:v>
                </c:pt>
                <c:pt idx="70">
                  <c:v>2.1184195658640967</c:v>
                </c:pt>
                <c:pt idx="71">
                  <c:v>1.9390847371812643</c:v>
                </c:pt>
                <c:pt idx="72">
                  <c:v>1.8198239676162209</c:v>
                </c:pt>
                <c:pt idx="73">
                  <c:v>1.9654972559604182</c:v>
                </c:pt>
                <c:pt idx="74">
                  <c:v>2.1026003188826397</c:v>
                </c:pt>
                <c:pt idx="75">
                  <c:v>2.1026003188826397</c:v>
                </c:pt>
                <c:pt idx="76">
                  <c:v>1.9887558240755254</c:v>
                </c:pt>
                <c:pt idx="77">
                  <c:v>1.9131497972642011</c:v>
                </c:pt>
                <c:pt idx="78">
                  <c:v>1.8892376659334973</c:v>
                </c:pt>
                <c:pt idx="79">
                  <c:v>1.8918310169079509</c:v>
                </c:pt>
                <c:pt idx="80">
                  <c:v>1.9355097312047493</c:v>
                </c:pt>
                <c:pt idx="81">
                  <c:v>1.4488417350403506</c:v>
                </c:pt>
                <c:pt idx="82">
                  <c:v>1.3726238004015028</c:v>
                </c:pt>
                <c:pt idx="83">
                  <c:v>1.4488417350403506</c:v>
                </c:pt>
                <c:pt idx="84">
                  <c:v>1.1609238049446384</c:v>
                </c:pt>
                <c:pt idx="85">
                  <c:v>1.1107990135608539</c:v>
                </c:pt>
                <c:pt idx="86">
                  <c:v>1.0966680543993519</c:v>
                </c:pt>
                <c:pt idx="87">
                  <c:v>1.0926622116982267</c:v>
                </c:pt>
                <c:pt idx="88">
                  <c:v>1.0926622116982267</c:v>
                </c:pt>
                <c:pt idx="89">
                  <c:v>1.1638428215665297</c:v>
                </c:pt>
                <c:pt idx="90">
                  <c:v>1.1446490453112728</c:v>
                </c:pt>
                <c:pt idx="91">
                  <c:v>0.8966680543993526</c:v>
                </c:pt>
                <c:pt idx="92">
                  <c:v>0.86544649092691062</c:v>
                </c:pt>
                <c:pt idx="93">
                  <c:v>1.0028258738710205</c:v>
                </c:pt>
                <c:pt idx="94">
                  <c:v>0.62387739643577955</c:v>
                </c:pt>
                <c:pt idx="95">
                  <c:v>0.66733338667520137</c:v>
                </c:pt>
                <c:pt idx="96">
                  <c:v>0.69500312109984286</c:v>
                </c:pt>
                <c:pt idx="97">
                  <c:v>0.58004975155164384</c:v>
                </c:pt>
                <c:pt idx="98">
                  <c:v>0.67900536509143983</c:v>
                </c:pt>
                <c:pt idx="99">
                  <c:v>0.49167551310268021</c:v>
                </c:pt>
                <c:pt idx="100">
                  <c:v>0.48336940853842369</c:v>
                </c:pt>
                <c:pt idx="101">
                  <c:v>0.54625365816149207</c:v>
                </c:pt>
                <c:pt idx="102">
                  <c:v>0.26056021664703533</c:v>
                </c:pt>
                <c:pt idx="103">
                  <c:v>-0.27826753508418722</c:v>
                </c:pt>
                <c:pt idx="104">
                  <c:v>-0.65402223567277229</c:v>
                </c:pt>
                <c:pt idx="105">
                  <c:v>-0.74664621672081077</c:v>
                </c:pt>
                <c:pt idx="106">
                  <c:v>-0.85719109335337684</c:v>
                </c:pt>
                <c:pt idx="107">
                  <c:v>-0.96174798872260814</c:v>
                </c:pt>
                <c:pt idx="108">
                  <c:v>-1.0360701875651048</c:v>
                </c:pt>
                <c:pt idx="109">
                  <c:v>-1.2797940030206831</c:v>
                </c:pt>
                <c:pt idx="110">
                  <c:v>-1.5679136735234134</c:v>
                </c:pt>
                <c:pt idx="111">
                  <c:v>-1.483991936954999</c:v>
                </c:pt>
                <c:pt idx="112">
                  <c:v>-1.5132003649802237</c:v>
                </c:pt>
                <c:pt idx="113">
                  <c:v>-1.7515640271259652</c:v>
                </c:pt>
                <c:pt idx="114">
                  <c:v>-1.828826770473206</c:v>
                </c:pt>
                <c:pt idx="115">
                  <c:v>-1.6927479065732896</c:v>
                </c:pt>
                <c:pt idx="116">
                  <c:v>-1.978137161814177</c:v>
                </c:pt>
                <c:pt idx="117">
                  <c:v>-2.0240100206196123</c:v>
                </c:pt>
                <c:pt idx="118">
                  <c:v>-2.0272798790273914</c:v>
                </c:pt>
                <c:pt idx="119">
                  <c:v>-2.229351458981216</c:v>
                </c:pt>
                <c:pt idx="120">
                  <c:v>-2.2619567474548243</c:v>
                </c:pt>
                <c:pt idx="121">
                  <c:v>-2.2479555016382142</c:v>
                </c:pt>
                <c:pt idx="122">
                  <c:v>-2.245510494860159</c:v>
                </c:pt>
                <c:pt idx="123">
                  <c:v>-2.1553178779326458</c:v>
                </c:pt>
                <c:pt idx="124">
                  <c:v>-2.1264668763844812</c:v>
                </c:pt>
                <c:pt idx="125">
                  <c:v>-2.0644438268173202</c:v>
                </c:pt>
                <c:pt idx="126">
                  <c:v>-2.1152718706244356</c:v>
                </c:pt>
                <c:pt idx="127">
                  <c:v>-2.5019375479737809</c:v>
                </c:pt>
                <c:pt idx="128">
                  <c:v>-2.9308450780755217</c:v>
                </c:pt>
                <c:pt idx="129">
                  <c:v>-3.3797940030206832</c:v>
                </c:pt>
                <c:pt idx="130">
                  <c:v>-3.7583830207584374</c:v>
                </c:pt>
                <c:pt idx="131">
                  <c:v>-3.9638313792551889</c:v>
                </c:pt>
                <c:pt idx="132">
                  <c:v>-3.9531134989351226</c:v>
                </c:pt>
                <c:pt idx="133">
                  <c:v>-4.0528507957549511</c:v>
                </c:pt>
                <c:pt idx="134">
                  <c:v>-4.1770047724631461</c:v>
                </c:pt>
                <c:pt idx="135">
                  <c:v>-4.4000000000000004</c:v>
                </c:pt>
                <c:pt idx="136">
                  <c:v>-4.7174947601278561</c:v>
                </c:pt>
                <c:pt idx="137">
                  <c:v>-4.5826222462934814</c:v>
                </c:pt>
                <c:pt idx="138">
                  <c:v>-4.59918072270127</c:v>
                </c:pt>
                <c:pt idx="139">
                  <c:v>-4.7515326517146992</c:v>
                </c:pt>
                <c:pt idx="140">
                  <c:v>-4.9514177782410957</c:v>
                </c:pt>
                <c:pt idx="141">
                  <c:v>-5.1692927500881636</c:v>
                </c:pt>
                <c:pt idx="142">
                  <c:v>-5.2577353232781148</c:v>
                </c:pt>
                <c:pt idx="143">
                  <c:v>-5.4079591976250914</c:v>
                </c:pt>
                <c:pt idx="144">
                  <c:v>-5.5222030650985072</c:v>
                </c:pt>
                <c:pt idx="145">
                  <c:v>-5.6498484826123629</c:v>
                </c:pt>
                <c:pt idx="146">
                  <c:v>-5.7383480754588181</c:v>
                </c:pt>
                <c:pt idx="147">
                  <c:v>-5.9834338614713953</c:v>
                </c:pt>
                <c:pt idx="148">
                  <c:v>-6.0144003679194977</c:v>
                </c:pt>
                <c:pt idx="149">
                  <c:v>-6.0353155189374954</c:v>
                </c:pt>
                <c:pt idx="150">
                  <c:v>-6.0323733824874495</c:v>
                </c:pt>
                <c:pt idx="151">
                  <c:v>-5.8402979422843755</c:v>
                </c:pt>
                <c:pt idx="152">
                  <c:v>-5.8452843472350189</c:v>
                </c:pt>
                <c:pt idx="153">
                  <c:v>-5.7158732461837447</c:v>
                </c:pt>
                <c:pt idx="154">
                  <c:v>-5.7247830994988602</c:v>
                </c:pt>
                <c:pt idx="155">
                  <c:v>-5.5953306079305474</c:v>
                </c:pt>
                <c:pt idx="156">
                  <c:v>-4.9739158209499053</c:v>
                </c:pt>
                <c:pt idx="157">
                  <c:v>-4.9562831010442245</c:v>
                </c:pt>
                <c:pt idx="158">
                  <c:v>-4.8962941769870056</c:v>
                </c:pt>
                <c:pt idx="159">
                  <c:v>-4.800688631750635</c:v>
                </c:pt>
                <c:pt idx="160">
                  <c:v>-4.7098475469479721</c:v>
                </c:pt>
                <c:pt idx="161">
                  <c:v>-4.6786175948611834</c:v>
                </c:pt>
                <c:pt idx="162">
                  <c:v>-4.5486003987530683</c:v>
                </c:pt>
                <c:pt idx="163">
                  <c:v>-4.6265541470825271</c:v>
                </c:pt>
                <c:pt idx="164">
                  <c:v>-4.5159875811214363</c:v>
                </c:pt>
                <c:pt idx="165">
                  <c:v>-4.472379044162075</c:v>
                </c:pt>
                <c:pt idx="166">
                  <c:v>-4.4428629394491717</c:v>
                </c:pt>
                <c:pt idx="167">
                  <c:v>-4.3456461297249573</c:v>
                </c:pt>
                <c:pt idx="168">
                  <c:v>-4.0702070690410457</c:v>
                </c:pt>
                <c:pt idx="169">
                  <c:v>-4.0236376293155081</c:v>
                </c:pt>
                <c:pt idx="170">
                  <c:v>-3.9565223371395968</c:v>
                </c:pt>
                <c:pt idx="171">
                  <c:v>-3.8204830495162705</c:v>
                </c:pt>
                <c:pt idx="172">
                  <c:v>-3.7723518112232144</c:v>
                </c:pt>
                <c:pt idx="173">
                  <c:v>-3.7129570298077526</c:v>
                </c:pt>
                <c:pt idx="174">
                  <c:v>-3.6972633241417681</c:v>
                </c:pt>
                <c:pt idx="175">
                  <c:v>-3.6232157182705782</c:v>
                </c:pt>
                <c:pt idx="176">
                  <c:v>-3.5099665740985788</c:v>
                </c:pt>
                <c:pt idx="177">
                  <c:v>-3.1163015064697719</c:v>
                </c:pt>
                <c:pt idx="178">
                  <c:v>-3.0233165073131083</c:v>
                </c:pt>
                <c:pt idx="179">
                  <c:v>-2.9623024724306681</c:v>
                </c:pt>
                <c:pt idx="180">
                  <c:v>-2.9412047708353262</c:v>
                </c:pt>
                <c:pt idx="181">
                  <c:v>-2.9380491770192716</c:v>
                </c:pt>
                <c:pt idx="182">
                  <c:v>-3.1340711723321428</c:v>
                </c:pt>
                <c:pt idx="183">
                  <c:v>-3.2077986366378757</c:v>
                </c:pt>
                <c:pt idx="184">
                  <c:v>-3.1475756348866373</c:v>
                </c:pt>
                <c:pt idx="185">
                  <c:v>-3.112036293397582</c:v>
                </c:pt>
                <c:pt idx="186">
                  <c:v>-3.0757576678374559</c:v>
                </c:pt>
                <c:pt idx="187">
                  <c:v>-3.0708213135286</c:v>
                </c:pt>
                <c:pt idx="188">
                  <c:v>-3.0715023876893506</c:v>
                </c:pt>
                <c:pt idx="189">
                  <c:v>-3.1045061264149711</c:v>
                </c:pt>
                <c:pt idx="190">
                  <c:v>-3.1600842894426533</c:v>
                </c:pt>
                <c:pt idx="191">
                  <c:v>-3.2164954718603633</c:v>
                </c:pt>
                <c:pt idx="192">
                  <c:v>-3.2027885421177635</c:v>
                </c:pt>
                <c:pt idx="193">
                  <c:v>-3.3410704284163226</c:v>
                </c:pt>
                <c:pt idx="194">
                  <c:v>-3.3397772903484291</c:v>
                </c:pt>
                <c:pt idx="195">
                  <c:v>-3.4060723133596831</c:v>
                </c:pt>
                <c:pt idx="196">
                  <c:v>-3.2580127982580649</c:v>
                </c:pt>
                <c:pt idx="197">
                  <c:v>-3.2667842440817321</c:v>
                </c:pt>
                <c:pt idx="198">
                  <c:v>-3.2803210929302224</c:v>
                </c:pt>
                <c:pt idx="199">
                  <c:v>-3.3527030955856478</c:v>
                </c:pt>
                <c:pt idx="200">
                  <c:v>-3.3254185333870296</c:v>
                </c:pt>
                <c:pt idx="201">
                  <c:v>-3.3825949050393183</c:v>
                </c:pt>
                <c:pt idx="202">
                  <c:v>-3.421684324383536</c:v>
                </c:pt>
                <c:pt idx="203">
                  <c:v>-3.421684324383536</c:v>
                </c:pt>
                <c:pt idx="204">
                  <c:v>-3.421684324383536</c:v>
                </c:pt>
                <c:pt idx="205">
                  <c:v>-3.3730952262310412</c:v>
                </c:pt>
                <c:pt idx="206">
                  <c:v>-3.3715373808206186</c:v>
                </c:pt>
                <c:pt idx="207">
                  <c:v>-3.4242547641511094</c:v>
                </c:pt>
                <c:pt idx="208">
                  <c:v>-3.3664432428671969</c:v>
                </c:pt>
                <c:pt idx="209">
                  <c:v>-3.4387716290081038</c:v>
                </c:pt>
                <c:pt idx="210">
                  <c:v>-3.4612905005070731</c:v>
                </c:pt>
                <c:pt idx="211">
                  <c:v>-3.4680973293812665</c:v>
                </c:pt>
                <c:pt idx="212">
                  <c:v>-3.5253576691231689</c:v>
                </c:pt>
                <c:pt idx="213">
                  <c:v>-3.4796884546221634</c:v>
                </c:pt>
                <c:pt idx="214">
                  <c:v>-3.4224397731313023</c:v>
                </c:pt>
                <c:pt idx="215">
                  <c:v>-3.4870278905101717</c:v>
                </c:pt>
                <c:pt idx="216">
                  <c:v>-3.5205881717011032</c:v>
                </c:pt>
                <c:pt idx="217">
                  <c:v>-3.5316907040382839</c:v>
                </c:pt>
                <c:pt idx="218">
                  <c:v>-3.5252889755033223</c:v>
                </c:pt>
                <c:pt idx="219">
                  <c:v>-3.4984967016065553</c:v>
                </c:pt>
                <c:pt idx="220">
                  <c:v>-3.5053329998332208</c:v>
                </c:pt>
                <c:pt idx="221">
                  <c:v>-3.552210987274206</c:v>
                </c:pt>
                <c:pt idx="222">
                  <c:v>-3.3901340961720638</c:v>
                </c:pt>
                <c:pt idx="223">
                  <c:v>-2.997868439959571</c:v>
                </c:pt>
                <c:pt idx="224">
                  <c:v>-3.0089482604815347</c:v>
                </c:pt>
                <c:pt idx="225">
                  <c:v>-3.1814979145464148</c:v>
                </c:pt>
                <c:pt idx="226">
                  <c:v>-3.2818692085486552</c:v>
                </c:pt>
                <c:pt idx="227">
                  <c:v>-3.2321904684782616</c:v>
                </c:pt>
                <c:pt idx="228">
                  <c:v>-3.3072005490733716</c:v>
                </c:pt>
                <c:pt idx="229">
                  <c:v>-3.2710170921046862</c:v>
                </c:pt>
                <c:pt idx="230">
                  <c:v>-3.2421418331586427</c:v>
                </c:pt>
                <c:pt idx="231">
                  <c:v>-3.4062066857130233</c:v>
                </c:pt>
                <c:pt idx="232">
                  <c:v>-3.4232903514612563</c:v>
                </c:pt>
                <c:pt idx="233">
                  <c:v>-3.4000981140538595</c:v>
                </c:pt>
                <c:pt idx="234">
                  <c:v>-3.3776439428729192</c:v>
                </c:pt>
                <c:pt idx="235">
                  <c:v>-3.4828804738171315</c:v>
                </c:pt>
                <c:pt idx="236">
                  <c:v>-3.4484055133415863</c:v>
                </c:pt>
                <c:pt idx="237">
                  <c:v>-3.4337483254910737</c:v>
                </c:pt>
                <c:pt idx="238">
                  <c:v>-3.4612953212979258</c:v>
                </c:pt>
                <c:pt idx="239">
                  <c:v>-3.4750097579792616</c:v>
                </c:pt>
                <c:pt idx="240">
                  <c:v>-3.4476785144520496</c:v>
                </c:pt>
                <c:pt idx="241">
                  <c:v>-3.483980612376544</c:v>
                </c:pt>
                <c:pt idx="242">
                  <c:v>-3.4072088970436107</c:v>
                </c:pt>
                <c:pt idx="243">
                  <c:v>-3.4184495430401851</c:v>
                </c:pt>
                <c:pt idx="244">
                  <c:v>-3.4602310791183375</c:v>
                </c:pt>
                <c:pt idx="245">
                  <c:v>-3.2466917186153688</c:v>
                </c:pt>
                <c:pt idx="246">
                  <c:v>-3.2799530663667902</c:v>
                </c:pt>
                <c:pt idx="247">
                  <c:v>-3.31381392101407</c:v>
                </c:pt>
                <c:pt idx="248">
                  <c:v>-3.30535928774077</c:v>
                </c:pt>
                <c:pt idx="249">
                  <c:v>-3.1633835131110946</c:v>
                </c:pt>
                <c:pt idx="250">
                  <c:v>-3.2005805847960858</c:v>
                </c:pt>
                <c:pt idx="251">
                  <c:v>-3.2189244313476331</c:v>
                </c:pt>
                <c:pt idx="252">
                  <c:v>-3.2027914004152653</c:v>
                </c:pt>
                <c:pt idx="253">
                  <c:v>-3.2270054048995189</c:v>
                </c:pt>
                <c:pt idx="254">
                  <c:v>-3.2476760064587218</c:v>
                </c:pt>
                <c:pt idx="255">
                  <c:v>-3.1180365815219862</c:v>
                </c:pt>
                <c:pt idx="256">
                  <c:v>-3.1436671188924792</c:v>
                </c:pt>
                <c:pt idx="257">
                  <c:v>-3.0772800967085097</c:v>
                </c:pt>
                <c:pt idx="258">
                  <c:v>-3.1092362546665546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76-4F60-ACF3-3D4BA8A4F6FA}"/>
            </c:ext>
          </c:extLst>
        </c:ser>
        <c:ser>
          <c:idx val="4"/>
          <c:order val="4"/>
          <c:spPr>
            <a:ln w="127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'De Ville'!$B$16:$B$10000</c:f>
              <c:numCache>
                <c:formatCode>General</c:formatCode>
                <c:ptCount val="9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110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144</c:v>
                </c:pt>
                <c:pt idx="131">
                  <c:v>145</c:v>
                </c:pt>
                <c:pt idx="132">
                  <c:v>146</c:v>
                </c:pt>
                <c:pt idx="133">
                  <c:v>147</c:v>
                </c:pt>
                <c:pt idx="134">
                  <c:v>148</c:v>
                </c:pt>
                <c:pt idx="135">
                  <c:v>149</c:v>
                </c:pt>
                <c:pt idx="136">
                  <c:v>150</c:v>
                </c:pt>
                <c:pt idx="137">
                  <c:v>151</c:v>
                </c:pt>
                <c:pt idx="138">
                  <c:v>152</c:v>
                </c:pt>
                <c:pt idx="139">
                  <c:v>153</c:v>
                </c:pt>
                <c:pt idx="140">
                  <c:v>154</c:v>
                </c:pt>
                <c:pt idx="141">
                  <c:v>155</c:v>
                </c:pt>
                <c:pt idx="142">
                  <c:v>156</c:v>
                </c:pt>
                <c:pt idx="143">
                  <c:v>157</c:v>
                </c:pt>
                <c:pt idx="144">
                  <c:v>158</c:v>
                </c:pt>
                <c:pt idx="145">
                  <c:v>159</c:v>
                </c:pt>
                <c:pt idx="146">
                  <c:v>160</c:v>
                </c:pt>
                <c:pt idx="147">
                  <c:v>161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196</c:v>
                </c:pt>
                <c:pt idx="181">
                  <c:v>197</c:v>
                </c:pt>
                <c:pt idx="182">
                  <c:v>198</c:v>
                </c:pt>
                <c:pt idx="183">
                  <c:v>199</c:v>
                </c:pt>
                <c:pt idx="184">
                  <c:v>200</c:v>
                </c:pt>
                <c:pt idx="185">
                  <c:v>201</c:v>
                </c:pt>
                <c:pt idx="186">
                  <c:v>202</c:v>
                </c:pt>
                <c:pt idx="187">
                  <c:v>203</c:v>
                </c:pt>
                <c:pt idx="188">
                  <c:v>204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</c:numCache>
            </c:numRef>
          </c:xVal>
          <c:yVal>
            <c:numRef>
              <c:f>'De Ville'!$J$16:$J$100000</c:f>
              <c:numCache>
                <c:formatCode>General</c:formatCode>
                <c:ptCount val="99985"/>
                <c:pt idx="0">
                  <c:v>10.819462625947359</c:v>
                </c:pt>
                <c:pt idx="1">
                  <c:v>10.819462625947359</c:v>
                </c:pt>
                <c:pt idx="2">
                  <c:v>10.744714470784009</c:v>
                </c:pt>
                <c:pt idx="3">
                  <c:v>10.807358167806308</c:v>
                </c:pt>
                <c:pt idx="4">
                  <c:v>10.769617990350323</c:v>
                </c:pt>
                <c:pt idx="5">
                  <c:v>10.599593052782094</c:v>
                </c:pt>
                <c:pt idx="6">
                  <c:v>10.37629227796984</c:v>
                </c:pt>
                <c:pt idx="7">
                  <c:v>10.296083632040228</c:v>
                </c:pt>
                <c:pt idx="8">
                  <c:v>9.3596521999671207</c:v>
                </c:pt>
                <c:pt idx="9">
                  <c:v>9.3887930310176788</c:v>
                </c:pt>
                <c:pt idx="10">
                  <c:v>9.034693014877007</c:v>
                </c:pt>
                <c:pt idx="11">
                  <c:v>9.034693014877007</c:v>
                </c:pt>
                <c:pt idx="12">
                  <c:v>9.034693014877007</c:v>
                </c:pt>
                <c:pt idx="13">
                  <c:v>8.9686101111529091</c:v>
                </c:pt>
                <c:pt idx="14">
                  <c:v>8.7163029576818509</c:v>
                </c:pt>
                <c:pt idx="15">
                  <c:v>8.3196019541542139</c:v>
                </c:pt>
                <c:pt idx="16">
                  <c:v>8.3012081381950757</c:v>
                </c:pt>
                <c:pt idx="17">
                  <c:v>7.8232229870594914</c:v>
                </c:pt>
                <c:pt idx="18">
                  <c:v>7.8917975823829103</c:v>
                </c:pt>
                <c:pt idx="19">
                  <c:v>7.8842950969438625</c:v>
                </c:pt>
                <c:pt idx="20">
                  <c:v>7.9945856353855742</c:v>
                </c:pt>
                <c:pt idx="21">
                  <c:v>8.3423401383088773</c:v>
                </c:pt>
                <c:pt idx="22">
                  <c:v>8.1550614692977277</c:v>
                </c:pt>
                <c:pt idx="23">
                  <c:v>8.188333926304157</c:v>
                </c:pt>
                <c:pt idx="24">
                  <c:v>7.6982139881944036</c:v>
                </c:pt>
                <c:pt idx="25">
                  <c:v>7.4930644416532495</c:v>
                </c:pt>
                <c:pt idx="26">
                  <c:v>7.2671078371398723</c:v>
                </c:pt>
                <c:pt idx="27">
                  <c:v>7.1932837331783235</c:v>
                </c:pt>
                <c:pt idx="28">
                  <c:v>6.654622687725678</c:v>
                </c:pt>
                <c:pt idx="29">
                  <c:v>6.760475839133357</c:v>
                </c:pt>
                <c:pt idx="30">
                  <c:v>6.3209838320922591</c:v>
                </c:pt>
                <c:pt idx="31">
                  <c:v>6.2234897130701494</c:v>
                </c:pt>
                <c:pt idx="32">
                  <c:v>6.629486430320803</c:v>
                </c:pt>
                <c:pt idx="33">
                  <c:v>6.629486430320803</c:v>
                </c:pt>
                <c:pt idx="34">
                  <c:v>6.6521743221637095</c:v>
                </c:pt>
                <c:pt idx="35">
                  <c:v>6.720195434495368</c:v>
                </c:pt>
                <c:pt idx="36">
                  <c:v>6.6736451631545668</c:v>
                </c:pt>
                <c:pt idx="37">
                  <c:v>6.6736451631545668</c:v>
                </c:pt>
                <c:pt idx="38">
                  <c:v>6.6977746331151913</c:v>
                </c:pt>
                <c:pt idx="39">
                  <c:v>6.6977746331151913</c:v>
                </c:pt>
                <c:pt idx="40">
                  <c:v>6.7779403726375502</c:v>
                </c:pt>
                <c:pt idx="41">
                  <c:v>7.6208788206578753</c:v>
                </c:pt>
                <c:pt idx="42">
                  <c:v>7.9375028626571336</c:v>
                </c:pt>
                <c:pt idx="43">
                  <c:v>7.896735140101411</c:v>
                </c:pt>
                <c:pt idx="44">
                  <c:v>9.0467048725292685</c:v>
                </c:pt>
                <c:pt idx="45">
                  <c:v>9.2178490246193228</c:v>
                </c:pt>
                <c:pt idx="46">
                  <c:v>9.3094467781734558</c:v>
                </c:pt>
                <c:pt idx="47">
                  <c:v>9.448431790034066</c:v>
                </c:pt>
                <c:pt idx="48">
                  <c:v>9.528379192731439</c:v>
                </c:pt>
                <c:pt idx="49">
                  <c:v>9.9855658304912911</c:v>
                </c:pt>
                <c:pt idx="50">
                  <c:v>10.335642184922401</c:v>
                </c:pt>
                <c:pt idx="51">
                  <c:v>10.114207533280826</c:v>
                </c:pt>
                <c:pt idx="52">
                  <c:v>10.146921965240955</c:v>
                </c:pt>
                <c:pt idx="53">
                  <c:v>9.936319072911683</c:v>
                </c:pt>
                <c:pt idx="54">
                  <c:v>10.055928757430529</c:v>
                </c:pt>
                <c:pt idx="55">
                  <c:v>10.239843090111114</c:v>
                </c:pt>
                <c:pt idx="56">
                  <c:v>10.330951894845301</c:v>
                </c:pt>
                <c:pt idx="57">
                  <c:v>10.503786656733684</c:v>
                </c:pt>
                <c:pt idx="58">
                  <c:v>10.494250023370871</c:v>
                </c:pt>
                <c:pt idx="59">
                  <c:v>10.143408560596182</c:v>
                </c:pt>
                <c:pt idx="60">
                  <c:v>10.11795913053723</c:v>
                </c:pt>
                <c:pt idx="61">
                  <c:v>10.129678993289836</c:v>
                </c:pt>
                <c:pt idx="62">
                  <c:v>10.129678993289836</c:v>
                </c:pt>
                <c:pt idx="63">
                  <c:v>10.018230693792631</c:v>
                </c:pt>
                <c:pt idx="64">
                  <c:v>9.9783892398064644</c:v>
                </c:pt>
                <c:pt idx="65">
                  <c:v>9.9622911074507563</c:v>
                </c:pt>
                <c:pt idx="66">
                  <c:v>10.016635916254486</c:v>
                </c:pt>
                <c:pt idx="67">
                  <c:v>10.022668877499196</c:v>
                </c:pt>
                <c:pt idx="68">
                  <c:v>10.094182110716778</c:v>
                </c:pt>
                <c:pt idx="69">
                  <c:v>9.8586064035080216</c:v>
                </c:pt>
                <c:pt idx="70">
                  <c:v>9.8815804341359037</c:v>
                </c:pt>
                <c:pt idx="71">
                  <c:v>9.6609152628187349</c:v>
                </c:pt>
                <c:pt idx="72">
                  <c:v>9.6468426990504454</c:v>
                </c:pt>
                <c:pt idx="73">
                  <c:v>9.567836077372915</c:v>
                </c:pt>
                <c:pt idx="74">
                  <c:v>9.3640663477840267</c:v>
                </c:pt>
                <c:pt idx="75">
                  <c:v>9.3640663477840267</c:v>
                </c:pt>
                <c:pt idx="76">
                  <c:v>9.4112441759244749</c:v>
                </c:pt>
                <c:pt idx="77">
                  <c:v>9.4201835360691319</c:v>
                </c:pt>
                <c:pt idx="78">
                  <c:v>9.4107623340665043</c:v>
                </c:pt>
                <c:pt idx="79">
                  <c:v>9.0748356497587164</c:v>
                </c:pt>
                <c:pt idx="80">
                  <c:v>8.6978236021285831</c:v>
                </c:pt>
                <c:pt idx="81">
                  <c:v>8.8844915982929837</c:v>
                </c:pt>
                <c:pt idx="82">
                  <c:v>8.827376199598497</c:v>
                </c:pt>
                <c:pt idx="83">
                  <c:v>8.8844915982929837</c:v>
                </c:pt>
                <c:pt idx="84">
                  <c:v>8.9057428617220289</c:v>
                </c:pt>
                <c:pt idx="85">
                  <c:v>9.022534319772479</c:v>
                </c:pt>
                <c:pt idx="86">
                  <c:v>9.1033319456006474</c:v>
                </c:pt>
                <c:pt idx="87">
                  <c:v>8.9740044549684406</c:v>
                </c:pt>
                <c:pt idx="88">
                  <c:v>8.9740044549684406</c:v>
                </c:pt>
                <c:pt idx="89">
                  <c:v>9.03615717843347</c:v>
                </c:pt>
                <c:pt idx="90">
                  <c:v>8.9886842880220605</c:v>
                </c:pt>
                <c:pt idx="91">
                  <c:v>8.9033319456006481</c:v>
                </c:pt>
                <c:pt idx="92">
                  <c:v>8.8345535090730891</c:v>
                </c:pt>
                <c:pt idx="93">
                  <c:v>8.8638407927956457</c:v>
                </c:pt>
                <c:pt idx="94">
                  <c:v>8.976122603564221</c:v>
                </c:pt>
                <c:pt idx="95">
                  <c:v>8.9993332799914647</c:v>
                </c:pt>
                <c:pt idx="96">
                  <c:v>8.7049968789001575</c:v>
                </c:pt>
                <c:pt idx="97">
                  <c:v>8.6199502484483546</c:v>
                </c:pt>
                <c:pt idx="98">
                  <c:v>8.3209946349085602</c:v>
                </c:pt>
                <c:pt idx="99">
                  <c:v>8.3416578202306546</c:v>
                </c:pt>
                <c:pt idx="100">
                  <c:v>8.1832972581282419</c:v>
                </c:pt>
                <c:pt idx="101">
                  <c:v>8.1870796751718409</c:v>
                </c:pt>
                <c:pt idx="102">
                  <c:v>8.2727731166862988</c:v>
                </c:pt>
                <c:pt idx="103">
                  <c:v>8.5449342017508556</c:v>
                </c:pt>
                <c:pt idx="104">
                  <c:v>8.1206889023394382</c:v>
                </c:pt>
                <c:pt idx="105">
                  <c:v>7.9466462167208114</c:v>
                </c:pt>
                <c:pt idx="106">
                  <c:v>7.9571910933533765</c:v>
                </c:pt>
                <c:pt idx="107">
                  <c:v>8.2950813220559407</c:v>
                </c:pt>
                <c:pt idx="108">
                  <c:v>8.2027368542317713</c:v>
                </c:pt>
                <c:pt idx="109">
                  <c:v>8.2131273363540167</c:v>
                </c:pt>
                <c:pt idx="110">
                  <c:v>8.2345803401900799</c:v>
                </c:pt>
                <c:pt idx="111">
                  <c:v>8.2173252702883328</c:v>
                </c:pt>
                <c:pt idx="112">
                  <c:v>8.1798670316468911</c:v>
                </c:pt>
                <c:pt idx="113">
                  <c:v>8.0182306937926313</c:v>
                </c:pt>
                <c:pt idx="114">
                  <c:v>8.0288267704732057</c:v>
                </c:pt>
                <c:pt idx="115">
                  <c:v>7.4927479065732889</c:v>
                </c:pt>
                <c:pt idx="116">
                  <c:v>7.2114704951475108</c:v>
                </c:pt>
                <c:pt idx="117">
                  <c:v>7.0240100206196123</c:v>
                </c:pt>
                <c:pt idx="118">
                  <c:v>6.9606132123607249</c:v>
                </c:pt>
                <c:pt idx="119">
                  <c:v>6.6960181256478828</c:v>
                </c:pt>
                <c:pt idx="120">
                  <c:v>6.4619567474548241</c:v>
                </c:pt>
                <c:pt idx="121">
                  <c:v>6.5812888349715468</c:v>
                </c:pt>
                <c:pt idx="122">
                  <c:v>6.4121771615268255</c:v>
                </c:pt>
                <c:pt idx="123">
                  <c:v>6.1553178779326458</c:v>
                </c:pt>
                <c:pt idx="124">
                  <c:v>6.1598002097178144</c:v>
                </c:pt>
                <c:pt idx="125">
                  <c:v>5.9311104934839864</c:v>
                </c:pt>
                <c:pt idx="126">
                  <c:v>6.0486052039577691</c:v>
                </c:pt>
                <c:pt idx="127">
                  <c:v>6.1019375479737805</c:v>
                </c:pt>
                <c:pt idx="128">
                  <c:v>5.9975117447421882</c:v>
                </c:pt>
                <c:pt idx="129">
                  <c:v>6.1131273363540171</c:v>
                </c:pt>
                <c:pt idx="130">
                  <c:v>6.0250496874251045</c:v>
                </c:pt>
                <c:pt idx="131">
                  <c:v>5.8304980459218561</c:v>
                </c:pt>
                <c:pt idx="132">
                  <c:v>5.9531134989351226</c:v>
                </c:pt>
                <c:pt idx="133">
                  <c:v>5.9861841290882847</c:v>
                </c:pt>
                <c:pt idx="134">
                  <c:v>6.0436714391298132</c:v>
                </c:pt>
                <c:pt idx="135">
                  <c:v>6</c:v>
                </c:pt>
                <c:pt idx="136">
                  <c:v>6.0174947601278568</c:v>
                </c:pt>
                <c:pt idx="137">
                  <c:v>5.182622246293481</c:v>
                </c:pt>
                <c:pt idx="138">
                  <c:v>5.2325140560346028</c:v>
                </c:pt>
                <c:pt idx="139">
                  <c:v>5.218199318381366</c:v>
                </c:pt>
                <c:pt idx="140">
                  <c:v>5.2380844449077628</c:v>
                </c:pt>
                <c:pt idx="141">
                  <c:v>5.1359594167548304</c:v>
                </c:pt>
                <c:pt idx="142">
                  <c:v>4.8910686566114476</c:v>
                </c:pt>
                <c:pt idx="143">
                  <c:v>4.8746258642917581</c:v>
                </c:pt>
                <c:pt idx="144">
                  <c:v>4.7888697317651747</c:v>
                </c:pt>
                <c:pt idx="145">
                  <c:v>4.6165151492790297</c:v>
                </c:pt>
                <c:pt idx="146">
                  <c:v>4.6250147421254848</c:v>
                </c:pt>
                <c:pt idx="147">
                  <c:v>4.5167671948047285</c:v>
                </c:pt>
                <c:pt idx="148">
                  <c:v>4.1810670345861638</c:v>
                </c:pt>
                <c:pt idx="149">
                  <c:v>4.1686488522708283</c:v>
                </c:pt>
                <c:pt idx="150">
                  <c:v>4.1523733824874505</c:v>
                </c:pt>
                <c:pt idx="151">
                  <c:v>3.7069646089510426</c:v>
                </c:pt>
                <c:pt idx="152">
                  <c:v>3.4452843472350185</c:v>
                </c:pt>
                <c:pt idx="153">
                  <c:v>3.035873246183745</c:v>
                </c:pt>
                <c:pt idx="154">
                  <c:v>2.7914497661655266</c:v>
                </c:pt>
                <c:pt idx="155">
                  <c:v>2.3953306079305468</c:v>
                </c:pt>
                <c:pt idx="156">
                  <c:v>1.3405824876165722</c:v>
                </c:pt>
                <c:pt idx="157">
                  <c:v>1.4162831010442234</c:v>
                </c:pt>
                <c:pt idx="158">
                  <c:v>1.5762941769870051</c:v>
                </c:pt>
                <c:pt idx="159">
                  <c:v>1.6540219650839687</c:v>
                </c:pt>
                <c:pt idx="160">
                  <c:v>1.7765142136146392</c:v>
                </c:pt>
                <c:pt idx="161">
                  <c:v>1.8786175948611841</c:v>
                </c:pt>
                <c:pt idx="162">
                  <c:v>1.6819337320864018</c:v>
                </c:pt>
                <c:pt idx="163">
                  <c:v>1.6932208137491938</c:v>
                </c:pt>
                <c:pt idx="164">
                  <c:v>1.7826542477881033</c:v>
                </c:pt>
                <c:pt idx="165">
                  <c:v>1.8257123774954092</c:v>
                </c:pt>
                <c:pt idx="166">
                  <c:v>1.8161962727825065</c:v>
                </c:pt>
                <c:pt idx="167">
                  <c:v>1.9789794630582909</c:v>
                </c:pt>
                <c:pt idx="168">
                  <c:v>1.4568737357077133</c:v>
                </c:pt>
                <c:pt idx="169">
                  <c:v>1.4903042959821748</c:v>
                </c:pt>
                <c:pt idx="170">
                  <c:v>1.6631890038062611</c:v>
                </c:pt>
                <c:pt idx="171">
                  <c:v>1.7004830495162702</c:v>
                </c:pt>
                <c:pt idx="172">
                  <c:v>1.7056851445565477</c:v>
                </c:pt>
                <c:pt idx="173">
                  <c:v>1.7474397884284421</c:v>
                </c:pt>
                <c:pt idx="174">
                  <c:v>1.804406181284625</c:v>
                </c:pt>
                <c:pt idx="175">
                  <c:v>1.8454379404928005</c:v>
                </c:pt>
                <c:pt idx="176">
                  <c:v>1.8715050356370397</c:v>
                </c:pt>
                <c:pt idx="177">
                  <c:v>1.7086091987774632</c:v>
                </c:pt>
                <c:pt idx="178">
                  <c:v>1.6694703534669528</c:v>
                </c:pt>
                <c:pt idx="179">
                  <c:v>1.6853793955075895</c:v>
                </c:pt>
                <c:pt idx="180">
                  <c:v>1.5642816939122464</c:v>
                </c:pt>
                <c:pt idx="181">
                  <c:v>1.5457414847115778</c:v>
                </c:pt>
                <c:pt idx="182">
                  <c:v>1.6494557877167573</c:v>
                </c:pt>
                <c:pt idx="183">
                  <c:v>1.6616447904840279</c:v>
                </c:pt>
                <c:pt idx="184">
                  <c:v>1.6398833271943278</c:v>
                </c:pt>
                <c:pt idx="185">
                  <c:v>1.6428055241668109</c:v>
                </c:pt>
                <c:pt idx="186">
                  <c:v>1.6449884370682231</c:v>
                </c:pt>
                <c:pt idx="187">
                  <c:v>1.6554366981439861</c:v>
                </c:pt>
                <c:pt idx="188">
                  <c:v>1.586887003073965</c:v>
                </c:pt>
                <c:pt idx="189">
                  <c:v>1.5583522802611234</c:v>
                </c:pt>
                <c:pt idx="190">
                  <c:v>1.6908535202118822</c:v>
                </c:pt>
                <c:pt idx="191">
                  <c:v>1.6318800872449772</c:v>
                </c:pt>
                <c:pt idx="192">
                  <c:v>1.2720193113485307</c:v>
                </c:pt>
                <c:pt idx="193">
                  <c:v>1.3564550438009371</c:v>
                </c:pt>
                <c:pt idx="194">
                  <c:v>1.2936234441945813</c:v>
                </c:pt>
                <c:pt idx="195">
                  <c:v>1.267610774898144</c:v>
                </c:pt>
                <c:pt idx="196">
                  <c:v>1.3580127982580616</c:v>
                </c:pt>
                <c:pt idx="197">
                  <c:v>1.3744765517740383</c:v>
                </c:pt>
                <c:pt idx="198">
                  <c:v>1.4726287852379105</c:v>
                </c:pt>
                <c:pt idx="199">
                  <c:v>1.460395403277954</c:v>
                </c:pt>
                <c:pt idx="200">
                  <c:v>1.4023416103101063</c:v>
                </c:pt>
                <c:pt idx="201">
                  <c:v>1.3985949050393174</c:v>
                </c:pt>
                <c:pt idx="202">
                  <c:v>1.4550176577168674</c:v>
                </c:pt>
                <c:pt idx="203">
                  <c:v>1.4550176577168674</c:v>
                </c:pt>
                <c:pt idx="204">
                  <c:v>1.4550176577168674</c:v>
                </c:pt>
                <c:pt idx="205">
                  <c:v>1.4050952262310394</c:v>
                </c:pt>
                <c:pt idx="206">
                  <c:v>1.5561527654360017</c:v>
                </c:pt>
                <c:pt idx="207">
                  <c:v>1.6002547641511087</c:v>
                </c:pt>
                <c:pt idx="208">
                  <c:v>1.6064432428671971</c:v>
                </c:pt>
                <c:pt idx="209">
                  <c:v>1.574771629008104</c:v>
                </c:pt>
                <c:pt idx="210">
                  <c:v>1.6852905005070731</c:v>
                </c:pt>
                <c:pt idx="211">
                  <c:v>1.6280973293812664</c:v>
                </c:pt>
                <c:pt idx="212">
                  <c:v>1.6613576691231675</c:v>
                </c:pt>
                <c:pt idx="213">
                  <c:v>1.6556884546221624</c:v>
                </c:pt>
                <c:pt idx="214">
                  <c:v>1.6624397731313025</c:v>
                </c:pt>
                <c:pt idx="215">
                  <c:v>1.9270278905101714</c:v>
                </c:pt>
                <c:pt idx="216">
                  <c:v>1.9205881717011029</c:v>
                </c:pt>
                <c:pt idx="217">
                  <c:v>1.8996907040382822</c:v>
                </c:pt>
                <c:pt idx="218">
                  <c:v>1.925288975503322</c:v>
                </c:pt>
                <c:pt idx="219">
                  <c:v>2.0344967016065549</c:v>
                </c:pt>
                <c:pt idx="220">
                  <c:v>1.8253329998332211</c:v>
                </c:pt>
                <c:pt idx="221">
                  <c:v>1.8322109872742063</c:v>
                </c:pt>
                <c:pt idx="222">
                  <c:v>1.830134096172064</c:v>
                </c:pt>
                <c:pt idx="223">
                  <c:v>1.6538684399595698</c:v>
                </c:pt>
                <c:pt idx="224">
                  <c:v>1.6489482604815344</c:v>
                </c:pt>
                <c:pt idx="225">
                  <c:v>1.7334979145464133</c:v>
                </c:pt>
                <c:pt idx="226">
                  <c:v>1.6418692085486555</c:v>
                </c:pt>
                <c:pt idx="227">
                  <c:v>1.4721904684782618</c:v>
                </c:pt>
                <c:pt idx="228">
                  <c:v>1.3552005490733734</c:v>
                </c:pt>
                <c:pt idx="229">
                  <c:v>1.3510170921046862</c:v>
                </c:pt>
                <c:pt idx="230">
                  <c:v>1.2421418331586427</c:v>
                </c:pt>
                <c:pt idx="231">
                  <c:v>1.2523605318668694</c:v>
                </c:pt>
                <c:pt idx="232">
                  <c:v>1.2010681292390339</c:v>
                </c:pt>
                <c:pt idx="233">
                  <c:v>1.1500981140538595</c:v>
                </c:pt>
                <c:pt idx="234">
                  <c:v>1.1017818739074017</c:v>
                </c:pt>
                <c:pt idx="235">
                  <c:v>1.1035701289895452</c:v>
                </c:pt>
                <c:pt idx="236">
                  <c:v>0.86219861678986209</c:v>
                </c:pt>
                <c:pt idx="237">
                  <c:v>0.8170816588244072</c:v>
                </c:pt>
                <c:pt idx="238">
                  <c:v>0.79462865463125953</c:v>
                </c:pt>
                <c:pt idx="239">
                  <c:v>0.79500975797926166</c:v>
                </c:pt>
                <c:pt idx="240">
                  <c:v>0.59434518111871681</c:v>
                </c:pt>
                <c:pt idx="241">
                  <c:v>0.55064727904321109</c:v>
                </c:pt>
                <c:pt idx="242">
                  <c:v>0.50720889704361083</c:v>
                </c:pt>
                <c:pt idx="243">
                  <c:v>0.50178287637351882</c:v>
                </c:pt>
                <c:pt idx="244">
                  <c:v>0.51195521704937219</c:v>
                </c:pt>
                <c:pt idx="245">
                  <c:v>8.5977432901083173E-2</c:v>
                </c:pt>
                <c:pt idx="246">
                  <c:v>0.11328639970012389</c:v>
                </c:pt>
                <c:pt idx="247">
                  <c:v>8.6890844090992791E-2</c:v>
                </c:pt>
                <c:pt idx="248">
                  <c:v>-3.46407122592296E-2</c:v>
                </c:pt>
                <c:pt idx="249">
                  <c:v>-0.35744982022223915</c:v>
                </c:pt>
                <c:pt idx="250">
                  <c:v>-0.34289767607347987</c:v>
                </c:pt>
                <c:pt idx="251">
                  <c:v>-0.30380284137963987</c:v>
                </c:pt>
                <c:pt idx="252">
                  <c:v>-0.44006574244187746</c:v>
                </c:pt>
                <c:pt idx="253">
                  <c:v>-0.49799459510048116</c:v>
                </c:pt>
                <c:pt idx="254">
                  <c:v>-0.56811346722548905</c:v>
                </c:pt>
                <c:pt idx="255">
                  <c:v>-0.57640786292245849</c:v>
                </c:pt>
                <c:pt idx="256">
                  <c:v>-0.53280346934281475</c:v>
                </c:pt>
                <c:pt idx="257">
                  <c:v>-0.76646990329149056</c:v>
                </c:pt>
                <c:pt idx="258">
                  <c:v>-0.72409707866677886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76-4F60-ACF3-3D4BA8A4F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layout>
            <c:manualLayout>
              <c:xMode val="edge"/>
              <c:yMode val="edge"/>
              <c:x val="0.50623786321622866"/>
              <c:y val="0.9216171327103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6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2.4103715947290235E-3"/>
              <c:y val="0.14324108119742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At val="-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1449163671025"/>
          <c:y val="0.11068474035682249"/>
          <c:w val="0.2304966257839792"/>
          <c:h val="0.174580550848865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Omega DeVille</a:t>
            </a:r>
          </a:p>
        </c:rich>
      </c:tx>
      <c:layout>
        <c:manualLayout>
          <c:xMode val="edge"/>
          <c:yMode val="edge"/>
          <c:x val="0.1973618509496326"/>
          <c:y val="4.054054054054054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5.7208271263389371E-2"/>
          <c:w val="0.83411561359708075"/>
          <c:h val="0.78066929133858265"/>
        </c:manualLayout>
      </c:layout>
      <c:scatterChart>
        <c:scatterStyle val="lineMarker"/>
        <c:varyColors val="0"/>
        <c:ser>
          <c:idx val="0"/>
          <c:order val="0"/>
          <c:tx>
            <c:v>Pre Winder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7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'De Ville'!$B$2:$B$159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110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</c:numCache>
            </c:numRef>
          </c:xVal>
          <c:yVal>
            <c:numRef>
              <c:f>'De Ville'!$D$2:$D$159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2</c:v>
                </c:pt>
                <c:pt idx="7">
                  <c:v>14</c:v>
                </c:pt>
                <c:pt idx="8">
                  <c:v>23</c:v>
                </c:pt>
                <c:pt idx="9">
                  <c:v>31</c:v>
                </c:pt>
                <c:pt idx="10">
                  <c:v>34</c:v>
                </c:pt>
                <c:pt idx="11">
                  <c:v>36</c:v>
                </c:pt>
                <c:pt idx="12">
                  <c:v>41</c:v>
                </c:pt>
                <c:pt idx="13">
                  <c:v>48</c:v>
                </c:pt>
                <c:pt idx="14">
                  <c:v>56</c:v>
                </c:pt>
                <c:pt idx="15">
                  <c:v>60</c:v>
                </c:pt>
                <c:pt idx="16">
                  <c:v>68</c:v>
                </c:pt>
                <c:pt idx="17">
                  <c:v>70</c:v>
                </c:pt>
                <c:pt idx="18">
                  <c:v>70</c:v>
                </c:pt>
                <c:pt idx="19">
                  <c:v>77</c:v>
                </c:pt>
                <c:pt idx="20">
                  <c:v>82</c:v>
                </c:pt>
                <c:pt idx="21">
                  <c:v>88</c:v>
                </c:pt>
                <c:pt idx="22">
                  <c:v>92</c:v>
                </c:pt>
                <c:pt idx="23">
                  <c:v>107</c:v>
                </c:pt>
                <c:pt idx="24">
                  <c:v>112</c:v>
                </c:pt>
                <c:pt idx="25">
                  <c:v>118</c:v>
                </c:pt>
                <c:pt idx="26">
                  <c:v>122</c:v>
                </c:pt>
                <c:pt idx="27">
                  <c:v>136</c:v>
                </c:pt>
                <c:pt idx="28">
                  <c:v>137</c:v>
                </c:pt>
                <c:pt idx="29">
                  <c:v>143</c:v>
                </c:pt>
                <c:pt idx="30">
                  <c:v>143</c:v>
                </c:pt>
                <c:pt idx="31">
                  <c:v>145</c:v>
                </c:pt>
                <c:pt idx="32">
                  <c:v>152</c:v>
                </c:pt>
                <c:pt idx="33">
                  <c:v>152</c:v>
                </c:pt>
                <c:pt idx="34">
                  <c:v>153.5</c:v>
                </c:pt>
                <c:pt idx="35">
                  <c:v>156</c:v>
                </c:pt>
                <c:pt idx="36">
                  <c:v>159</c:v>
                </c:pt>
                <c:pt idx="37">
                  <c:v>160</c:v>
                </c:pt>
                <c:pt idx="38">
                  <c:v>161</c:v>
                </c:pt>
                <c:pt idx="39">
                  <c:v>164</c:v>
                </c:pt>
                <c:pt idx="40">
                  <c:v>167</c:v>
                </c:pt>
                <c:pt idx="41">
                  <c:v>169</c:v>
                </c:pt>
                <c:pt idx="42">
                  <c:v>172</c:v>
                </c:pt>
                <c:pt idx="43">
                  <c:v>174</c:v>
                </c:pt>
                <c:pt idx="44">
                  <c:v>178</c:v>
                </c:pt>
                <c:pt idx="45">
                  <c:v>179.5</c:v>
                </c:pt>
                <c:pt idx="46">
                  <c:v>182</c:v>
                </c:pt>
                <c:pt idx="47">
                  <c:v>191</c:v>
                </c:pt>
                <c:pt idx="48">
                  <c:v>191</c:v>
                </c:pt>
                <c:pt idx="49">
                  <c:v>188</c:v>
                </c:pt>
                <c:pt idx="50">
                  <c:v>184</c:v>
                </c:pt>
                <c:pt idx="51">
                  <c:v>183</c:v>
                </c:pt>
                <c:pt idx="52">
                  <c:v>181</c:v>
                </c:pt>
                <c:pt idx="53">
                  <c:v>184</c:v>
                </c:pt>
                <c:pt idx="54">
                  <c:v>186</c:v>
                </c:pt>
                <c:pt idx="55">
                  <c:v>190</c:v>
                </c:pt>
                <c:pt idx="56">
                  <c:v>193</c:v>
                </c:pt>
                <c:pt idx="57">
                  <c:v>195</c:v>
                </c:pt>
                <c:pt idx="58">
                  <c:v>193</c:v>
                </c:pt>
                <c:pt idx="59">
                  <c:v>194</c:v>
                </c:pt>
                <c:pt idx="60">
                  <c:v>195</c:v>
                </c:pt>
                <c:pt idx="61">
                  <c:v>201</c:v>
                </c:pt>
                <c:pt idx="62">
                  <c:v>208</c:v>
                </c:pt>
                <c:pt idx="63">
                  <c:v>210</c:v>
                </c:pt>
                <c:pt idx="64">
                  <c:v>213</c:v>
                </c:pt>
                <c:pt idx="65">
                  <c:v>214</c:v>
                </c:pt>
                <c:pt idx="66">
                  <c:v>217</c:v>
                </c:pt>
                <c:pt idx="67">
                  <c:v>219</c:v>
                </c:pt>
                <c:pt idx="68">
                  <c:v>220</c:v>
                </c:pt>
                <c:pt idx="69">
                  <c:v>224</c:v>
                </c:pt>
                <c:pt idx="70">
                  <c:v>233</c:v>
                </c:pt>
                <c:pt idx="71">
                  <c:v>239</c:v>
                </c:pt>
                <c:pt idx="72">
                  <c:v>241</c:v>
                </c:pt>
                <c:pt idx="73">
                  <c:v>252</c:v>
                </c:pt>
                <c:pt idx="74">
                  <c:v>258</c:v>
                </c:pt>
                <c:pt idx="75">
                  <c:v>262</c:v>
                </c:pt>
                <c:pt idx="76">
                  <c:v>267</c:v>
                </c:pt>
                <c:pt idx="77">
                  <c:v>272.5</c:v>
                </c:pt>
                <c:pt idx="78">
                  <c:v>281.5</c:v>
                </c:pt>
                <c:pt idx="79">
                  <c:v>290.5</c:v>
                </c:pt>
                <c:pt idx="80">
                  <c:v>296</c:v>
                </c:pt>
                <c:pt idx="81">
                  <c:v>302</c:v>
                </c:pt>
                <c:pt idx="82">
                  <c:v>306</c:v>
                </c:pt>
                <c:pt idx="83">
                  <c:v>312</c:v>
                </c:pt>
                <c:pt idx="84">
                  <c:v>319</c:v>
                </c:pt>
                <c:pt idx="85">
                  <c:v>325</c:v>
                </c:pt>
                <c:pt idx="86">
                  <c:v>332</c:v>
                </c:pt>
                <c:pt idx="87">
                  <c:v>336</c:v>
                </c:pt>
                <c:pt idx="88">
                  <c:v>340</c:v>
                </c:pt>
                <c:pt idx="89">
                  <c:v>346</c:v>
                </c:pt>
                <c:pt idx="90">
                  <c:v>353</c:v>
                </c:pt>
                <c:pt idx="91">
                  <c:v>359</c:v>
                </c:pt>
                <c:pt idx="92">
                  <c:v>362</c:v>
                </c:pt>
                <c:pt idx="93">
                  <c:v>367</c:v>
                </c:pt>
                <c:pt idx="94">
                  <c:v>371</c:v>
                </c:pt>
                <c:pt idx="95">
                  <c:v>379</c:v>
                </c:pt>
                <c:pt idx="96">
                  <c:v>385</c:v>
                </c:pt>
                <c:pt idx="97">
                  <c:v>393</c:v>
                </c:pt>
                <c:pt idx="98">
                  <c:v>397.5</c:v>
                </c:pt>
                <c:pt idx="99">
                  <c:v>404</c:v>
                </c:pt>
                <c:pt idx="100">
                  <c:v>407</c:v>
                </c:pt>
                <c:pt idx="101">
                  <c:v>411</c:v>
                </c:pt>
                <c:pt idx="102">
                  <c:v>414</c:v>
                </c:pt>
                <c:pt idx="103">
                  <c:v>424</c:v>
                </c:pt>
                <c:pt idx="104">
                  <c:v>430</c:v>
                </c:pt>
                <c:pt idx="105">
                  <c:v>433</c:v>
                </c:pt>
                <c:pt idx="106">
                  <c:v>437</c:v>
                </c:pt>
                <c:pt idx="107">
                  <c:v>442</c:v>
                </c:pt>
                <c:pt idx="108">
                  <c:v>446</c:v>
                </c:pt>
                <c:pt idx="109">
                  <c:v>450</c:v>
                </c:pt>
                <c:pt idx="110">
                  <c:v>451</c:v>
                </c:pt>
                <c:pt idx="111">
                  <c:v>455</c:v>
                </c:pt>
                <c:pt idx="112">
                  <c:v>461</c:v>
                </c:pt>
                <c:pt idx="113">
                  <c:v>463</c:v>
                </c:pt>
                <c:pt idx="114">
                  <c:v>471</c:v>
                </c:pt>
                <c:pt idx="115">
                  <c:v>478</c:v>
                </c:pt>
                <c:pt idx="116">
                  <c:v>483</c:v>
                </c:pt>
                <c:pt idx="117">
                  <c:v>487</c:v>
                </c:pt>
                <c:pt idx="118">
                  <c:v>493</c:v>
                </c:pt>
                <c:pt idx="119">
                  <c:v>498</c:v>
                </c:pt>
                <c:pt idx="120">
                  <c:v>500</c:v>
                </c:pt>
                <c:pt idx="121">
                  <c:v>504.5</c:v>
                </c:pt>
                <c:pt idx="122">
                  <c:v>510</c:v>
                </c:pt>
                <c:pt idx="123">
                  <c:v>511</c:v>
                </c:pt>
                <c:pt idx="124">
                  <c:v>516</c:v>
                </c:pt>
                <c:pt idx="125">
                  <c:v>520</c:v>
                </c:pt>
                <c:pt idx="126">
                  <c:v>523</c:v>
                </c:pt>
                <c:pt idx="127">
                  <c:v>528</c:v>
                </c:pt>
                <c:pt idx="128">
                  <c:v>530</c:v>
                </c:pt>
                <c:pt idx="129">
                  <c:v>534</c:v>
                </c:pt>
                <c:pt idx="130">
                  <c:v>538</c:v>
                </c:pt>
                <c:pt idx="131">
                  <c:v>539</c:v>
                </c:pt>
                <c:pt idx="132">
                  <c:v>538</c:v>
                </c:pt>
                <c:pt idx="133">
                  <c:v>536</c:v>
                </c:pt>
                <c:pt idx="134">
                  <c:v>538</c:v>
                </c:pt>
                <c:pt idx="135">
                  <c:v>539.5</c:v>
                </c:pt>
                <c:pt idx="136">
                  <c:v>547</c:v>
                </c:pt>
                <c:pt idx="137">
                  <c:v>549.5</c:v>
                </c:pt>
                <c:pt idx="138">
                  <c:v>550</c:v>
                </c:pt>
                <c:pt idx="139">
                  <c:v>550</c:v>
                </c:pt>
                <c:pt idx="140">
                  <c:v>552</c:v>
                </c:pt>
                <c:pt idx="141">
                  <c:v>555</c:v>
                </c:pt>
                <c:pt idx="142">
                  <c:v>555</c:v>
                </c:pt>
                <c:pt idx="143">
                  <c:v>556</c:v>
                </c:pt>
                <c:pt idx="144">
                  <c:v>558</c:v>
                </c:pt>
                <c:pt idx="145">
                  <c:v>556.5</c:v>
                </c:pt>
                <c:pt idx="146">
                  <c:v>558</c:v>
                </c:pt>
                <c:pt idx="147">
                  <c:v>561</c:v>
                </c:pt>
                <c:pt idx="148">
                  <c:v>560</c:v>
                </c:pt>
                <c:pt idx="149">
                  <c:v>561</c:v>
                </c:pt>
                <c:pt idx="150">
                  <c:v>565</c:v>
                </c:pt>
                <c:pt idx="151">
                  <c:v>567</c:v>
                </c:pt>
                <c:pt idx="152">
                  <c:v>570</c:v>
                </c:pt>
                <c:pt idx="153">
                  <c:v>571.5</c:v>
                </c:pt>
                <c:pt idx="154">
                  <c:v>574</c:v>
                </c:pt>
                <c:pt idx="155">
                  <c:v>579</c:v>
                </c:pt>
                <c:pt idx="156">
                  <c:v>577</c:v>
                </c:pt>
                <c:pt idx="157">
                  <c:v>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4-4E30-A1AF-9EDB7A3B04F2}"/>
            </c:ext>
          </c:extLst>
        </c:ser>
        <c:ser>
          <c:idx val="1"/>
          <c:order val="1"/>
          <c:tx>
            <c:v>On Winder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'De Ville'!$B$159:$B$10000</c:f>
              <c:numCache>
                <c:formatCode>General</c:formatCode>
                <c:ptCount val="9842"/>
                <c:pt idx="0">
                  <c:v>157</c:v>
                </c:pt>
                <c:pt idx="1">
                  <c:v>158</c:v>
                </c:pt>
                <c:pt idx="2">
                  <c:v>159</c:v>
                </c:pt>
                <c:pt idx="3">
                  <c:v>160</c:v>
                </c:pt>
                <c:pt idx="4">
                  <c:v>161</c:v>
                </c:pt>
                <c:pt idx="5">
                  <c:v>164</c:v>
                </c:pt>
                <c:pt idx="6">
                  <c:v>165</c:v>
                </c:pt>
                <c:pt idx="7">
                  <c:v>166</c:v>
                </c:pt>
                <c:pt idx="8">
                  <c:v>167</c:v>
                </c:pt>
                <c:pt idx="9">
                  <c:v>168</c:v>
                </c:pt>
                <c:pt idx="10">
                  <c:v>169</c:v>
                </c:pt>
                <c:pt idx="11">
                  <c:v>170</c:v>
                </c:pt>
                <c:pt idx="12">
                  <c:v>171</c:v>
                </c:pt>
                <c:pt idx="13">
                  <c:v>172</c:v>
                </c:pt>
                <c:pt idx="14">
                  <c:v>173</c:v>
                </c:pt>
                <c:pt idx="15">
                  <c:v>174</c:v>
                </c:pt>
                <c:pt idx="16">
                  <c:v>175</c:v>
                </c:pt>
                <c:pt idx="17">
                  <c:v>176</c:v>
                </c:pt>
                <c:pt idx="18">
                  <c:v>177</c:v>
                </c:pt>
                <c:pt idx="19">
                  <c:v>178</c:v>
                </c:pt>
                <c:pt idx="20">
                  <c:v>179</c:v>
                </c:pt>
                <c:pt idx="21">
                  <c:v>180</c:v>
                </c:pt>
                <c:pt idx="22">
                  <c:v>181</c:v>
                </c:pt>
                <c:pt idx="23">
                  <c:v>182</c:v>
                </c:pt>
                <c:pt idx="24">
                  <c:v>183</c:v>
                </c:pt>
                <c:pt idx="25">
                  <c:v>184</c:v>
                </c:pt>
                <c:pt idx="26">
                  <c:v>185</c:v>
                </c:pt>
                <c:pt idx="27">
                  <c:v>186</c:v>
                </c:pt>
                <c:pt idx="28">
                  <c:v>187</c:v>
                </c:pt>
                <c:pt idx="29">
                  <c:v>188</c:v>
                </c:pt>
                <c:pt idx="30">
                  <c:v>189</c:v>
                </c:pt>
                <c:pt idx="31">
                  <c:v>190</c:v>
                </c:pt>
                <c:pt idx="32">
                  <c:v>191</c:v>
                </c:pt>
                <c:pt idx="33">
                  <c:v>192</c:v>
                </c:pt>
                <c:pt idx="34">
                  <c:v>193</c:v>
                </c:pt>
                <c:pt idx="35">
                  <c:v>194</c:v>
                </c:pt>
                <c:pt idx="36">
                  <c:v>195</c:v>
                </c:pt>
                <c:pt idx="37">
                  <c:v>196</c:v>
                </c:pt>
                <c:pt idx="38">
                  <c:v>197</c:v>
                </c:pt>
                <c:pt idx="39">
                  <c:v>198</c:v>
                </c:pt>
                <c:pt idx="40">
                  <c:v>199</c:v>
                </c:pt>
                <c:pt idx="41">
                  <c:v>200</c:v>
                </c:pt>
                <c:pt idx="42">
                  <c:v>201</c:v>
                </c:pt>
                <c:pt idx="43">
                  <c:v>202</c:v>
                </c:pt>
                <c:pt idx="44">
                  <c:v>203</c:v>
                </c:pt>
                <c:pt idx="45">
                  <c:v>204</c:v>
                </c:pt>
                <c:pt idx="46">
                  <c:v>205</c:v>
                </c:pt>
                <c:pt idx="47">
                  <c:v>206</c:v>
                </c:pt>
                <c:pt idx="48">
                  <c:v>207</c:v>
                </c:pt>
                <c:pt idx="49">
                  <c:v>208</c:v>
                </c:pt>
                <c:pt idx="50">
                  <c:v>209</c:v>
                </c:pt>
                <c:pt idx="51">
                  <c:v>210</c:v>
                </c:pt>
                <c:pt idx="52">
                  <c:v>211</c:v>
                </c:pt>
                <c:pt idx="53">
                  <c:v>212</c:v>
                </c:pt>
                <c:pt idx="54">
                  <c:v>213</c:v>
                </c:pt>
                <c:pt idx="55">
                  <c:v>214</c:v>
                </c:pt>
                <c:pt idx="56">
                  <c:v>215</c:v>
                </c:pt>
                <c:pt idx="57">
                  <c:v>216</c:v>
                </c:pt>
                <c:pt idx="58">
                  <c:v>217</c:v>
                </c:pt>
                <c:pt idx="59">
                  <c:v>218</c:v>
                </c:pt>
                <c:pt idx="60">
                  <c:v>219</c:v>
                </c:pt>
                <c:pt idx="61">
                  <c:v>220</c:v>
                </c:pt>
                <c:pt idx="62">
                  <c:v>221</c:v>
                </c:pt>
                <c:pt idx="63">
                  <c:v>222</c:v>
                </c:pt>
                <c:pt idx="64">
                  <c:v>223</c:v>
                </c:pt>
                <c:pt idx="65">
                  <c:v>224</c:v>
                </c:pt>
                <c:pt idx="66">
                  <c:v>225</c:v>
                </c:pt>
                <c:pt idx="67">
                  <c:v>226</c:v>
                </c:pt>
                <c:pt idx="68">
                  <c:v>227</c:v>
                </c:pt>
                <c:pt idx="69">
                  <c:v>228</c:v>
                </c:pt>
                <c:pt idx="70">
                  <c:v>229</c:v>
                </c:pt>
                <c:pt idx="71">
                  <c:v>230</c:v>
                </c:pt>
                <c:pt idx="72">
                  <c:v>231</c:v>
                </c:pt>
                <c:pt idx="73">
                  <c:v>232</c:v>
                </c:pt>
                <c:pt idx="74">
                  <c:v>233</c:v>
                </c:pt>
                <c:pt idx="75">
                  <c:v>234</c:v>
                </c:pt>
                <c:pt idx="76">
                  <c:v>235</c:v>
                </c:pt>
                <c:pt idx="77">
                  <c:v>236</c:v>
                </c:pt>
                <c:pt idx="78">
                  <c:v>237</c:v>
                </c:pt>
                <c:pt idx="79">
                  <c:v>238</c:v>
                </c:pt>
                <c:pt idx="80">
                  <c:v>239</c:v>
                </c:pt>
                <c:pt idx="81">
                  <c:v>240</c:v>
                </c:pt>
                <c:pt idx="82">
                  <c:v>241</c:v>
                </c:pt>
                <c:pt idx="83">
                  <c:v>242</c:v>
                </c:pt>
                <c:pt idx="84">
                  <c:v>243</c:v>
                </c:pt>
                <c:pt idx="85">
                  <c:v>244</c:v>
                </c:pt>
                <c:pt idx="86">
                  <c:v>245</c:v>
                </c:pt>
                <c:pt idx="87">
                  <c:v>246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250</c:v>
                </c:pt>
                <c:pt idx="92">
                  <c:v>251</c:v>
                </c:pt>
                <c:pt idx="93">
                  <c:v>252</c:v>
                </c:pt>
                <c:pt idx="94">
                  <c:v>253</c:v>
                </c:pt>
                <c:pt idx="95">
                  <c:v>254</c:v>
                </c:pt>
                <c:pt idx="96">
                  <c:v>255</c:v>
                </c:pt>
                <c:pt idx="97">
                  <c:v>256</c:v>
                </c:pt>
                <c:pt idx="98">
                  <c:v>257</c:v>
                </c:pt>
                <c:pt idx="99">
                  <c:v>258</c:v>
                </c:pt>
                <c:pt idx="100">
                  <c:v>259</c:v>
                </c:pt>
                <c:pt idx="101">
                  <c:v>260</c:v>
                </c:pt>
                <c:pt idx="102">
                  <c:v>261</c:v>
                </c:pt>
                <c:pt idx="103">
                  <c:v>262</c:v>
                </c:pt>
                <c:pt idx="104">
                  <c:v>263</c:v>
                </c:pt>
                <c:pt idx="105">
                  <c:v>264</c:v>
                </c:pt>
                <c:pt idx="106">
                  <c:v>265</c:v>
                </c:pt>
                <c:pt idx="107">
                  <c:v>266</c:v>
                </c:pt>
                <c:pt idx="108">
                  <c:v>267</c:v>
                </c:pt>
                <c:pt idx="109">
                  <c:v>268</c:v>
                </c:pt>
                <c:pt idx="110">
                  <c:v>269</c:v>
                </c:pt>
                <c:pt idx="111">
                  <c:v>270</c:v>
                </c:pt>
                <c:pt idx="112">
                  <c:v>271</c:v>
                </c:pt>
                <c:pt idx="113">
                  <c:v>272</c:v>
                </c:pt>
                <c:pt idx="114">
                  <c:v>273</c:v>
                </c:pt>
                <c:pt idx="115">
                  <c:v>274</c:v>
                </c:pt>
                <c:pt idx="116">
                  <c:v>275</c:v>
                </c:pt>
                <c:pt idx="117">
                  <c:v>276</c:v>
                </c:pt>
                <c:pt idx="118">
                  <c:v>277</c:v>
                </c:pt>
                <c:pt idx="119">
                  <c:v>278</c:v>
                </c:pt>
                <c:pt idx="120">
                  <c:v>279</c:v>
                </c:pt>
                <c:pt idx="121">
                  <c:v>280</c:v>
                </c:pt>
                <c:pt idx="122">
                  <c:v>281</c:v>
                </c:pt>
                <c:pt idx="123">
                  <c:v>282</c:v>
                </c:pt>
                <c:pt idx="124">
                  <c:v>283</c:v>
                </c:pt>
                <c:pt idx="125">
                  <c:v>284</c:v>
                </c:pt>
                <c:pt idx="126">
                  <c:v>285</c:v>
                </c:pt>
                <c:pt idx="127">
                  <c:v>286</c:v>
                </c:pt>
                <c:pt idx="128">
                  <c:v>287</c:v>
                </c:pt>
                <c:pt idx="129">
                  <c:v>288</c:v>
                </c:pt>
                <c:pt idx="130">
                  <c:v>289</c:v>
                </c:pt>
                <c:pt idx="131">
                  <c:v>290</c:v>
                </c:pt>
                <c:pt idx="132">
                  <c:v>291</c:v>
                </c:pt>
                <c:pt idx="133">
                  <c:v>292</c:v>
                </c:pt>
                <c:pt idx="134">
                  <c:v>293</c:v>
                </c:pt>
                <c:pt idx="135">
                  <c:v>294</c:v>
                </c:pt>
                <c:pt idx="136">
                  <c:v>295</c:v>
                </c:pt>
                <c:pt idx="137">
                  <c:v>296</c:v>
                </c:pt>
              </c:numCache>
            </c:numRef>
          </c:xVal>
          <c:yVal>
            <c:numRef>
              <c:f>'De Ville'!$D$159:$D$10000</c:f>
              <c:numCache>
                <c:formatCode>General</c:formatCode>
                <c:ptCount val="9842"/>
                <c:pt idx="0">
                  <c:v>574</c:v>
                </c:pt>
                <c:pt idx="1">
                  <c:v>571</c:v>
                </c:pt>
                <c:pt idx="2">
                  <c:v>568</c:v>
                </c:pt>
                <c:pt idx="3">
                  <c:v>566</c:v>
                </c:pt>
                <c:pt idx="4">
                  <c:v>569</c:v>
                </c:pt>
                <c:pt idx="5">
                  <c:v>567</c:v>
                </c:pt>
                <c:pt idx="6">
                  <c:v>564</c:v>
                </c:pt>
                <c:pt idx="7">
                  <c:v>562</c:v>
                </c:pt>
                <c:pt idx="8">
                  <c:v>559</c:v>
                </c:pt>
                <c:pt idx="9">
                  <c:v>556</c:v>
                </c:pt>
                <c:pt idx="10">
                  <c:v>559</c:v>
                </c:pt>
                <c:pt idx="11">
                  <c:v>557</c:v>
                </c:pt>
                <c:pt idx="12">
                  <c:v>554.29999999999995</c:v>
                </c:pt>
                <c:pt idx="13">
                  <c:v>551.5</c:v>
                </c:pt>
                <c:pt idx="14">
                  <c:v>549.5</c:v>
                </c:pt>
                <c:pt idx="15">
                  <c:v>547</c:v>
                </c:pt>
                <c:pt idx="16">
                  <c:v>545</c:v>
                </c:pt>
                <c:pt idx="17">
                  <c:v>542.5</c:v>
                </c:pt>
                <c:pt idx="18">
                  <c:v>539.79999999999995</c:v>
                </c:pt>
                <c:pt idx="19">
                  <c:v>536</c:v>
                </c:pt>
                <c:pt idx="20">
                  <c:v>533.5</c:v>
                </c:pt>
                <c:pt idx="21">
                  <c:v>532</c:v>
                </c:pt>
                <c:pt idx="22">
                  <c:v>532.79999999999995</c:v>
                </c:pt>
                <c:pt idx="23">
                  <c:v>533</c:v>
                </c:pt>
                <c:pt idx="24">
                  <c:v>531</c:v>
                </c:pt>
                <c:pt idx="25">
                  <c:v>529.79999999999995</c:v>
                </c:pt>
                <c:pt idx="26">
                  <c:v>527.5</c:v>
                </c:pt>
                <c:pt idx="27">
                  <c:v>526</c:v>
                </c:pt>
                <c:pt idx="28">
                  <c:v>524.5</c:v>
                </c:pt>
                <c:pt idx="29">
                  <c:v>523.9</c:v>
                </c:pt>
                <c:pt idx="30">
                  <c:v>524.20000000000005</c:v>
                </c:pt>
                <c:pt idx="31">
                  <c:v>523.80000000000007</c:v>
                </c:pt>
                <c:pt idx="32">
                  <c:v>524</c:v>
                </c:pt>
                <c:pt idx="33">
                  <c:v>524</c:v>
                </c:pt>
                <c:pt idx="34">
                  <c:v>526</c:v>
                </c:pt>
                <c:pt idx="35">
                  <c:v>523</c:v>
                </c:pt>
                <c:pt idx="36">
                  <c:v>523</c:v>
                </c:pt>
                <c:pt idx="37">
                  <c:v>522.29999999999995</c:v>
                </c:pt>
                <c:pt idx="38">
                  <c:v>519.59999999999991</c:v>
                </c:pt>
                <c:pt idx="39">
                  <c:v>520.49999999999989</c:v>
                </c:pt>
                <c:pt idx="40">
                  <c:v>519.79999999999995</c:v>
                </c:pt>
                <c:pt idx="41">
                  <c:v>519</c:v>
                </c:pt>
                <c:pt idx="42">
                  <c:v>519.9</c:v>
                </c:pt>
                <c:pt idx="43">
                  <c:v>519.70000000000005</c:v>
                </c:pt>
                <c:pt idx="44">
                  <c:v>518.5</c:v>
                </c:pt>
                <c:pt idx="48">
                  <c:v>518.5</c:v>
                </c:pt>
                <c:pt idx="49">
                  <c:v>517.70000000000005</c:v>
                </c:pt>
                <c:pt idx="50">
                  <c:v>515.90000000000009</c:v>
                </c:pt>
                <c:pt idx="51">
                  <c:v>515.40000000000009</c:v>
                </c:pt>
                <c:pt idx="52">
                  <c:v>514.90000000000009</c:v>
                </c:pt>
                <c:pt idx="53">
                  <c:v>514.90000000000009</c:v>
                </c:pt>
                <c:pt idx="54">
                  <c:v>511.7000000000001</c:v>
                </c:pt>
                <c:pt idx="55">
                  <c:v>509.7000000000001</c:v>
                </c:pt>
                <c:pt idx="56">
                  <c:v>507.90000000000009</c:v>
                </c:pt>
                <c:pt idx="57">
                  <c:v>506.90000000000009</c:v>
                </c:pt>
                <c:pt idx="58">
                  <c:v>505.90000000000009</c:v>
                </c:pt>
                <c:pt idx="59">
                  <c:v>505.50000000000011</c:v>
                </c:pt>
                <c:pt idx="60">
                  <c:v>504.90000000000009</c:v>
                </c:pt>
                <c:pt idx="61">
                  <c:v>503.7000000000001</c:v>
                </c:pt>
                <c:pt idx="62">
                  <c:v>504.90000000000009</c:v>
                </c:pt>
                <c:pt idx="63">
                  <c:v>503.40000000000009</c:v>
                </c:pt>
                <c:pt idx="64">
                  <c:v>500.90000000000009</c:v>
                </c:pt>
                <c:pt idx="65">
                  <c:v>497.2000000000001</c:v>
                </c:pt>
                <c:pt idx="66">
                  <c:v>496.40000000000009</c:v>
                </c:pt>
                <c:pt idx="67">
                  <c:v>494.50000000000011</c:v>
                </c:pt>
                <c:pt idx="68">
                  <c:v>494.90000000000009</c:v>
                </c:pt>
                <c:pt idx="69">
                  <c:v>495.90000000000009</c:v>
                </c:pt>
                <c:pt idx="70">
                  <c:v>496.30000000000007</c:v>
                </c:pt>
                <c:pt idx="71">
                  <c:v>494.40000000000009</c:v>
                </c:pt>
                <c:pt idx="72">
                  <c:v>494.90000000000009</c:v>
                </c:pt>
                <c:pt idx="77">
                  <c:v>494</c:v>
                </c:pt>
                <c:pt idx="78">
                  <c:v>495</c:v>
                </c:pt>
                <c:pt idx="79">
                  <c:v>495</c:v>
                </c:pt>
                <c:pt idx="80">
                  <c:v>494</c:v>
                </c:pt>
                <c:pt idx="81">
                  <c:v>492.2</c:v>
                </c:pt>
                <c:pt idx="82">
                  <c:v>492.8</c:v>
                </c:pt>
                <c:pt idx="83">
                  <c:v>492</c:v>
                </c:pt>
                <c:pt idx="84">
                  <c:v>488.5</c:v>
                </c:pt>
                <c:pt idx="85">
                  <c:v>487</c:v>
                </c:pt>
                <c:pt idx="86">
                  <c:v>486</c:v>
                </c:pt>
                <c:pt idx="87">
                  <c:v>487.5</c:v>
                </c:pt>
                <c:pt idx="88">
                  <c:v>486</c:v>
                </c:pt>
                <c:pt idx="89">
                  <c:v>485.2</c:v>
                </c:pt>
                <c:pt idx="90">
                  <c:v>485</c:v>
                </c:pt>
                <c:pt idx="91">
                  <c:v>485.5</c:v>
                </c:pt>
                <c:pt idx="92">
                  <c:v>484</c:v>
                </c:pt>
                <c:pt idx="93">
                  <c:v>482</c:v>
                </c:pt>
                <c:pt idx="94">
                  <c:v>481.5</c:v>
                </c:pt>
                <c:pt idx="95">
                  <c:v>480.5</c:v>
                </c:pt>
                <c:pt idx="96">
                  <c:v>479.5</c:v>
                </c:pt>
                <c:pt idx="97">
                  <c:v>476.5</c:v>
                </c:pt>
                <c:pt idx="98">
                  <c:v>474.5</c:v>
                </c:pt>
                <c:pt idx="99">
                  <c:v>474</c:v>
                </c:pt>
                <c:pt idx="100">
                  <c:v>472</c:v>
                </c:pt>
                <c:pt idx="101">
                  <c:v>470.5</c:v>
                </c:pt>
                <c:pt idx="102">
                  <c:v>470</c:v>
                </c:pt>
                <c:pt idx="103">
                  <c:v>467</c:v>
                </c:pt>
                <c:pt idx="104">
                  <c:v>465</c:v>
                </c:pt>
                <c:pt idx="105">
                  <c:v>463.5</c:v>
                </c:pt>
                <c:pt idx="106">
                  <c:v>462</c:v>
                </c:pt>
                <c:pt idx="107">
                  <c:v>459.5</c:v>
                </c:pt>
                <c:pt idx="108">
                  <c:v>457.5</c:v>
                </c:pt>
                <c:pt idx="109">
                  <c:v>455.75</c:v>
                </c:pt>
                <c:pt idx="110">
                  <c:v>454</c:v>
                </c:pt>
                <c:pt idx="111">
                  <c:v>452</c:v>
                </c:pt>
                <c:pt idx="112">
                  <c:v>450</c:v>
                </c:pt>
                <c:pt idx="113">
                  <c:v>448</c:v>
                </c:pt>
                <c:pt idx="114">
                  <c:v>445</c:v>
                </c:pt>
                <c:pt idx="115">
                  <c:v>443.25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B-449E-B9D2-B4FEE2D7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100"/>
        <c:crossBetween val="midCat"/>
      </c:valAx>
      <c:valAx>
        <c:axId val="721237024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2.7190118565089528E-4"/>
              <c:y val="9.73075831737249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63867465860737"/>
          <c:y val="0.4492445201106619"/>
          <c:w val="0.1472186227042544"/>
          <c:h val="0.152028091083209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'De Ville'!$T$38</c:f>
              <c:strCache>
                <c:ptCount val="1"/>
                <c:pt idx="0">
                  <c:v>16-Apr-24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'De Ville'!$S$39:$S$100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7.5</c:v>
                </c:pt>
                <c:pt idx="14">
                  <c:v>8.2333333333333325</c:v>
                </c:pt>
                <c:pt idx="15">
                  <c:v>9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'De Ville'!$T$39:$T$100</c:f>
              <c:numCache>
                <c:formatCode>General</c:formatCode>
                <c:ptCount val="6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F-4398-B4E3-C8E35E02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36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1104549431321"/>
          <c:y val="0.49921195564840104"/>
          <c:w val="0.28383398950131233"/>
          <c:h val="0.50078808813748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56714785651793"/>
          <c:y val="0.13787325456498392"/>
          <c:w val="0.82389158498044901"/>
          <c:h val="0.77104933311907442"/>
        </c:manualLayout>
      </c:layout>
      <c:scatterChart>
        <c:scatterStyle val="lineMarker"/>
        <c:varyColors val="0"/>
        <c:ser>
          <c:idx val="0"/>
          <c:order val="0"/>
          <c:tx>
            <c:v>No Winder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21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'Cocktail Seiko'!$B$2:$B$80</c:f>
              <c:numCache>
                <c:formatCode>0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xVal>
          <c:yVal>
            <c:numRef>
              <c:f>'Cocktail Seiko'!$F$2:$F$80</c:f>
              <c:numCache>
                <c:formatCode>@</c:formatCode>
                <c:ptCount val="79"/>
                <c:pt idx="1">
                  <c:v>1.5</c:v>
                </c:pt>
                <c:pt idx="2">
                  <c:v>4.5</c:v>
                </c:pt>
                <c:pt idx="3">
                  <c:v>1</c:v>
                </c:pt>
                <c:pt idx="4">
                  <c:v>6</c:v>
                </c:pt>
                <c:pt idx="5">
                  <c:v>-1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9.5</c:v>
                </c:pt>
                <c:pt idx="13">
                  <c:v>10.5</c:v>
                </c:pt>
                <c:pt idx="14">
                  <c:v>5</c:v>
                </c:pt>
                <c:pt idx="17">
                  <c:v>3</c:v>
                </c:pt>
                <c:pt idx="18">
                  <c:v>8</c:v>
                </c:pt>
                <c:pt idx="19">
                  <c:v>2</c:v>
                </c:pt>
                <c:pt idx="20">
                  <c:v>3</c:v>
                </c:pt>
                <c:pt idx="21">
                  <c:v>4.5</c:v>
                </c:pt>
                <c:pt idx="22">
                  <c:v>4.5</c:v>
                </c:pt>
                <c:pt idx="25">
                  <c:v>0</c:v>
                </c:pt>
                <c:pt idx="26">
                  <c:v>-3</c:v>
                </c:pt>
                <c:pt idx="27">
                  <c:v>-3</c:v>
                </c:pt>
                <c:pt idx="28">
                  <c:v>0</c:v>
                </c:pt>
                <c:pt idx="29">
                  <c:v>-5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-2</c:v>
                </c:pt>
                <c:pt idx="35">
                  <c:v>7</c:v>
                </c:pt>
                <c:pt idx="36">
                  <c:v>1</c:v>
                </c:pt>
                <c:pt idx="37">
                  <c:v>6</c:v>
                </c:pt>
                <c:pt idx="38">
                  <c:v>10</c:v>
                </c:pt>
                <c:pt idx="39">
                  <c:v>3</c:v>
                </c:pt>
                <c:pt idx="40">
                  <c:v>3</c:v>
                </c:pt>
                <c:pt idx="41">
                  <c:v>11</c:v>
                </c:pt>
                <c:pt idx="42">
                  <c:v>13</c:v>
                </c:pt>
                <c:pt idx="43">
                  <c:v>4</c:v>
                </c:pt>
                <c:pt idx="44">
                  <c:v>10</c:v>
                </c:pt>
                <c:pt idx="45">
                  <c:v>-2</c:v>
                </c:pt>
                <c:pt idx="46">
                  <c:v>-1</c:v>
                </c:pt>
                <c:pt idx="47">
                  <c:v>2.5</c:v>
                </c:pt>
                <c:pt idx="48">
                  <c:v>0</c:v>
                </c:pt>
                <c:pt idx="49">
                  <c:v>7.5</c:v>
                </c:pt>
                <c:pt idx="50">
                  <c:v>7</c:v>
                </c:pt>
                <c:pt idx="51">
                  <c:v>5</c:v>
                </c:pt>
                <c:pt idx="52">
                  <c:v>2.5</c:v>
                </c:pt>
                <c:pt idx="53">
                  <c:v>6.5</c:v>
                </c:pt>
                <c:pt idx="54">
                  <c:v>6</c:v>
                </c:pt>
                <c:pt idx="55">
                  <c:v>9</c:v>
                </c:pt>
                <c:pt idx="56">
                  <c:v>0</c:v>
                </c:pt>
                <c:pt idx="57">
                  <c:v>3</c:v>
                </c:pt>
                <c:pt idx="58">
                  <c:v>5</c:v>
                </c:pt>
                <c:pt idx="59">
                  <c:v>0</c:v>
                </c:pt>
                <c:pt idx="60">
                  <c:v>-1</c:v>
                </c:pt>
                <c:pt idx="61">
                  <c:v>-2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1.5</c:v>
                </c:pt>
                <c:pt idx="66">
                  <c:v>2.5</c:v>
                </c:pt>
                <c:pt idx="67">
                  <c:v>6.5</c:v>
                </c:pt>
                <c:pt idx="68">
                  <c:v>-0.5</c:v>
                </c:pt>
                <c:pt idx="69">
                  <c:v>2</c:v>
                </c:pt>
                <c:pt idx="70">
                  <c:v>7.5</c:v>
                </c:pt>
                <c:pt idx="71">
                  <c:v>6.5</c:v>
                </c:pt>
                <c:pt idx="72">
                  <c:v>1</c:v>
                </c:pt>
                <c:pt idx="73">
                  <c:v>4</c:v>
                </c:pt>
                <c:pt idx="74">
                  <c:v>-16</c:v>
                </c:pt>
                <c:pt idx="75">
                  <c:v>-3</c:v>
                </c:pt>
                <c:pt idx="76">
                  <c:v>-1.5</c:v>
                </c:pt>
                <c:pt idx="77">
                  <c:v>-4.5</c:v>
                </c:pt>
                <c:pt idx="78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D-4851-8C8B-44A9FCC91E31}"/>
            </c:ext>
          </c:extLst>
        </c:ser>
        <c:ser>
          <c:idx val="1"/>
          <c:order val="1"/>
          <c:tx>
            <c:v>Winder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'Cocktail Seiko'!$B$80:$B$10000</c:f>
              <c:numCache>
                <c:formatCode>0</c:formatCode>
                <c:ptCount val="9921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102</c:v>
                </c:pt>
                <c:pt idx="24">
                  <c:v>103</c:v>
                </c:pt>
                <c:pt idx="25">
                  <c:v>104</c:v>
                </c:pt>
                <c:pt idx="26">
                  <c:v>105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112</c:v>
                </c:pt>
                <c:pt idx="34">
                  <c:v>113</c:v>
                </c:pt>
                <c:pt idx="35">
                  <c:v>114</c:v>
                </c:pt>
                <c:pt idx="36">
                  <c:v>115</c:v>
                </c:pt>
                <c:pt idx="37">
                  <c:v>116</c:v>
                </c:pt>
                <c:pt idx="38">
                  <c:v>117</c:v>
                </c:pt>
                <c:pt idx="39">
                  <c:v>118</c:v>
                </c:pt>
                <c:pt idx="40">
                  <c:v>119</c:v>
                </c:pt>
                <c:pt idx="41">
                  <c:v>120</c:v>
                </c:pt>
                <c:pt idx="42">
                  <c:v>121</c:v>
                </c:pt>
                <c:pt idx="43">
                  <c:v>122</c:v>
                </c:pt>
                <c:pt idx="44">
                  <c:v>123</c:v>
                </c:pt>
                <c:pt idx="45">
                  <c:v>124</c:v>
                </c:pt>
                <c:pt idx="46">
                  <c:v>125</c:v>
                </c:pt>
                <c:pt idx="47">
                  <c:v>126</c:v>
                </c:pt>
                <c:pt idx="48">
                  <c:v>127</c:v>
                </c:pt>
                <c:pt idx="49">
                  <c:v>128</c:v>
                </c:pt>
                <c:pt idx="50">
                  <c:v>129</c:v>
                </c:pt>
                <c:pt idx="51">
                  <c:v>130</c:v>
                </c:pt>
                <c:pt idx="52">
                  <c:v>131</c:v>
                </c:pt>
                <c:pt idx="53">
                  <c:v>132</c:v>
                </c:pt>
                <c:pt idx="54">
                  <c:v>133</c:v>
                </c:pt>
                <c:pt idx="55">
                  <c:v>134</c:v>
                </c:pt>
                <c:pt idx="56">
                  <c:v>135</c:v>
                </c:pt>
                <c:pt idx="57">
                  <c:v>136</c:v>
                </c:pt>
                <c:pt idx="58">
                  <c:v>137</c:v>
                </c:pt>
                <c:pt idx="59">
                  <c:v>138</c:v>
                </c:pt>
                <c:pt idx="60">
                  <c:v>139</c:v>
                </c:pt>
                <c:pt idx="61">
                  <c:v>140</c:v>
                </c:pt>
                <c:pt idx="62">
                  <c:v>141</c:v>
                </c:pt>
                <c:pt idx="63">
                  <c:v>142</c:v>
                </c:pt>
                <c:pt idx="64">
                  <c:v>143</c:v>
                </c:pt>
                <c:pt idx="65">
                  <c:v>144</c:v>
                </c:pt>
                <c:pt idx="66">
                  <c:v>145</c:v>
                </c:pt>
                <c:pt idx="67">
                  <c:v>146</c:v>
                </c:pt>
                <c:pt idx="68">
                  <c:v>147</c:v>
                </c:pt>
                <c:pt idx="69">
                  <c:v>148</c:v>
                </c:pt>
                <c:pt idx="70">
                  <c:v>149</c:v>
                </c:pt>
                <c:pt idx="71">
                  <c:v>150</c:v>
                </c:pt>
                <c:pt idx="72">
                  <c:v>151</c:v>
                </c:pt>
                <c:pt idx="73">
                  <c:v>152</c:v>
                </c:pt>
                <c:pt idx="74">
                  <c:v>153</c:v>
                </c:pt>
                <c:pt idx="75">
                  <c:v>154</c:v>
                </c:pt>
                <c:pt idx="76">
                  <c:v>155</c:v>
                </c:pt>
                <c:pt idx="77">
                  <c:v>156</c:v>
                </c:pt>
                <c:pt idx="78">
                  <c:v>157</c:v>
                </c:pt>
                <c:pt idx="79">
                  <c:v>158</c:v>
                </c:pt>
                <c:pt idx="80">
                  <c:v>159</c:v>
                </c:pt>
                <c:pt idx="81">
                  <c:v>160</c:v>
                </c:pt>
                <c:pt idx="82">
                  <c:v>161</c:v>
                </c:pt>
                <c:pt idx="83">
                  <c:v>162</c:v>
                </c:pt>
                <c:pt idx="84">
                  <c:v>163</c:v>
                </c:pt>
                <c:pt idx="85">
                  <c:v>164</c:v>
                </c:pt>
                <c:pt idx="86">
                  <c:v>165</c:v>
                </c:pt>
                <c:pt idx="87">
                  <c:v>166</c:v>
                </c:pt>
                <c:pt idx="88">
                  <c:v>167</c:v>
                </c:pt>
                <c:pt idx="89">
                  <c:v>168</c:v>
                </c:pt>
                <c:pt idx="90">
                  <c:v>169</c:v>
                </c:pt>
                <c:pt idx="91">
                  <c:v>170</c:v>
                </c:pt>
                <c:pt idx="92">
                  <c:v>171</c:v>
                </c:pt>
                <c:pt idx="93">
                  <c:v>172</c:v>
                </c:pt>
                <c:pt idx="94">
                  <c:v>173</c:v>
                </c:pt>
                <c:pt idx="95">
                  <c:v>174</c:v>
                </c:pt>
                <c:pt idx="96">
                  <c:v>175</c:v>
                </c:pt>
                <c:pt idx="97">
                  <c:v>176</c:v>
                </c:pt>
                <c:pt idx="98">
                  <c:v>177</c:v>
                </c:pt>
                <c:pt idx="99">
                  <c:v>178</c:v>
                </c:pt>
                <c:pt idx="100">
                  <c:v>179</c:v>
                </c:pt>
                <c:pt idx="101">
                  <c:v>180</c:v>
                </c:pt>
                <c:pt idx="102">
                  <c:v>181</c:v>
                </c:pt>
                <c:pt idx="103">
                  <c:v>182</c:v>
                </c:pt>
                <c:pt idx="104">
                  <c:v>183</c:v>
                </c:pt>
                <c:pt idx="105">
                  <c:v>184</c:v>
                </c:pt>
                <c:pt idx="106">
                  <c:v>185</c:v>
                </c:pt>
                <c:pt idx="107">
                  <c:v>186</c:v>
                </c:pt>
                <c:pt idx="108">
                  <c:v>187</c:v>
                </c:pt>
                <c:pt idx="109">
                  <c:v>188</c:v>
                </c:pt>
                <c:pt idx="110">
                  <c:v>189</c:v>
                </c:pt>
                <c:pt idx="111">
                  <c:v>190</c:v>
                </c:pt>
                <c:pt idx="112">
                  <c:v>191</c:v>
                </c:pt>
                <c:pt idx="113">
                  <c:v>192</c:v>
                </c:pt>
                <c:pt idx="114">
                  <c:v>193</c:v>
                </c:pt>
                <c:pt idx="115">
                  <c:v>194</c:v>
                </c:pt>
                <c:pt idx="116">
                  <c:v>195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199</c:v>
                </c:pt>
                <c:pt idx="121">
                  <c:v>200</c:v>
                </c:pt>
                <c:pt idx="122">
                  <c:v>201</c:v>
                </c:pt>
                <c:pt idx="123">
                  <c:v>202</c:v>
                </c:pt>
                <c:pt idx="124">
                  <c:v>203</c:v>
                </c:pt>
                <c:pt idx="125">
                  <c:v>204</c:v>
                </c:pt>
                <c:pt idx="126">
                  <c:v>205</c:v>
                </c:pt>
                <c:pt idx="127">
                  <c:v>206</c:v>
                </c:pt>
                <c:pt idx="128">
                  <c:v>207</c:v>
                </c:pt>
                <c:pt idx="129">
                  <c:v>208</c:v>
                </c:pt>
                <c:pt idx="130">
                  <c:v>209</c:v>
                </c:pt>
                <c:pt idx="131">
                  <c:v>210</c:v>
                </c:pt>
                <c:pt idx="132">
                  <c:v>211</c:v>
                </c:pt>
                <c:pt idx="133">
                  <c:v>212</c:v>
                </c:pt>
                <c:pt idx="134">
                  <c:v>213</c:v>
                </c:pt>
                <c:pt idx="135">
                  <c:v>214</c:v>
                </c:pt>
                <c:pt idx="136">
                  <c:v>215</c:v>
                </c:pt>
                <c:pt idx="137">
                  <c:v>216</c:v>
                </c:pt>
              </c:numCache>
            </c:numRef>
          </c:xVal>
          <c:yVal>
            <c:numRef>
              <c:f>'Cocktail Seiko'!$F$80:$F$10000</c:f>
              <c:numCache>
                <c:formatCode>@</c:formatCode>
                <c:ptCount val="9921"/>
                <c:pt idx="0">
                  <c:v>-0.5</c:v>
                </c:pt>
                <c:pt idx="1">
                  <c:v>-1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7</c:v>
                </c:pt>
                <c:pt idx="6">
                  <c:v>-1</c:v>
                </c:pt>
                <c:pt idx="7">
                  <c:v>-6.5</c:v>
                </c:pt>
                <c:pt idx="8">
                  <c:v>4</c:v>
                </c:pt>
                <c:pt idx="9">
                  <c:v>-1.5</c:v>
                </c:pt>
                <c:pt idx="12">
                  <c:v>-2</c:v>
                </c:pt>
                <c:pt idx="13">
                  <c:v>-5.5</c:v>
                </c:pt>
                <c:pt idx="14">
                  <c:v>-3.5</c:v>
                </c:pt>
                <c:pt idx="15">
                  <c:v>-8</c:v>
                </c:pt>
                <c:pt idx="16">
                  <c:v>4</c:v>
                </c:pt>
                <c:pt idx="17">
                  <c:v>-2</c:v>
                </c:pt>
                <c:pt idx="18">
                  <c:v>-2</c:v>
                </c:pt>
                <c:pt idx="19">
                  <c:v>-5.5</c:v>
                </c:pt>
                <c:pt idx="20">
                  <c:v>-1.5</c:v>
                </c:pt>
                <c:pt idx="21">
                  <c:v>-8</c:v>
                </c:pt>
                <c:pt idx="22">
                  <c:v>1.5</c:v>
                </c:pt>
                <c:pt idx="23">
                  <c:v>-1.5</c:v>
                </c:pt>
                <c:pt idx="24">
                  <c:v>4.5</c:v>
                </c:pt>
                <c:pt idx="25">
                  <c:v>-3</c:v>
                </c:pt>
                <c:pt idx="26">
                  <c:v>3</c:v>
                </c:pt>
                <c:pt idx="27">
                  <c:v>4.3000000000000007</c:v>
                </c:pt>
                <c:pt idx="28">
                  <c:v>5.1999999999999993</c:v>
                </c:pt>
                <c:pt idx="29">
                  <c:v>-2.5</c:v>
                </c:pt>
                <c:pt idx="30">
                  <c:v>-1</c:v>
                </c:pt>
                <c:pt idx="31">
                  <c:v>6.5</c:v>
                </c:pt>
                <c:pt idx="32">
                  <c:v>-1</c:v>
                </c:pt>
                <c:pt idx="33">
                  <c:v>-2</c:v>
                </c:pt>
                <c:pt idx="34">
                  <c:v>-1</c:v>
                </c:pt>
                <c:pt idx="35">
                  <c:v>-3</c:v>
                </c:pt>
                <c:pt idx="36">
                  <c:v>1.5</c:v>
                </c:pt>
                <c:pt idx="37">
                  <c:v>1.5</c:v>
                </c:pt>
                <c:pt idx="38">
                  <c:v>-5</c:v>
                </c:pt>
                <c:pt idx="39">
                  <c:v>12</c:v>
                </c:pt>
                <c:pt idx="40">
                  <c:v>15.5</c:v>
                </c:pt>
                <c:pt idx="41">
                  <c:v>3.6</c:v>
                </c:pt>
                <c:pt idx="42">
                  <c:v>-3.3</c:v>
                </c:pt>
                <c:pt idx="43">
                  <c:v>6.2</c:v>
                </c:pt>
                <c:pt idx="49">
                  <c:v>-1.5</c:v>
                </c:pt>
                <c:pt idx="50">
                  <c:v>4.5</c:v>
                </c:pt>
                <c:pt idx="51">
                  <c:v>1</c:v>
                </c:pt>
                <c:pt idx="52">
                  <c:v>3.5</c:v>
                </c:pt>
                <c:pt idx="53">
                  <c:v>6</c:v>
                </c:pt>
                <c:pt idx="54">
                  <c:v>5.6999999999999993</c:v>
                </c:pt>
                <c:pt idx="55">
                  <c:v>4.8000000000000007</c:v>
                </c:pt>
                <c:pt idx="56">
                  <c:v>-1</c:v>
                </c:pt>
                <c:pt idx="57">
                  <c:v>1.5</c:v>
                </c:pt>
                <c:pt idx="58">
                  <c:v>1.5</c:v>
                </c:pt>
                <c:pt idx="59">
                  <c:v>-1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-1</c:v>
                </c:pt>
                <c:pt idx="65">
                  <c:v>-3.7999999999999972</c:v>
                </c:pt>
                <c:pt idx="66">
                  <c:v>-4.9000000000000057</c:v>
                </c:pt>
                <c:pt idx="67">
                  <c:v>0.20000000000000284</c:v>
                </c:pt>
                <c:pt idx="68">
                  <c:v>3</c:v>
                </c:pt>
                <c:pt idx="69">
                  <c:v>7.5</c:v>
                </c:pt>
                <c:pt idx="70">
                  <c:v>9</c:v>
                </c:pt>
                <c:pt idx="71">
                  <c:v>0</c:v>
                </c:pt>
                <c:pt idx="72">
                  <c:v>9</c:v>
                </c:pt>
                <c:pt idx="78">
                  <c:v>2.5</c:v>
                </c:pt>
                <c:pt idx="80">
                  <c:v>2</c:v>
                </c:pt>
                <c:pt idx="81">
                  <c:v>-2</c:v>
                </c:pt>
                <c:pt idx="82">
                  <c:v>7.2</c:v>
                </c:pt>
                <c:pt idx="83">
                  <c:v>20.8</c:v>
                </c:pt>
                <c:pt idx="84">
                  <c:v>19</c:v>
                </c:pt>
                <c:pt idx="85">
                  <c:v>0</c:v>
                </c:pt>
                <c:pt idx="88">
                  <c:v>2</c:v>
                </c:pt>
                <c:pt idx="89">
                  <c:v>6</c:v>
                </c:pt>
                <c:pt idx="90">
                  <c:v>11.8</c:v>
                </c:pt>
                <c:pt idx="91">
                  <c:v>18.2</c:v>
                </c:pt>
                <c:pt idx="92">
                  <c:v>5</c:v>
                </c:pt>
                <c:pt idx="93">
                  <c:v>3</c:v>
                </c:pt>
                <c:pt idx="94">
                  <c:v>-3</c:v>
                </c:pt>
                <c:pt idx="95">
                  <c:v>1.5</c:v>
                </c:pt>
                <c:pt idx="96">
                  <c:v>-1</c:v>
                </c:pt>
                <c:pt idx="97">
                  <c:v>2</c:v>
                </c:pt>
                <c:pt idx="98">
                  <c:v>-0.5</c:v>
                </c:pt>
                <c:pt idx="99">
                  <c:v>0</c:v>
                </c:pt>
                <c:pt idx="100">
                  <c:v>-0.5</c:v>
                </c:pt>
                <c:pt idx="101">
                  <c:v>0.5</c:v>
                </c:pt>
                <c:pt idx="102">
                  <c:v>-1</c:v>
                </c:pt>
                <c:pt idx="103">
                  <c:v>1</c:v>
                </c:pt>
                <c:pt idx="104">
                  <c:v>-2</c:v>
                </c:pt>
                <c:pt idx="105">
                  <c:v>-1</c:v>
                </c:pt>
                <c:pt idx="106">
                  <c:v>0.5</c:v>
                </c:pt>
                <c:pt idx="107">
                  <c:v>-1</c:v>
                </c:pt>
                <c:pt idx="108">
                  <c:v>-1</c:v>
                </c:pt>
                <c:pt idx="109">
                  <c:v>-0.5</c:v>
                </c:pt>
                <c:pt idx="110">
                  <c:v>0</c:v>
                </c:pt>
                <c:pt idx="111">
                  <c:v>-1.5</c:v>
                </c:pt>
                <c:pt idx="112">
                  <c:v>-1</c:v>
                </c:pt>
                <c:pt idx="113">
                  <c:v>-1.5</c:v>
                </c:pt>
                <c:pt idx="114">
                  <c:v>-0.75</c:v>
                </c:pt>
                <c:pt idx="115">
                  <c:v>-2</c:v>
                </c:pt>
                <c:pt idx="116">
                  <c:v>-2.75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5-4AD3-A847-8BAC11D33B8A}"/>
            </c:ext>
          </c:extLst>
        </c:ser>
        <c:ser>
          <c:idx val="2"/>
          <c:order val="2"/>
          <c:tx>
            <c:v>Moving Average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'Cocktail Seiko'!$B$16:$B$100000</c:f>
              <c:numCache>
                <c:formatCode>0</c:formatCode>
                <c:ptCount val="99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</c:numCache>
            </c:numRef>
          </c:xVal>
          <c:yVal>
            <c:numRef>
              <c:f>'Cocktail Seiko'!$G$16:$G$100000</c:f>
              <c:numCache>
                <c:formatCode>General</c:formatCode>
                <c:ptCount val="99985"/>
                <c:pt idx="0">
                  <c:v>3.16</c:v>
                </c:pt>
                <c:pt idx="1">
                  <c:v>3.1538461538461537</c:v>
                </c:pt>
                <c:pt idx="2">
                  <c:v>3.0961538461538463</c:v>
                </c:pt>
                <c:pt idx="3">
                  <c:v>3</c:v>
                </c:pt>
                <c:pt idx="4">
                  <c:v>3.0384615384615383</c:v>
                </c:pt>
                <c:pt idx="5">
                  <c:v>2.7307692307692308</c:v>
                </c:pt>
                <c:pt idx="6">
                  <c:v>3.0384615384615383</c:v>
                </c:pt>
                <c:pt idx="7">
                  <c:v>2.8461538461538463</c:v>
                </c:pt>
                <c:pt idx="8">
                  <c:v>2.8846153846153846</c:v>
                </c:pt>
                <c:pt idx="9">
                  <c:v>3.1153846153846154</c:v>
                </c:pt>
                <c:pt idx="10">
                  <c:v>3.1153846153846154</c:v>
                </c:pt>
                <c:pt idx="11">
                  <c:v>2.9615384615384617</c:v>
                </c:pt>
                <c:pt idx="12">
                  <c:v>3.2692307692307692</c:v>
                </c:pt>
                <c:pt idx="13">
                  <c:v>3.4038461538461537</c:v>
                </c:pt>
                <c:pt idx="14">
                  <c:v>3.1538461538461537</c:v>
                </c:pt>
                <c:pt idx="15">
                  <c:v>3.3461538461538463</c:v>
                </c:pt>
                <c:pt idx="16">
                  <c:v>3.1481481481481484</c:v>
                </c:pt>
                <c:pt idx="17">
                  <c:v>3</c:v>
                </c:pt>
                <c:pt idx="18">
                  <c:v>2.9821428571428572</c:v>
                </c:pt>
                <c:pt idx="19">
                  <c:v>2.6964285714285716</c:v>
                </c:pt>
                <c:pt idx="20">
                  <c:v>2.8928571428571428</c:v>
                </c:pt>
                <c:pt idx="21">
                  <c:v>3.0357142857142856</c:v>
                </c:pt>
                <c:pt idx="22">
                  <c:v>3.0535714285714284</c:v>
                </c:pt>
                <c:pt idx="23">
                  <c:v>2.9821428571428572</c:v>
                </c:pt>
                <c:pt idx="24">
                  <c:v>3.103448275862069</c:v>
                </c:pt>
                <c:pt idx="25">
                  <c:v>3.2</c:v>
                </c:pt>
                <c:pt idx="26">
                  <c:v>3.5</c:v>
                </c:pt>
                <c:pt idx="27">
                  <c:v>3.6</c:v>
                </c:pt>
                <c:pt idx="28">
                  <c:v>3.8</c:v>
                </c:pt>
                <c:pt idx="29">
                  <c:v>3.9666666666666668</c:v>
                </c:pt>
                <c:pt idx="30">
                  <c:v>4.1333333333333337</c:v>
                </c:pt>
                <c:pt idx="31">
                  <c:v>4</c:v>
                </c:pt>
                <c:pt idx="32">
                  <c:v>3.9333333333333331</c:v>
                </c:pt>
                <c:pt idx="33">
                  <c:v>3.8666666666666667</c:v>
                </c:pt>
                <c:pt idx="34">
                  <c:v>3.8333333333333335</c:v>
                </c:pt>
                <c:pt idx="35">
                  <c:v>3.9666666666666668</c:v>
                </c:pt>
                <c:pt idx="36">
                  <c:v>3.7833333333333332</c:v>
                </c:pt>
                <c:pt idx="37">
                  <c:v>3.8333333333333335</c:v>
                </c:pt>
                <c:pt idx="38">
                  <c:v>3.85</c:v>
                </c:pt>
                <c:pt idx="39">
                  <c:v>3.5</c:v>
                </c:pt>
                <c:pt idx="40">
                  <c:v>3.4666666666666668</c:v>
                </c:pt>
                <c:pt idx="41">
                  <c:v>3.6166666666666667</c:v>
                </c:pt>
                <c:pt idx="42">
                  <c:v>3.4666666666666668</c:v>
                </c:pt>
                <c:pt idx="43">
                  <c:v>3.0666666666666669</c:v>
                </c:pt>
                <c:pt idx="44">
                  <c:v>3.0666666666666669</c:v>
                </c:pt>
                <c:pt idx="45">
                  <c:v>2.2000000000000002</c:v>
                </c:pt>
                <c:pt idx="46">
                  <c:v>2.1666666666666665</c:v>
                </c:pt>
                <c:pt idx="47">
                  <c:v>2.15</c:v>
                </c:pt>
                <c:pt idx="48">
                  <c:v>1.9166666666666667</c:v>
                </c:pt>
                <c:pt idx="49">
                  <c:v>1.9</c:v>
                </c:pt>
                <c:pt idx="50">
                  <c:v>1.6166666666666667</c:v>
                </c:pt>
                <c:pt idx="51">
                  <c:v>1.2833333333333334</c:v>
                </c:pt>
                <c:pt idx="52">
                  <c:v>1.0333333333333334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0.66666666666666663</c:v>
                </c:pt>
                <c:pt idx="56">
                  <c:v>0.15</c:v>
                </c:pt>
                <c:pt idx="57">
                  <c:v>0.28333333333333333</c:v>
                </c:pt>
                <c:pt idx="58">
                  <c:v>0.13333333333333333</c:v>
                </c:pt>
                <c:pt idx="59">
                  <c:v>-3.4482758620689655E-2</c:v>
                </c:pt>
                <c:pt idx="60">
                  <c:v>-3.5714285714285712E-2</c:v>
                </c:pt>
                <c:pt idx="61">
                  <c:v>-7.1428571428571425E-2</c:v>
                </c:pt>
                <c:pt idx="62">
                  <c:v>-0.19642857142857142</c:v>
                </c:pt>
                <c:pt idx="63">
                  <c:v>-0.32142857142857145</c:v>
                </c:pt>
                <c:pt idx="64">
                  <c:v>-0.6428571428571429</c:v>
                </c:pt>
                <c:pt idx="65">
                  <c:v>-0.5714285714285714</c:v>
                </c:pt>
                <c:pt idx="66">
                  <c:v>-0.6964285714285714</c:v>
                </c:pt>
                <c:pt idx="67">
                  <c:v>-0.8571428571428571</c:v>
                </c:pt>
                <c:pt idx="68">
                  <c:v>-1.2857142857142858</c:v>
                </c:pt>
                <c:pt idx="69">
                  <c:v>-1.3214285714285714</c:v>
                </c:pt>
                <c:pt idx="70">
                  <c:v>-1.6785714285714286</c:v>
                </c:pt>
                <c:pt idx="71">
                  <c:v>-1.8928571428571428</c:v>
                </c:pt>
                <c:pt idx="72">
                  <c:v>-2.1785714285714284</c:v>
                </c:pt>
                <c:pt idx="73">
                  <c:v>-2.0535714285714284</c:v>
                </c:pt>
                <c:pt idx="74">
                  <c:v>-2.3035714285714284</c:v>
                </c:pt>
                <c:pt idx="75">
                  <c:v>-1.625</c:v>
                </c:pt>
                <c:pt idx="76">
                  <c:v>-1.3642857142857143</c:v>
                </c:pt>
                <c:pt idx="77">
                  <c:v>-1.1250000000000002</c:v>
                </c:pt>
                <c:pt idx="78">
                  <c:v>-1.0535714285714286</c:v>
                </c:pt>
                <c:pt idx="79">
                  <c:v>-1.0714285714285714</c:v>
                </c:pt>
                <c:pt idx="80">
                  <c:v>-0.8035714285714286</c:v>
                </c:pt>
                <c:pt idx="81">
                  <c:v>-0.7321428571428571</c:v>
                </c:pt>
                <c:pt idx="82">
                  <c:v>-0.7142857142857143</c:v>
                </c:pt>
                <c:pt idx="83">
                  <c:v>-0.6785714285714286</c:v>
                </c:pt>
                <c:pt idx="84">
                  <c:v>-1.0357142857142858</c:v>
                </c:pt>
                <c:pt idx="85">
                  <c:v>-0.9464285714285714</c:v>
                </c:pt>
                <c:pt idx="86">
                  <c:v>-0.6607142857142857</c:v>
                </c:pt>
                <c:pt idx="87">
                  <c:v>-0.9821428571428571</c:v>
                </c:pt>
                <c:pt idx="88">
                  <c:v>-0.5</c:v>
                </c:pt>
                <c:pt idx="89">
                  <c:v>5.1724137931034482E-2</c:v>
                </c:pt>
                <c:pt idx="90">
                  <c:v>0.16999999999999998</c:v>
                </c:pt>
                <c:pt idx="91">
                  <c:v>0.12666666666666665</c:v>
                </c:pt>
                <c:pt idx="92">
                  <c:v>0.51666666666666672</c:v>
                </c:pt>
                <c:pt idx="93">
                  <c:v>0.65517241379310343</c:v>
                </c:pt>
                <c:pt idx="94">
                  <c:v>0.9642857142857143</c:v>
                </c:pt>
                <c:pt idx="95">
                  <c:v>0.85185185185185186</c:v>
                </c:pt>
                <c:pt idx="96">
                  <c:v>0.96153846153846156</c:v>
                </c:pt>
                <c:pt idx="97">
                  <c:v>1.08</c:v>
                </c:pt>
                <c:pt idx="98">
                  <c:v>1.24</c:v>
                </c:pt>
                <c:pt idx="99">
                  <c:v>1.48</c:v>
                </c:pt>
                <c:pt idx="100">
                  <c:v>1.8400000000000003</c:v>
                </c:pt>
                <c:pt idx="101">
                  <c:v>1.9200000000000004</c:v>
                </c:pt>
                <c:pt idx="102">
                  <c:v>2.2200000000000002</c:v>
                </c:pt>
                <c:pt idx="103">
                  <c:v>2.2680000000000002</c:v>
                </c:pt>
                <c:pt idx="104">
                  <c:v>2.58</c:v>
                </c:pt>
                <c:pt idx="105">
                  <c:v>2.42</c:v>
                </c:pt>
                <c:pt idx="106">
                  <c:v>2.3080000000000003</c:v>
                </c:pt>
                <c:pt idx="107">
                  <c:v>2.16</c:v>
                </c:pt>
                <c:pt idx="108">
                  <c:v>2.2200000000000002</c:v>
                </c:pt>
                <c:pt idx="109">
                  <c:v>2.46</c:v>
                </c:pt>
                <c:pt idx="110">
                  <c:v>2.36</c:v>
                </c:pt>
                <c:pt idx="111">
                  <c:v>2.56</c:v>
                </c:pt>
                <c:pt idx="112">
                  <c:v>2.84</c:v>
                </c:pt>
                <c:pt idx="113">
                  <c:v>2.84</c:v>
                </c:pt>
                <c:pt idx="114">
                  <c:v>2.8080000000000003</c:v>
                </c:pt>
                <c:pt idx="115">
                  <c:v>2.552</c:v>
                </c:pt>
                <c:pt idx="116">
                  <c:v>2.5</c:v>
                </c:pt>
                <c:pt idx="117">
                  <c:v>2.82</c:v>
                </c:pt>
                <c:pt idx="118">
                  <c:v>2.64</c:v>
                </c:pt>
                <c:pt idx="119">
                  <c:v>2.38</c:v>
                </c:pt>
                <c:pt idx="120">
                  <c:v>2.2359999999999998</c:v>
                </c:pt>
                <c:pt idx="121">
                  <c:v>2.7280000000000002</c:v>
                </c:pt>
                <c:pt idx="122">
                  <c:v>2.5833333333333335</c:v>
                </c:pt>
                <c:pt idx="123">
                  <c:v>2.5833333333333335</c:v>
                </c:pt>
                <c:pt idx="124">
                  <c:v>2.5833333333333335</c:v>
                </c:pt>
                <c:pt idx="125">
                  <c:v>2.5833333333333335</c:v>
                </c:pt>
                <c:pt idx="126">
                  <c:v>2.5833333333333335</c:v>
                </c:pt>
                <c:pt idx="127">
                  <c:v>2.58</c:v>
                </c:pt>
                <c:pt idx="128">
                  <c:v>2.75</c:v>
                </c:pt>
                <c:pt idx="129">
                  <c:v>2.6458333333333335</c:v>
                </c:pt>
                <c:pt idx="130">
                  <c:v>2.5208333333333335</c:v>
                </c:pt>
                <c:pt idx="131">
                  <c:v>2.6750000000000003</c:v>
                </c:pt>
                <c:pt idx="132">
                  <c:v>3.2916666666666665</c:v>
                </c:pt>
                <c:pt idx="133">
                  <c:v>3.8458333333333332</c:v>
                </c:pt>
                <c:pt idx="134">
                  <c:v>3.6458333333333335</c:v>
                </c:pt>
                <c:pt idx="135">
                  <c:v>3.847826086956522</c:v>
                </c:pt>
                <c:pt idx="136">
                  <c:v>3.9545454545454546</c:v>
                </c:pt>
                <c:pt idx="137">
                  <c:v>3.9772727272727271</c:v>
                </c:pt>
                <c:pt idx="138">
                  <c:v>4.2954545454545459</c:v>
                </c:pt>
                <c:pt idx="139">
                  <c:v>4.6045454545454545</c:v>
                </c:pt>
                <c:pt idx="140">
                  <c:v>5.25</c:v>
                </c:pt>
                <c:pt idx="141">
                  <c:v>5.2954545454545459</c:v>
                </c:pt>
                <c:pt idx="142">
                  <c:v>5.2045454545454541</c:v>
                </c:pt>
                <c:pt idx="143">
                  <c:v>5.1136363636363633</c:v>
                </c:pt>
                <c:pt idx="144">
                  <c:v>5.3545454545454545</c:v>
                </c:pt>
                <c:pt idx="145">
                  <c:v>5.5318181818181822</c:v>
                </c:pt>
                <c:pt idx="146">
                  <c:v>5.6136363636363633</c:v>
                </c:pt>
                <c:pt idx="147">
                  <c:v>5.4545454545454541</c:v>
                </c:pt>
                <c:pt idx="148">
                  <c:v>5.1136363636363633</c:v>
                </c:pt>
                <c:pt idx="149">
                  <c:v>4.6818181818181817</c:v>
                </c:pt>
                <c:pt idx="150">
                  <c:v>4.7045454545454541</c:v>
                </c:pt>
                <c:pt idx="151">
                  <c:v>4.25</c:v>
                </c:pt>
                <c:pt idx="152">
                  <c:v>4.1086956521739131</c:v>
                </c:pt>
                <c:pt idx="153">
                  <c:v>3.8541666666666665</c:v>
                </c:pt>
                <c:pt idx="154">
                  <c:v>3.66</c:v>
                </c:pt>
                <c:pt idx="155">
                  <c:v>3.5384615384615383</c:v>
                </c:pt>
                <c:pt idx="156">
                  <c:v>3.3703703703703702</c:v>
                </c:pt>
                <c:pt idx="157">
                  <c:v>3.2407407407407409</c:v>
                </c:pt>
                <c:pt idx="158">
                  <c:v>3.1071428571428572</c:v>
                </c:pt>
                <c:pt idx="159">
                  <c:v>3.0357142857142856</c:v>
                </c:pt>
                <c:pt idx="160">
                  <c:v>3.0535714285714284</c:v>
                </c:pt>
                <c:pt idx="161">
                  <c:v>2.7607142857142857</c:v>
                </c:pt>
                <c:pt idx="162">
                  <c:v>1.9642857142857142</c:v>
                </c:pt>
                <c:pt idx="163">
                  <c:v>1.2589285714285714</c:v>
                </c:pt>
                <c:pt idx="164">
                  <c:v>1.1875</c:v>
                </c:pt>
                <c:pt idx="165">
                  <c:v>1.0517241379310345</c:v>
                </c:pt>
                <c:pt idx="166">
                  <c:v>1.0517241379310345</c:v>
                </c:pt>
                <c:pt idx="167">
                  <c:v>1.0178571428571428</c:v>
                </c:pt>
                <c:pt idx="168">
                  <c:v>0.83333333333333337</c:v>
                </c:pt>
                <c:pt idx="169">
                  <c:v>0.41153846153846152</c:v>
                </c:pt>
                <c:pt idx="170">
                  <c:v>-0.3</c:v>
                </c:pt>
                <c:pt idx="171">
                  <c:v>-0.52083333333333337</c:v>
                </c:pt>
                <c:pt idx="172">
                  <c:v>-0.67391304347826086</c:v>
                </c:pt>
                <c:pt idx="173">
                  <c:v>-0.56818181818181823</c:v>
                </c:pt>
                <c:pt idx="174">
                  <c:v>-0.66666666666666663</c:v>
                </c:pt>
                <c:pt idx="175">
                  <c:v>-0.65</c:v>
                </c:pt>
                <c:pt idx="176">
                  <c:v>-0.78947368421052633</c:v>
                </c:pt>
                <c:pt idx="177">
                  <c:v>-0.80555555555555558</c:v>
                </c:pt>
                <c:pt idx="178">
                  <c:v>-0.8529411764705882</c:v>
                </c:pt>
                <c:pt idx="179">
                  <c:v>-0.875</c:v>
                </c:pt>
                <c:pt idx="180">
                  <c:v>-0.96666666666666667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C5-4AD3-A847-8BAC11D33B8A}"/>
            </c:ext>
          </c:extLst>
        </c:ser>
        <c:ser>
          <c:idx val="3"/>
          <c:order val="3"/>
          <c:tx>
            <c:v>Minus 2 sigma</c:v>
          </c:tx>
          <c:spPr>
            <a:ln w="1270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'Cocktail Seiko'!$B$16:$B$100000</c:f>
              <c:numCache>
                <c:formatCode>0</c:formatCode>
                <c:ptCount val="99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</c:numCache>
            </c:numRef>
          </c:xVal>
          <c:yVal>
            <c:numRef>
              <c:f>'Cocktail Seiko'!$I$16:$I$10000</c:f>
              <c:numCache>
                <c:formatCode>General</c:formatCode>
                <c:ptCount val="9985"/>
                <c:pt idx="0">
                  <c:v>-4.3218179608969374</c:v>
                </c:pt>
                <c:pt idx="1">
                  <c:v>-4.1829380440748878</c:v>
                </c:pt>
                <c:pt idx="2">
                  <c:v>-4.3149564763968673</c:v>
                </c:pt>
                <c:pt idx="3">
                  <c:v>-4.4006236743419649</c:v>
                </c:pt>
                <c:pt idx="4">
                  <c:v>-4.3305122807299092</c:v>
                </c:pt>
                <c:pt idx="5">
                  <c:v>-4.7845012195092158</c:v>
                </c:pt>
                <c:pt idx="6">
                  <c:v>-4.4956816516741158</c:v>
                </c:pt>
                <c:pt idx="7">
                  <c:v>-4.6308325416756109</c:v>
                </c:pt>
                <c:pt idx="8">
                  <c:v>-4.6463856332680251</c:v>
                </c:pt>
                <c:pt idx="9">
                  <c:v>-4.8908998984192973</c:v>
                </c:pt>
                <c:pt idx="10">
                  <c:v>-4.8908998984192973</c:v>
                </c:pt>
                <c:pt idx="11">
                  <c:v>-4.892529944870053</c:v>
                </c:pt>
                <c:pt idx="12">
                  <c:v>-5.1716531128078396</c:v>
                </c:pt>
                <c:pt idx="13">
                  <c:v>-5.5275988613331712</c:v>
                </c:pt>
                <c:pt idx="14">
                  <c:v>-5.3213177010220178</c:v>
                </c:pt>
                <c:pt idx="15">
                  <c:v>-5.506352234348185</c:v>
                </c:pt>
                <c:pt idx="16">
                  <c:v>-5.7704749593965765</c:v>
                </c:pt>
                <c:pt idx="17">
                  <c:v>-5.8922116805341833</c:v>
                </c:pt>
                <c:pt idx="18">
                  <c:v>-5.9120050698335529</c:v>
                </c:pt>
                <c:pt idx="19">
                  <c:v>-6.0473009602100287</c:v>
                </c:pt>
                <c:pt idx="20">
                  <c:v>-6.0248505336750746</c:v>
                </c:pt>
                <c:pt idx="21">
                  <c:v>-6.0114974845675695</c:v>
                </c:pt>
                <c:pt idx="22">
                  <c:v>-6.0070942900888795</c:v>
                </c:pt>
                <c:pt idx="23">
                  <c:v>-6.0633064440927917</c:v>
                </c:pt>
                <c:pt idx="24">
                  <c:v>-5.8769107920871875</c:v>
                </c:pt>
                <c:pt idx="25">
                  <c:v>-5.6904443083571481</c:v>
                </c:pt>
                <c:pt idx="26">
                  <c:v>-5.5443352436760112</c:v>
                </c:pt>
                <c:pt idx="27">
                  <c:v>-5.2181630740194418</c:v>
                </c:pt>
                <c:pt idx="28">
                  <c:v>-4.6758480401668363</c:v>
                </c:pt>
                <c:pt idx="29">
                  <c:v>-4.3996679881003509</c:v>
                </c:pt>
                <c:pt idx="30">
                  <c:v>-3.6936853981008912</c:v>
                </c:pt>
                <c:pt idx="31">
                  <c:v>-4.0332641767424366</c:v>
                </c:pt>
                <c:pt idx="32">
                  <c:v>-4.2631428742952977</c:v>
                </c:pt>
                <c:pt idx="33">
                  <c:v>-4.4236221635785675</c:v>
                </c:pt>
                <c:pt idx="34">
                  <c:v>-4.4946649589068581</c:v>
                </c:pt>
                <c:pt idx="35">
                  <c:v>-4.1077098142484729</c:v>
                </c:pt>
                <c:pt idx="36">
                  <c:v>-4.2569126551645038</c:v>
                </c:pt>
                <c:pt idx="37">
                  <c:v>-4.1555478287707963</c:v>
                </c:pt>
                <c:pt idx="38">
                  <c:v>-4.1589533232085536</c:v>
                </c:pt>
                <c:pt idx="39">
                  <c:v>-4.3187808086256858</c:v>
                </c:pt>
                <c:pt idx="40">
                  <c:v>-4.3688649397755883</c:v>
                </c:pt>
                <c:pt idx="41">
                  <c:v>-4.3486051777561929</c:v>
                </c:pt>
                <c:pt idx="42">
                  <c:v>-4.0961076626093007</c:v>
                </c:pt>
                <c:pt idx="43">
                  <c:v>-3.6600627681247233</c:v>
                </c:pt>
                <c:pt idx="44">
                  <c:v>-3.6600627681247233</c:v>
                </c:pt>
                <c:pt idx="45">
                  <c:v>-6.9818661864931721</c:v>
                </c:pt>
                <c:pt idx="46">
                  <c:v>-7.082957950341072</c:v>
                </c:pt>
                <c:pt idx="47">
                  <c:v>-7.124157643689264</c:v>
                </c:pt>
                <c:pt idx="48">
                  <c:v>-7.6578945359275403</c:v>
                </c:pt>
                <c:pt idx="49">
                  <c:v>-7.6895776757894811</c:v>
                </c:pt>
                <c:pt idx="50">
                  <c:v>-7.7949691576143003</c:v>
                </c:pt>
                <c:pt idx="51">
                  <c:v>-8.0500595236197174</c:v>
                </c:pt>
                <c:pt idx="52">
                  <c:v>-8.2902329848138638</c:v>
                </c:pt>
                <c:pt idx="53">
                  <c:v>-8.485705512188062</c:v>
                </c:pt>
                <c:pt idx="54">
                  <c:v>-8.5106322848148732</c:v>
                </c:pt>
                <c:pt idx="55">
                  <c:v>-8.5721403751302105</c:v>
                </c:pt>
                <c:pt idx="56">
                  <c:v>-8.8985726314522484</c:v>
                </c:pt>
                <c:pt idx="57">
                  <c:v>-8.8697475080494677</c:v>
                </c:pt>
                <c:pt idx="58">
                  <c:v>-8.9841711985486725</c:v>
                </c:pt>
                <c:pt idx="59">
                  <c:v>-9.1238135047539846</c:v>
                </c:pt>
                <c:pt idx="60">
                  <c:v>-9.2859211228943206</c:v>
                </c:pt>
                <c:pt idx="61">
                  <c:v>-9.3439466672175833</c:v>
                </c:pt>
                <c:pt idx="62">
                  <c:v>-9.6619271460048797</c:v>
                </c:pt>
                <c:pt idx="63">
                  <c:v>-9.865365636072152</c:v>
                </c:pt>
                <c:pt idx="64">
                  <c:v>-10.585036922739933</c:v>
                </c:pt>
                <c:pt idx="65">
                  <c:v>-10.616734105124703</c:v>
                </c:pt>
                <c:pt idx="66">
                  <c:v>-10.722606043121237</c:v>
                </c:pt>
                <c:pt idx="67">
                  <c:v>-10.817267436316206</c:v>
                </c:pt>
                <c:pt idx="68">
                  <c:v>-10.971597132962247</c:v>
                </c:pt>
                <c:pt idx="69">
                  <c:v>-11.00283300656786</c:v>
                </c:pt>
                <c:pt idx="70">
                  <c:v>-11.578839410926703</c:v>
                </c:pt>
                <c:pt idx="71">
                  <c:v>-11.233081761053825</c:v>
                </c:pt>
                <c:pt idx="72">
                  <c:v>-10.946264909732356</c:v>
                </c:pt>
                <c:pt idx="73">
                  <c:v>-11.094507243417327</c:v>
                </c:pt>
                <c:pt idx="74">
                  <c:v>-11.043215445979712</c:v>
                </c:pt>
                <c:pt idx="75">
                  <c:v>-8.8193678368171149</c:v>
                </c:pt>
                <c:pt idx="76">
                  <c:v>-8.8630883397937712</c:v>
                </c:pt>
                <c:pt idx="77">
                  <c:v>-9.0089121905670311</c:v>
                </c:pt>
                <c:pt idx="78">
                  <c:v>-8.8496294329838676</c:v>
                </c:pt>
                <c:pt idx="79">
                  <c:v>-8.8646228812748493</c:v>
                </c:pt>
                <c:pt idx="80">
                  <c:v>-9.0882357709154284</c:v>
                </c:pt>
                <c:pt idx="81">
                  <c:v>-8.9742045914817279</c:v>
                </c:pt>
                <c:pt idx="82">
                  <c:v>-8.9431051549925691</c:v>
                </c:pt>
                <c:pt idx="83">
                  <c:v>-8.8934285515541784</c:v>
                </c:pt>
                <c:pt idx="84">
                  <c:v>-8.7377018373075739</c:v>
                </c:pt>
                <c:pt idx="85">
                  <c:v>-8.7057514695128297</c:v>
                </c:pt>
                <c:pt idx="86">
                  <c:v>-8.1660151335368791</c:v>
                </c:pt>
                <c:pt idx="87">
                  <c:v>-8.4321770989488396</c:v>
                </c:pt>
                <c:pt idx="88">
                  <c:v>-9.3663086214855262</c:v>
                </c:pt>
                <c:pt idx="89">
                  <c:v>-10.436051431047149</c:v>
                </c:pt>
                <c:pt idx="90">
                  <c:v>-10.219886107813375</c:v>
                </c:pt>
                <c:pt idx="91">
                  <c:v>-10.309799316712105</c:v>
                </c:pt>
                <c:pt idx="92">
                  <c:v>-9.9240336078466385</c:v>
                </c:pt>
                <c:pt idx="93">
                  <c:v>-9.8550638061181939</c:v>
                </c:pt>
                <c:pt idx="94">
                  <c:v>-9.2006700913541835</c:v>
                </c:pt>
                <c:pt idx="95">
                  <c:v>-9.4310170907140467</c:v>
                </c:pt>
                <c:pt idx="96">
                  <c:v>-9.455027770718976</c:v>
                </c:pt>
                <c:pt idx="97">
                  <c:v>-9.4739376537859084</c:v>
                </c:pt>
                <c:pt idx="98">
                  <c:v>-9.0274631725660459</c:v>
                </c:pt>
                <c:pt idx="99">
                  <c:v>-8.8005447326491399</c:v>
                </c:pt>
                <c:pt idx="100">
                  <c:v>-7.6904144715746767</c:v>
                </c:pt>
                <c:pt idx="101">
                  <c:v>-7.6312093475119678</c:v>
                </c:pt>
                <c:pt idx="102">
                  <c:v>-7.3537975746304554</c:v>
                </c:pt>
                <c:pt idx="103">
                  <c:v>-7.3629035920831427</c:v>
                </c:pt>
                <c:pt idx="104">
                  <c:v>-6.8513519709530506</c:v>
                </c:pt>
                <c:pt idx="105">
                  <c:v>-7.1125967081378203</c:v>
                </c:pt>
                <c:pt idx="106">
                  <c:v>-7.1993731387802384</c:v>
                </c:pt>
                <c:pt idx="107">
                  <c:v>-7.2776268203399521</c:v>
                </c:pt>
                <c:pt idx="108">
                  <c:v>-7.1168945586849155</c:v>
                </c:pt>
                <c:pt idx="109">
                  <c:v>-6.8418707795797724</c:v>
                </c:pt>
                <c:pt idx="110">
                  <c:v>-6.8189323997946509</c:v>
                </c:pt>
                <c:pt idx="111">
                  <c:v>-6.5348776792214203</c:v>
                </c:pt>
                <c:pt idx="112">
                  <c:v>-6.1058817340718292</c:v>
                </c:pt>
                <c:pt idx="113">
                  <c:v>-6.1058817340718292</c:v>
                </c:pt>
                <c:pt idx="114">
                  <c:v>-6.2264974403671172</c:v>
                </c:pt>
                <c:pt idx="115">
                  <c:v>-6.9660031519221519</c:v>
                </c:pt>
                <c:pt idx="116">
                  <c:v>-7.0545591211735132</c:v>
                </c:pt>
                <c:pt idx="117">
                  <c:v>-6.2309667991878079</c:v>
                </c:pt>
                <c:pt idx="118">
                  <c:v>-5.8341489248183507</c:v>
                </c:pt>
                <c:pt idx="119">
                  <c:v>-4.7999721447927657</c:v>
                </c:pt>
                <c:pt idx="120">
                  <c:v>-4.9846105005047887</c:v>
                </c:pt>
                <c:pt idx="121">
                  <c:v>-4.5922229474244833</c:v>
                </c:pt>
                <c:pt idx="122">
                  <c:v>-4.7464385291161086</c:v>
                </c:pt>
                <c:pt idx="123">
                  <c:v>-4.7464385291161086</c:v>
                </c:pt>
                <c:pt idx="124">
                  <c:v>-4.7464385291161086</c:v>
                </c:pt>
                <c:pt idx="125">
                  <c:v>-4.7464385291161086</c:v>
                </c:pt>
                <c:pt idx="126">
                  <c:v>-4.7464385291161086</c:v>
                </c:pt>
                <c:pt idx="127">
                  <c:v>-4.6017546602484272</c:v>
                </c:pt>
                <c:pt idx="128">
                  <c:v>-4.3799836371948757</c:v>
                </c:pt>
                <c:pt idx="129">
                  <c:v>-4.4518139685704607</c:v>
                </c:pt>
                <c:pt idx="130">
                  <c:v>-4.7907964819373738</c:v>
                </c:pt>
                <c:pt idx="131">
                  <c:v>-4.8651702014388682</c:v>
                </c:pt>
                <c:pt idx="132">
                  <c:v>-7.1123256226209204</c:v>
                </c:pt>
                <c:pt idx="133">
                  <c:v>-8.2856654977628832</c:v>
                </c:pt>
                <c:pt idx="134">
                  <c:v>-8.5740929030325059</c:v>
                </c:pt>
                <c:pt idx="135">
                  <c:v>-8.477033141831928</c:v>
                </c:pt>
                <c:pt idx="136">
                  <c:v>-8.6056698407615002</c:v>
                </c:pt>
                <c:pt idx="137">
                  <c:v>-8.5668938732822646</c:v>
                </c:pt>
                <c:pt idx="138">
                  <c:v>-8.0815736296075507</c:v>
                </c:pt>
                <c:pt idx="139">
                  <c:v>-8.1609588117792313</c:v>
                </c:pt>
                <c:pt idx="140">
                  <c:v>-8.7082168697086164</c:v>
                </c:pt>
                <c:pt idx="141">
                  <c:v>-8.6526932328807931</c:v>
                </c:pt>
                <c:pt idx="142">
                  <c:v>-8.7761525736422641</c:v>
                </c:pt>
                <c:pt idx="143">
                  <c:v>-9.0520450151614753</c:v>
                </c:pt>
                <c:pt idx="144">
                  <c:v>-8.3699816640149223</c:v>
                </c:pt>
                <c:pt idx="145">
                  <c:v>-7.751991014976972</c:v>
                </c:pt>
                <c:pt idx="146">
                  <c:v>-7.5595175286961176</c:v>
                </c:pt>
                <c:pt idx="147">
                  <c:v>-7.9239620410579841</c:v>
                </c:pt>
                <c:pt idx="148">
                  <c:v>-8.4203337526095741</c:v>
                </c:pt>
                <c:pt idx="149">
                  <c:v>-8.934567183366779</c:v>
                </c:pt>
                <c:pt idx="150">
                  <c:v>-8.8821428532635451</c:v>
                </c:pt>
                <c:pt idx="151">
                  <c:v>-9.4004079193127552</c:v>
                </c:pt>
                <c:pt idx="152">
                  <c:v>-9.3073120535455658</c:v>
                </c:pt>
                <c:pt idx="153">
                  <c:v>-9.5043486159369941</c:v>
                </c:pt>
                <c:pt idx="154">
                  <c:v>-9.5661559041166608</c:v>
                </c:pt>
                <c:pt idx="155">
                  <c:v>-9.4876751369457377</c:v>
                </c:pt>
                <c:pt idx="156">
                  <c:v>-9.5266938737888331</c:v>
                </c:pt>
                <c:pt idx="157">
                  <c:v>-9.7586620101277273</c:v>
                </c:pt>
                <c:pt idx="158">
                  <c:v>-9.7332986763679834</c:v>
                </c:pt>
                <c:pt idx="159">
                  <c:v>-9.8507364376190409</c:v>
                </c:pt>
                <c:pt idx="160">
                  <c:v>-9.8062755092931955</c:v>
                </c:pt>
                <c:pt idx="161">
                  <c:v>-10.081552902388141</c:v>
                </c:pt>
                <c:pt idx="162">
                  <c:v>-8.9211192307003273</c:v>
                </c:pt>
                <c:pt idx="163">
                  <c:v>-7.4643184309958208</c:v>
                </c:pt>
                <c:pt idx="164">
                  <c:v>-7.6082629816049181</c:v>
                </c:pt>
                <c:pt idx="165">
                  <c:v>-7.709691381406981</c:v>
                </c:pt>
                <c:pt idx="166">
                  <c:v>-7.709691381406981</c:v>
                </c:pt>
                <c:pt idx="167">
                  <c:v>-7.8911757646440286</c:v>
                </c:pt>
                <c:pt idx="168">
                  <c:v>-8.0265220287500139</c:v>
                </c:pt>
                <c:pt idx="169">
                  <c:v>-7.4816088922063662</c:v>
                </c:pt>
                <c:pt idx="170">
                  <c:v>-3.7842502780368692</c:v>
                </c:pt>
                <c:pt idx="171">
                  <c:v>-3.3081433667207611</c:v>
                </c:pt>
                <c:pt idx="172">
                  <c:v>-3.0940944174247944</c:v>
                </c:pt>
                <c:pt idx="173">
                  <c:v>-2.8254016396245705</c:v>
                </c:pt>
                <c:pt idx="174">
                  <c:v>-2.784242399462777</c:v>
                </c:pt>
                <c:pt idx="175">
                  <c:v>-2.814486082191336</c:v>
                </c:pt>
                <c:pt idx="176">
                  <c:v>-2.6266852290217959</c:v>
                </c:pt>
                <c:pt idx="177">
                  <c:v>-2.6878971495663797</c:v>
                </c:pt>
                <c:pt idx="178">
                  <c:v>-2.7476615774595774</c:v>
                </c:pt>
                <c:pt idx="179">
                  <c:v>-2.8195436482630054</c:v>
                </c:pt>
                <c:pt idx="180">
                  <c:v>-2.8363071549840213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C5-4AD3-A847-8BAC11D33B8A}"/>
            </c:ext>
          </c:extLst>
        </c:ser>
        <c:ser>
          <c:idx val="4"/>
          <c:order val="4"/>
          <c:tx>
            <c:v>Plus 2 sigma</c:v>
          </c:tx>
          <c:spPr>
            <a:ln w="1270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'Cocktail Seiko'!$B$16:$B$10000</c:f>
              <c:numCache>
                <c:formatCode>0</c:formatCode>
                <c:ptCount val="9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</c:numCache>
            </c:numRef>
          </c:xVal>
          <c:yVal>
            <c:numRef>
              <c:f>'Cocktail Seiko'!$J$16:$J$10000</c:f>
              <c:numCache>
                <c:formatCode>General</c:formatCode>
                <c:ptCount val="9985"/>
                <c:pt idx="0">
                  <c:v>10.641817960896937</c:v>
                </c:pt>
                <c:pt idx="1">
                  <c:v>10.490630351767196</c:v>
                </c:pt>
                <c:pt idx="2">
                  <c:v>10.507264168704561</c:v>
                </c:pt>
                <c:pt idx="3">
                  <c:v>10.400623674341965</c:v>
                </c:pt>
                <c:pt idx="4">
                  <c:v>10.407435357652986</c:v>
                </c:pt>
                <c:pt idx="5">
                  <c:v>10.246039681047677</c:v>
                </c:pt>
                <c:pt idx="6">
                  <c:v>10.572604728597192</c:v>
                </c:pt>
                <c:pt idx="7">
                  <c:v>10.323140233983302</c:v>
                </c:pt>
                <c:pt idx="8">
                  <c:v>10.415616402498793</c:v>
                </c:pt>
                <c:pt idx="9">
                  <c:v>11.121669129188527</c:v>
                </c:pt>
                <c:pt idx="10">
                  <c:v>11.121669129188527</c:v>
                </c:pt>
                <c:pt idx="11">
                  <c:v>10.815606867946975</c:v>
                </c:pt>
                <c:pt idx="12">
                  <c:v>11.710114651269379</c:v>
                </c:pt>
                <c:pt idx="13">
                  <c:v>12.335291169025478</c:v>
                </c:pt>
                <c:pt idx="14">
                  <c:v>11.629010008714324</c:v>
                </c:pt>
                <c:pt idx="15">
                  <c:v>12.198659926655878</c:v>
                </c:pt>
                <c:pt idx="16">
                  <c:v>12.066771255692874</c:v>
                </c:pt>
                <c:pt idx="17">
                  <c:v>11.892211680534183</c:v>
                </c:pt>
                <c:pt idx="18">
                  <c:v>11.876290784119268</c:v>
                </c:pt>
                <c:pt idx="19">
                  <c:v>11.440158103067171</c:v>
                </c:pt>
                <c:pt idx="20">
                  <c:v>11.810564819389359</c:v>
                </c:pt>
                <c:pt idx="21">
                  <c:v>12.08292605599614</c:v>
                </c:pt>
                <c:pt idx="22">
                  <c:v>12.114237147231737</c:v>
                </c:pt>
                <c:pt idx="23">
                  <c:v>12.027592158378507</c:v>
                </c:pt>
                <c:pt idx="24">
                  <c:v>12.083807343811326</c:v>
                </c:pt>
                <c:pt idx="25">
                  <c:v>12.090444308357149</c:v>
                </c:pt>
                <c:pt idx="26">
                  <c:v>12.544335243676011</c:v>
                </c:pt>
                <c:pt idx="27">
                  <c:v>12.418163074019441</c:v>
                </c:pt>
                <c:pt idx="28">
                  <c:v>12.275848040166835</c:v>
                </c:pt>
                <c:pt idx="29">
                  <c:v>12.333001321433684</c:v>
                </c:pt>
                <c:pt idx="30">
                  <c:v>11.960352064767559</c:v>
                </c:pt>
                <c:pt idx="31">
                  <c:v>12.033264176742437</c:v>
                </c:pt>
                <c:pt idx="32">
                  <c:v>12.129809540961965</c:v>
                </c:pt>
                <c:pt idx="33">
                  <c:v>12.156955496911902</c:v>
                </c:pt>
                <c:pt idx="34">
                  <c:v>12.161331625573526</c:v>
                </c:pt>
                <c:pt idx="35">
                  <c:v>12.041043147581806</c:v>
                </c:pt>
                <c:pt idx="36">
                  <c:v>11.82357932183117</c:v>
                </c:pt>
                <c:pt idx="37">
                  <c:v>11.822214495437462</c:v>
                </c:pt>
                <c:pt idx="38">
                  <c:v>11.858953323208553</c:v>
                </c:pt>
                <c:pt idx="39">
                  <c:v>11.318780808625686</c:v>
                </c:pt>
                <c:pt idx="40">
                  <c:v>11.302198273108921</c:v>
                </c:pt>
                <c:pt idx="41">
                  <c:v>11.581938511089527</c:v>
                </c:pt>
                <c:pt idx="42">
                  <c:v>11.029440995942634</c:v>
                </c:pt>
                <c:pt idx="43">
                  <c:v>9.7933961014580575</c:v>
                </c:pt>
                <c:pt idx="44">
                  <c:v>9.7933961014580575</c:v>
                </c:pt>
                <c:pt idx="45">
                  <c:v>11.381866186493173</c:v>
                </c:pt>
                <c:pt idx="46">
                  <c:v>11.416291283674404</c:v>
                </c:pt>
                <c:pt idx="47">
                  <c:v>11.424157643689265</c:v>
                </c:pt>
                <c:pt idx="48">
                  <c:v>11.491227869260873</c:v>
                </c:pt>
                <c:pt idx="49">
                  <c:v>11.489577675789482</c:v>
                </c:pt>
                <c:pt idx="50">
                  <c:v>11.028302490947635</c:v>
                </c:pt>
                <c:pt idx="51">
                  <c:v>10.616726190286384</c:v>
                </c:pt>
                <c:pt idx="52">
                  <c:v>10.35689965148053</c:v>
                </c:pt>
                <c:pt idx="53">
                  <c:v>10.252372178854728</c:v>
                </c:pt>
                <c:pt idx="54">
                  <c:v>10.310632284814874</c:v>
                </c:pt>
                <c:pt idx="55">
                  <c:v>9.9054737084635427</c:v>
                </c:pt>
                <c:pt idx="56">
                  <c:v>9.1985726314522491</c:v>
                </c:pt>
                <c:pt idx="57">
                  <c:v>9.4364141747161341</c:v>
                </c:pt>
                <c:pt idx="58">
                  <c:v>9.2508378652153382</c:v>
                </c:pt>
                <c:pt idx="59">
                  <c:v>9.0548479875126038</c:v>
                </c:pt>
                <c:pt idx="60">
                  <c:v>9.2144925514657476</c:v>
                </c:pt>
                <c:pt idx="61">
                  <c:v>9.2010895243604409</c:v>
                </c:pt>
                <c:pt idx="62">
                  <c:v>9.2690700031477373</c:v>
                </c:pt>
                <c:pt idx="63">
                  <c:v>9.2225084932150097</c:v>
                </c:pt>
                <c:pt idx="64">
                  <c:v>9.2993226370256483</c:v>
                </c:pt>
                <c:pt idx="65">
                  <c:v>9.4738769622675605</c:v>
                </c:pt>
                <c:pt idx="66">
                  <c:v>9.3297489002640948</c:v>
                </c:pt>
                <c:pt idx="67">
                  <c:v>9.1029817220304903</c:v>
                </c:pt>
                <c:pt idx="68">
                  <c:v>8.4001685615336736</c:v>
                </c:pt>
                <c:pt idx="69">
                  <c:v>8.3599758637107175</c:v>
                </c:pt>
                <c:pt idx="70">
                  <c:v>8.2216965537838451</c:v>
                </c:pt>
                <c:pt idx="71">
                  <c:v>7.44736747533954</c:v>
                </c:pt>
                <c:pt idx="72">
                  <c:v>6.5891220525894987</c:v>
                </c:pt>
                <c:pt idx="73">
                  <c:v>6.9873643862744697</c:v>
                </c:pt>
                <c:pt idx="74">
                  <c:v>6.4360725888368542</c:v>
                </c:pt>
                <c:pt idx="75">
                  <c:v>5.5693678368171149</c:v>
                </c:pt>
                <c:pt idx="76">
                  <c:v>6.1345169112223434</c:v>
                </c:pt>
                <c:pt idx="77">
                  <c:v>6.7589121905670302</c:v>
                </c:pt>
                <c:pt idx="78">
                  <c:v>6.7424865758410109</c:v>
                </c:pt>
                <c:pt idx="79">
                  <c:v>6.721765738417707</c:v>
                </c:pt>
                <c:pt idx="80">
                  <c:v>7.4810929137725708</c:v>
                </c:pt>
                <c:pt idx="81">
                  <c:v>7.5099188771960135</c:v>
                </c:pt>
                <c:pt idx="82">
                  <c:v>7.5145337264211411</c:v>
                </c:pt>
                <c:pt idx="83">
                  <c:v>7.5362856944113208</c:v>
                </c:pt>
                <c:pt idx="84">
                  <c:v>6.6662732658790018</c:v>
                </c:pt>
                <c:pt idx="85">
                  <c:v>6.8128943266556874</c:v>
                </c:pt>
                <c:pt idx="86">
                  <c:v>6.8445865621083071</c:v>
                </c:pt>
                <c:pt idx="87">
                  <c:v>6.4678913846631252</c:v>
                </c:pt>
                <c:pt idx="88">
                  <c:v>8.3663086214855262</c:v>
                </c:pt>
                <c:pt idx="89">
                  <c:v>10.539499706909217</c:v>
                </c:pt>
                <c:pt idx="90">
                  <c:v>10.559886107813375</c:v>
                </c:pt>
                <c:pt idx="91">
                  <c:v>10.563132650045439</c:v>
                </c:pt>
                <c:pt idx="92">
                  <c:v>10.957366941179973</c:v>
                </c:pt>
                <c:pt idx="93">
                  <c:v>11.1654086337044</c:v>
                </c:pt>
                <c:pt idx="94">
                  <c:v>11.129241519925611</c:v>
                </c:pt>
                <c:pt idx="95">
                  <c:v>11.134720794417749</c:v>
                </c:pt>
                <c:pt idx="96">
                  <c:v>11.378104693795899</c:v>
                </c:pt>
                <c:pt idx="97">
                  <c:v>11.633937653785908</c:v>
                </c:pt>
                <c:pt idx="98">
                  <c:v>11.507463172566046</c:v>
                </c:pt>
                <c:pt idx="99">
                  <c:v>11.760544732649141</c:v>
                </c:pt>
                <c:pt idx="100">
                  <c:v>11.370414471574676</c:v>
                </c:pt>
                <c:pt idx="101">
                  <c:v>11.471209347511968</c:v>
                </c:pt>
                <c:pt idx="102">
                  <c:v>11.793797574630457</c:v>
                </c:pt>
                <c:pt idx="103">
                  <c:v>11.898903592083144</c:v>
                </c:pt>
                <c:pt idx="104">
                  <c:v>12.011351970953051</c:v>
                </c:pt>
                <c:pt idx="105">
                  <c:v>11.95259670813782</c:v>
                </c:pt>
                <c:pt idx="106">
                  <c:v>11.815373138780238</c:v>
                </c:pt>
                <c:pt idx="107">
                  <c:v>11.597626820339952</c:v>
                </c:pt>
                <c:pt idx="108">
                  <c:v>11.556894558684917</c:v>
                </c:pt>
                <c:pt idx="109">
                  <c:v>11.761870779579773</c:v>
                </c:pt>
                <c:pt idx="110">
                  <c:v>11.53893239979465</c:v>
                </c:pt>
                <c:pt idx="111">
                  <c:v>11.654877679221421</c:v>
                </c:pt>
                <c:pt idx="112">
                  <c:v>11.785881734071829</c:v>
                </c:pt>
                <c:pt idx="113">
                  <c:v>11.785881734071829</c:v>
                </c:pt>
                <c:pt idx="114">
                  <c:v>11.842497440367117</c:v>
                </c:pt>
                <c:pt idx="115">
                  <c:v>12.070003151922151</c:v>
                </c:pt>
                <c:pt idx="116">
                  <c:v>12.054559121173513</c:v>
                </c:pt>
                <c:pt idx="117">
                  <c:v>11.870966799187809</c:v>
                </c:pt>
                <c:pt idx="118">
                  <c:v>11.114148924818352</c:v>
                </c:pt>
                <c:pt idx="119">
                  <c:v>9.5599721447927664</c:v>
                </c:pt>
                <c:pt idx="120">
                  <c:v>9.4566105005047874</c:v>
                </c:pt>
                <c:pt idx="121">
                  <c:v>10.048222947424483</c:v>
                </c:pt>
                <c:pt idx="122">
                  <c:v>9.9131051957827747</c:v>
                </c:pt>
                <c:pt idx="123">
                  <c:v>9.9131051957827747</c:v>
                </c:pt>
                <c:pt idx="124">
                  <c:v>9.9131051957827747</c:v>
                </c:pt>
                <c:pt idx="125">
                  <c:v>9.9131051957827747</c:v>
                </c:pt>
                <c:pt idx="126">
                  <c:v>9.9131051957827747</c:v>
                </c:pt>
                <c:pt idx="127">
                  <c:v>9.7617546602484282</c:v>
                </c:pt>
                <c:pt idx="128">
                  <c:v>9.8799836371948757</c:v>
                </c:pt>
                <c:pt idx="129">
                  <c:v>9.7434806352371286</c:v>
                </c:pt>
                <c:pt idx="130">
                  <c:v>9.8324631486040399</c:v>
                </c:pt>
                <c:pt idx="131">
                  <c:v>10.215170201438868</c:v>
                </c:pt>
                <c:pt idx="132">
                  <c:v>13.695658955954253</c:v>
                </c:pt>
                <c:pt idx="133">
                  <c:v>15.97733216442955</c:v>
                </c:pt>
                <c:pt idx="134">
                  <c:v>15.865759569699174</c:v>
                </c:pt>
                <c:pt idx="135">
                  <c:v>16.172685315744971</c:v>
                </c:pt>
                <c:pt idx="136">
                  <c:v>16.51476074985241</c:v>
                </c:pt>
                <c:pt idx="137">
                  <c:v>16.521439327827718</c:v>
                </c:pt>
                <c:pt idx="138">
                  <c:v>16.672482720516644</c:v>
                </c:pt>
                <c:pt idx="139">
                  <c:v>17.370049720870142</c:v>
                </c:pt>
                <c:pt idx="140">
                  <c:v>19.208216869708615</c:v>
                </c:pt>
                <c:pt idx="141">
                  <c:v>19.243602323789883</c:v>
                </c:pt>
                <c:pt idx="142">
                  <c:v>19.185243482733171</c:v>
                </c:pt>
                <c:pt idx="143">
                  <c:v>19.279317742434202</c:v>
                </c:pt>
                <c:pt idx="144">
                  <c:v>19.079072573105829</c:v>
                </c:pt>
                <c:pt idx="145">
                  <c:v>18.815627378613335</c:v>
                </c:pt>
                <c:pt idx="146">
                  <c:v>18.786790255968846</c:v>
                </c:pt>
                <c:pt idx="147">
                  <c:v>18.833052950148893</c:v>
                </c:pt>
                <c:pt idx="148">
                  <c:v>18.647606479882299</c:v>
                </c:pt>
                <c:pt idx="149">
                  <c:v>18.298203547003141</c:v>
                </c:pt>
                <c:pt idx="150">
                  <c:v>18.291233762354452</c:v>
                </c:pt>
                <c:pt idx="151">
                  <c:v>17.900407919312755</c:v>
                </c:pt>
                <c:pt idx="152">
                  <c:v>17.52470335789339</c:v>
                </c:pt>
                <c:pt idx="153">
                  <c:v>17.212681949270326</c:v>
                </c:pt>
                <c:pt idx="154">
                  <c:v>16.886155904116663</c:v>
                </c:pt>
                <c:pt idx="155">
                  <c:v>16.564598213868813</c:v>
                </c:pt>
                <c:pt idx="156">
                  <c:v>16.267434614529574</c:v>
                </c:pt>
                <c:pt idx="157">
                  <c:v>16.24014349160921</c:v>
                </c:pt>
                <c:pt idx="158">
                  <c:v>15.947584390653699</c:v>
                </c:pt>
                <c:pt idx="159">
                  <c:v>15.92216500904761</c:v>
                </c:pt>
                <c:pt idx="160">
                  <c:v>15.913418366436053</c:v>
                </c:pt>
                <c:pt idx="161">
                  <c:v>15.602981473816714</c:v>
                </c:pt>
                <c:pt idx="162">
                  <c:v>12.849690659271754</c:v>
                </c:pt>
                <c:pt idx="163">
                  <c:v>9.9821755738529632</c:v>
                </c:pt>
                <c:pt idx="164">
                  <c:v>9.9832629816049181</c:v>
                </c:pt>
                <c:pt idx="165">
                  <c:v>9.8131396572690495</c:v>
                </c:pt>
                <c:pt idx="166">
                  <c:v>9.8131396572690495</c:v>
                </c:pt>
                <c:pt idx="167">
                  <c:v>9.9268900503583133</c:v>
                </c:pt>
                <c:pt idx="168">
                  <c:v>9.6931886954166817</c:v>
                </c:pt>
                <c:pt idx="169">
                  <c:v>8.304685815283289</c:v>
                </c:pt>
                <c:pt idx="170">
                  <c:v>3.1842502780368696</c:v>
                </c:pt>
                <c:pt idx="171">
                  <c:v>2.2664767000540942</c:v>
                </c:pt>
                <c:pt idx="172">
                  <c:v>1.7462683304682729</c:v>
                </c:pt>
                <c:pt idx="173">
                  <c:v>1.6890380032609338</c:v>
                </c:pt>
                <c:pt idx="174">
                  <c:v>1.4509090661294439</c:v>
                </c:pt>
                <c:pt idx="175">
                  <c:v>1.5144860821913362</c:v>
                </c:pt>
                <c:pt idx="176">
                  <c:v>1.0477378606007433</c:v>
                </c:pt>
                <c:pt idx="177">
                  <c:v>1.0767860384552685</c:v>
                </c:pt>
                <c:pt idx="178">
                  <c:v>1.0417792245184008</c:v>
                </c:pt>
                <c:pt idx="179">
                  <c:v>1.0695436482630056</c:v>
                </c:pt>
                <c:pt idx="180">
                  <c:v>0.90297382165068785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C5-4AD3-A847-8BAC11D3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428347347922773"/>
          <c:y val="0.1248648054331554"/>
          <c:w val="0.20258135814517242"/>
          <c:h val="0.183405871258573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56714785651793"/>
          <c:y val="0.14646616541353386"/>
          <c:w val="0.77763298337707787"/>
          <c:h val="0.77304397100738342"/>
        </c:manualLayout>
      </c:layout>
      <c:scatterChart>
        <c:scatterStyle val="lineMarker"/>
        <c:varyColors val="0"/>
        <c:ser>
          <c:idx val="0"/>
          <c:order val="0"/>
          <c:tx>
            <c:v>No Winder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16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'Cocktail Seiko'!$B$2:$B$80</c:f>
              <c:numCache>
                <c:formatCode>0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xVal>
          <c:yVal>
            <c:numRef>
              <c:f>'Cocktail Seiko'!$D$2:$D$80</c:f>
              <c:numCache>
                <c:formatCode>General</c:formatCode>
                <c:ptCount val="79"/>
                <c:pt idx="0">
                  <c:v>0</c:v>
                </c:pt>
                <c:pt idx="1">
                  <c:v>1.5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12</c:v>
                </c:pt>
                <c:pt idx="6">
                  <c:v>18</c:v>
                </c:pt>
                <c:pt idx="7">
                  <c:v>23</c:v>
                </c:pt>
                <c:pt idx="8">
                  <c:v>27</c:v>
                </c:pt>
                <c:pt idx="9">
                  <c:v>30</c:v>
                </c:pt>
                <c:pt idx="10">
                  <c:v>37</c:v>
                </c:pt>
                <c:pt idx="11">
                  <c:v>40</c:v>
                </c:pt>
                <c:pt idx="12">
                  <c:v>49.5</c:v>
                </c:pt>
                <c:pt idx="13">
                  <c:v>59</c:v>
                </c:pt>
                <c:pt idx="14">
                  <c:v>64</c:v>
                </c:pt>
                <c:pt idx="17">
                  <c:v>75</c:v>
                </c:pt>
                <c:pt idx="18">
                  <c:v>83</c:v>
                </c:pt>
                <c:pt idx="19">
                  <c:v>85</c:v>
                </c:pt>
                <c:pt idx="20">
                  <c:v>88</c:v>
                </c:pt>
                <c:pt idx="21">
                  <c:v>92.5</c:v>
                </c:pt>
                <c:pt idx="22">
                  <c:v>92.5</c:v>
                </c:pt>
                <c:pt idx="25">
                  <c:v>92.5</c:v>
                </c:pt>
                <c:pt idx="26">
                  <c:v>89.5</c:v>
                </c:pt>
                <c:pt idx="27">
                  <c:v>86.5</c:v>
                </c:pt>
                <c:pt idx="28">
                  <c:v>86.5</c:v>
                </c:pt>
                <c:pt idx="29">
                  <c:v>81.5</c:v>
                </c:pt>
                <c:pt idx="30">
                  <c:v>84.5</c:v>
                </c:pt>
                <c:pt idx="31">
                  <c:v>84.5</c:v>
                </c:pt>
                <c:pt idx="32">
                  <c:v>86.5</c:v>
                </c:pt>
                <c:pt idx="33">
                  <c:v>88.5</c:v>
                </c:pt>
                <c:pt idx="34">
                  <c:v>86.5</c:v>
                </c:pt>
                <c:pt idx="35">
                  <c:v>93.5</c:v>
                </c:pt>
                <c:pt idx="36">
                  <c:v>94.5</c:v>
                </c:pt>
                <c:pt idx="37">
                  <c:v>100.5</c:v>
                </c:pt>
                <c:pt idx="38">
                  <c:v>110.5</c:v>
                </c:pt>
                <c:pt idx="39">
                  <c:v>113.5</c:v>
                </c:pt>
                <c:pt idx="40">
                  <c:v>116.5</c:v>
                </c:pt>
                <c:pt idx="41">
                  <c:v>127.5</c:v>
                </c:pt>
                <c:pt idx="42">
                  <c:v>140.5</c:v>
                </c:pt>
                <c:pt idx="43">
                  <c:v>144.5</c:v>
                </c:pt>
                <c:pt idx="44">
                  <c:v>154.5</c:v>
                </c:pt>
                <c:pt idx="45">
                  <c:v>152.5</c:v>
                </c:pt>
                <c:pt idx="46">
                  <c:v>151.5</c:v>
                </c:pt>
                <c:pt idx="47">
                  <c:v>154</c:v>
                </c:pt>
                <c:pt idx="48">
                  <c:v>154</c:v>
                </c:pt>
                <c:pt idx="49">
                  <c:v>161.5</c:v>
                </c:pt>
                <c:pt idx="50">
                  <c:v>168.5</c:v>
                </c:pt>
                <c:pt idx="51">
                  <c:v>173.5</c:v>
                </c:pt>
                <c:pt idx="52">
                  <c:v>176</c:v>
                </c:pt>
                <c:pt idx="53">
                  <c:v>182.5</c:v>
                </c:pt>
                <c:pt idx="54">
                  <c:v>188.5</c:v>
                </c:pt>
                <c:pt idx="55">
                  <c:v>197.5</c:v>
                </c:pt>
                <c:pt idx="56">
                  <c:v>197.5</c:v>
                </c:pt>
                <c:pt idx="57">
                  <c:v>200.5</c:v>
                </c:pt>
                <c:pt idx="58">
                  <c:v>205.5</c:v>
                </c:pt>
                <c:pt idx="59">
                  <c:v>205.5</c:v>
                </c:pt>
                <c:pt idx="60">
                  <c:v>204.5</c:v>
                </c:pt>
                <c:pt idx="61">
                  <c:v>202.5</c:v>
                </c:pt>
                <c:pt idx="62">
                  <c:v>202.5</c:v>
                </c:pt>
                <c:pt idx="63">
                  <c:v>203.5</c:v>
                </c:pt>
                <c:pt idx="64">
                  <c:v>205.5</c:v>
                </c:pt>
                <c:pt idx="65">
                  <c:v>207</c:v>
                </c:pt>
                <c:pt idx="66">
                  <c:v>209.5</c:v>
                </c:pt>
                <c:pt idx="67">
                  <c:v>216</c:v>
                </c:pt>
                <c:pt idx="68">
                  <c:v>215.5</c:v>
                </c:pt>
                <c:pt idx="69">
                  <c:v>217.5</c:v>
                </c:pt>
                <c:pt idx="70">
                  <c:v>225</c:v>
                </c:pt>
                <c:pt idx="71">
                  <c:v>231.5</c:v>
                </c:pt>
                <c:pt idx="72">
                  <c:v>232.5</c:v>
                </c:pt>
                <c:pt idx="73">
                  <c:v>236.5</c:v>
                </c:pt>
                <c:pt idx="74">
                  <c:v>220.5</c:v>
                </c:pt>
                <c:pt idx="75">
                  <c:v>217.5</c:v>
                </c:pt>
                <c:pt idx="76">
                  <c:v>216</c:v>
                </c:pt>
                <c:pt idx="77">
                  <c:v>211.5</c:v>
                </c:pt>
                <c:pt idx="78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3-42B1-A5EC-1E7A218376C7}"/>
            </c:ext>
          </c:extLst>
        </c:ser>
        <c:ser>
          <c:idx val="1"/>
          <c:order val="1"/>
          <c:tx>
            <c:v>Winder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'Cocktail Seiko'!$B$80:$B$10000</c:f>
              <c:numCache>
                <c:formatCode>0</c:formatCode>
                <c:ptCount val="9921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102</c:v>
                </c:pt>
                <c:pt idx="24">
                  <c:v>103</c:v>
                </c:pt>
                <c:pt idx="25">
                  <c:v>104</c:v>
                </c:pt>
                <c:pt idx="26">
                  <c:v>105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112</c:v>
                </c:pt>
                <c:pt idx="34">
                  <c:v>113</c:v>
                </c:pt>
                <c:pt idx="35">
                  <c:v>114</c:v>
                </c:pt>
                <c:pt idx="36">
                  <c:v>115</c:v>
                </c:pt>
                <c:pt idx="37">
                  <c:v>116</c:v>
                </c:pt>
                <c:pt idx="38">
                  <c:v>117</c:v>
                </c:pt>
                <c:pt idx="39">
                  <c:v>118</c:v>
                </c:pt>
                <c:pt idx="40">
                  <c:v>119</c:v>
                </c:pt>
                <c:pt idx="41">
                  <c:v>120</c:v>
                </c:pt>
                <c:pt idx="42">
                  <c:v>121</c:v>
                </c:pt>
                <c:pt idx="43">
                  <c:v>122</c:v>
                </c:pt>
                <c:pt idx="44">
                  <c:v>123</c:v>
                </c:pt>
                <c:pt idx="45">
                  <c:v>124</c:v>
                </c:pt>
                <c:pt idx="46">
                  <c:v>125</c:v>
                </c:pt>
                <c:pt idx="47">
                  <c:v>126</c:v>
                </c:pt>
                <c:pt idx="48">
                  <c:v>127</c:v>
                </c:pt>
                <c:pt idx="49">
                  <c:v>128</c:v>
                </c:pt>
                <c:pt idx="50">
                  <c:v>129</c:v>
                </c:pt>
                <c:pt idx="51">
                  <c:v>130</c:v>
                </c:pt>
                <c:pt idx="52">
                  <c:v>131</c:v>
                </c:pt>
                <c:pt idx="53">
                  <c:v>132</c:v>
                </c:pt>
                <c:pt idx="54">
                  <c:v>133</c:v>
                </c:pt>
                <c:pt idx="55">
                  <c:v>134</c:v>
                </c:pt>
                <c:pt idx="56">
                  <c:v>135</c:v>
                </c:pt>
                <c:pt idx="57">
                  <c:v>136</c:v>
                </c:pt>
                <c:pt idx="58">
                  <c:v>137</c:v>
                </c:pt>
                <c:pt idx="59">
                  <c:v>138</c:v>
                </c:pt>
                <c:pt idx="60">
                  <c:v>139</c:v>
                </c:pt>
                <c:pt idx="61">
                  <c:v>140</c:v>
                </c:pt>
                <c:pt idx="62">
                  <c:v>141</c:v>
                </c:pt>
                <c:pt idx="63">
                  <c:v>142</c:v>
                </c:pt>
                <c:pt idx="64">
                  <c:v>143</c:v>
                </c:pt>
                <c:pt idx="65">
                  <c:v>144</c:v>
                </c:pt>
                <c:pt idx="66">
                  <c:v>145</c:v>
                </c:pt>
                <c:pt idx="67">
                  <c:v>146</c:v>
                </c:pt>
                <c:pt idx="68">
                  <c:v>147</c:v>
                </c:pt>
                <c:pt idx="69">
                  <c:v>148</c:v>
                </c:pt>
                <c:pt idx="70">
                  <c:v>149</c:v>
                </c:pt>
                <c:pt idx="71">
                  <c:v>150</c:v>
                </c:pt>
                <c:pt idx="72">
                  <c:v>151</c:v>
                </c:pt>
                <c:pt idx="73">
                  <c:v>152</c:v>
                </c:pt>
                <c:pt idx="74">
                  <c:v>153</c:v>
                </c:pt>
                <c:pt idx="75">
                  <c:v>154</c:v>
                </c:pt>
                <c:pt idx="76">
                  <c:v>155</c:v>
                </c:pt>
                <c:pt idx="77">
                  <c:v>156</c:v>
                </c:pt>
                <c:pt idx="78">
                  <c:v>157</c:v>
                </c:pt>
                <c:pt idx="79">
                  <c:v>158</c:v>
                </c:pt>
                <c:pt idx="80">
                  <c:v>159</c:v>
                </c:pt>
                <c:pt idx="81">
                  <c:v>160</c:v>
                </c:pt>
                <c:pt idx="82">
                  <c:v>161</c:v>
                </c:pt>
                <c:pt idx="83">
                  <c:v>162</c:v>
                </c:pt>
                <c:pt idx="84">
                  <c:v>163</c:v>
                </c:pt>
                <c:pt idx="85">
                  <c:v>164</c:v>
                </c:pt>
                <c:pt idx="86">
                  <c:v>165</c:v>
                </c:pt>
                <c:pt idx="87">
                  <c:v>166</c:v>
                </c:pt>
                <c:pt idx="88">
                  <c:v>167</c:v>
                </c:pt>
                <c:pt idx="89">
                  <c:v>168</c:v>
                </c:pt>
                <c:pt idx="90">
                  <c:v>169</c:v>
                </c:pt>
                <c:pt idx="91">
                  <c:v>170</c:v>
                </c:pt>
                <c:pt idx="92">
                  <c:v>171</c:v>
                </c:pt>
                <c:pt idx="93">
                  <c:v>172</c:v>
                </c:pt>
                <c:pt idx="94">
                  <c:v>173</c:v>
                </c:pt>
                <c:pt idx="95">
                  <c:v>174</c:v>
                </c:pt>
                <c:pt idx="96">
                  <c:v>175</c:v>
                </c:pt>
                <c:pt idx="97">
                  <c:v>176</c:v>
                </c:pt>
                <c:pt idx="98">
                  <c:v>177</c:v>
                </c:pt>
                <c:pt idx="99">
                  <c:v>178</c:v>
                </c:pt>
                <c:pt idx="100">
                  <c:v>179</c:v>
                </c:pt>
                <c:pt idx="101">
                  <c:v>180</c:v>
                </c:pt>
                <c:pt idx="102">
                  <c:v>181</c:v>
                </c:pt>
                <c:pt idx="103">
                  <c:v>182</c:v>
                </c:pt>
                <c:pt idx="104">
                  <c:v>183</c:v>
                </c:pt>
                <c:pt idx="105">
                  <c:v>184</c:v>
                </c:pt>
                <c:pt idx="106">
                  <c:v>185</c:v>
                </c:pt>
                <c:pt idx="107">
                  <c:v>186</c:v>
                </c:pt>
                <c:pt idx="108">
                  <c:v>187</c:v>
                </c:pt>
                <c:pt idx="109">
                  <c:v>188</c:v>
                </c:pt>
                <c:pt idx="110">
                  <c:v>189</c:v>
                </c:pt>
                <c:pt idx="111">
                  <c:v>190</c:v>
                </c:pt>
                <c:pt idx="112">
                  <c:v>191</c:v>
                </c:pt>
                <c:pt idx="113">
                  <c:v>192</c:v>
                </c:pt>
                <c:pt idx="114">
                  <c:v>193</c:v>
                </c:pt>
                <c:pt idx="115">
                  <c:v>194</c:v>
                </c:pt>
                <c:pt idx="116">
                  <c:v>195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199</c:v>
                </c:pt>
                <c:pt idx="121">
                  <c:v>200</c:v>
                </c:pt>
                <c:pt idx="122">
                  <c:v>201</c:v>
                </c:pt>
                <c:pt idx="123">
                  <c:v>202</c:v>
                </c:pt>
                <c:pt idx="124">
                  <c:v>203</c:v>
                </c:pt>
                <c:pt idx="125">
                  <c:v>204</c:v>
                </c:pt>
                <c:pt idx="126">
                  <c:v>205</c:v>
                </c:pt>
                <c:pt idx="127">
                  <c:v>206</c:v>
                </c:pt>
                <c:pt idx="128">
                  <c:v>207</c:v>
                </c:pt>
                <c:pt idx="129">
                  <c:v>208</c:v>
                </c:pt>
                <c:pt idx="130">
                  <c:v>209</c:v>
                </c:pt>
                <c:pt idx="131">
                  <c:v>210</c:v>
                </c:pt>
                <c:pt idx="132">
                  <c:v>211</c:v>
                </c:pt>
                <c:pt idx="133">
                  <c:v>212</c:v>
                </c:pt>
                <c:pt idx="134">
                  <c:v>213</c:v>
                </c:pt>
                <c:pt idx="135">
                  <c:v>214</c:v>
                </c:pt>
                <c:pt idx="136">
                  <c:v>215</c:v>
                </c:pt>
                <c:pt idx="137">
                  <c:v>216</c:v>
                </c:pt>
              </c:numCache>
            </c:numRef>
          </c:xVal>
          <c:yVal>
            <c:numRef>
              <c:f>'Cocktail Seiko'!$D$80:$D$10000</c:f>
              <c:numCache>
                <c:formatCode>General</c:formatCode>
                <c:ptCount val="9921"/>
                <c:pt idx="0">
                  <c:v>211</c:v>
                </c:pt>
                <c:pt idx="1">
                  <c:v>210</c:v>
                </c:pt>
                <c:pt idx="2">
                  <c:v>207</c:v>
                </c:pt>
                <c:pt idx="3">
                  <c:v>204.5</c:v>
                </c:pt>
                <c:pt idx="4">
                  <c:v>202.5</c:v>
                </c:pt>
                <c:pt idx="5">
                  <c:v>209.5</c:v>
                </c:pt>
                <c:pt idx="6">
                  <c:v>208.5</c:v>
                </c:pt>
                <c:pt idx="7">
                  <c:v>202</c:v>
                </c:pt>
                <c:pt idx="8">
                  <c:v>206</c:v>
                </c:pt>
                <c:pt idx="9">
                  <c:v>204.5</c:v>
                </c:pt>
                <c:pt idx="11">
                  <c:v>204.5</c:v>
                </c:pt>
                <c:pt idx="12">
                  <c:v>202.5</c:v>
                </c:pt>
                <c:pt idx="13">
                  <c:v>197</c:v>
                </c:pt>
                <c:pt idx="14">
                  <c:v>193.5</c:v>
                </c:pt>
                <c:pt idx="15">
                  <c:v>185.5</c:v>
                </c:pt>
                <c:pt idx="16">
                  <c:v>189.5</c:v>
                </c:pt>
                <c:pt idx="17">
                  <c:v>187.5</c:v>
                </c:pt>
                <c:pt idx="18">
                  <c:v>185.5</c:v>
                </c:pt>
                <c:pt idx="19">
                  <c:v>180</c:v>
                </c:pt>
                <c:pt idx="20">
                  <c:v>178.5</c:v>
                </c:pt>
                <c:pt idx="21">
                  <c:v>170.5</c:v>
                </c:pt>
                <c:pt idx="22">
                  <c:v>172</c:v>
                </c:pt>
                <c:pt idx="23">
                  <c:v>170.5</c:v>
                </c:pt>
                <c:pt idx="24">
                  <c:v>175</c:v>
                </c:pt>
                <c:pt idx="25">
                  <c:v>172</c:v>
                </c:pt>
                <c:pt idx="26">
                  <c:v>175</c:v>
                </c:pt>
                <c:pt idx="27">
                  <c:v>179.3</c:v>
                </c:pt>
                <c:pt idx="28">
                  <c:v>184.5</c:v>
                </c:pt>
                <c:pt idx="29">
                  <c:v>182</c:v>
                </c:pt>
                <c:pt idx="30">
                  <c:v>181</c:v>
                </c:pt>
                <c:pt idx="31">
                  <c:v>187.5</c:v>
                </c:pt>
                <c:pt idx="32">
                  <c:v>186.5</c:v>
                </c:pt>
                <c:pt idx="33">
                  <c:v>184.5</c:v>
                </c:pt>
                <c:pt idx="34">
                  <c:v>183.5</c:v>
                </c:pt>
                <c:pt idx="35">
                  <c:v>180.5</c:v>
                </c:pt>
                <c:pt idx="36">
                  <c:v>182</c:v>
                </c:pt>
                <c:pt idx="37">
                  <c:v>183.5</c:v>
                </c:pt>
                <c:pt idx="38">
                  <c:v>178.5</c:v>
                </c:pt>
                <c:pt idx="39">
                  <c:v>190.5</c:v>
                </c:pt>
                <c:pt idx="40">
                  <c:v>206</c:v>
                </c:pt>
                <c:pt idx="41">
                  <c:v>209.6</c:v>
                </c:pt>
                <c:pt idx="42">
                  <c:v>206.29999999999998</c:v>
                </c:pt>
                <c:pt idx="43">
                  <c:v>212.49999999999997</c:v>
                </c:pt>
                <c:pt idx="48">
                  <c:v>212.5</c:v>
                </c:pt>
                <c:pt idx="49">
                  <c:v>211</c:v>
                </c:pt>
                <c:pt idx="50">
                  <c:v>215.5</c:v>
                </c:pt>
                <c:pt idx="51">
                  <c:v>216.5</c:v>
                </c:pt>
                <c:pt idx="52">
                  <c:v>220</c:v>
                </c:pt>
                <c:pt idx="53">
                  <c:v>226</c:v>
                </c:pt>
                <c:pt idx="54">
                  <c:v>231.7</c:v>
                </c:pt>
                <c:pt idx="55">
                  <c:v>236.5</c:v>
                </c:pt>
                <c:pt idx="56">
                  <c:v>235.5</c:v>
                </c:pt>
                <c:pt idx="57">
                  <c:v>237</c:v>
                </c:pt>
                <c:pt idx="58">
                  <c:v>238.5</c:v>
                </c:pt>
                <c:pt idx="59">
                  <c:v>237.5</c:v>
                </c:pt>
                <c:pt idx="60">
                  <c:v>242.5</c:v>
                </c:pt>
                <c:pt idx="61">
                  <c:v>246.5</c:v>
                </c:pt>
                <c:pt idx="62">
                  <c:v>250.5</c:v>
                </c:pt>
                <c:pt idx="63">
                  <c:v>255.5</c:v>
                </c:pt>
                <c:pt idx="64">
                  <c:v>254.5</c:v>
                </c:pt>
                <c:pt idx="65">
                  <c:v>250.7</c:v>
                </c:pt>
                <c:pt idx="66">
                  <c:v>245.79999999999998</c:v>
                </c:pt>
                <c:pt idx="67">
                  <c:v>246</c:v>
                </c:pt>
                <c:pt idx="68">
                  <c:v>249</c:v>
                </c:pt>
                <c:pt idx="69">
                  <c:v>256.5</c:v>
                </c:pt>
                <c:pt idx="70">
                  <c:v>265.5</c:v>
                </c:pt>
                <c:pt idx="71">
                  <c:v>265.5</c:v>
                </c:pt>
                <c:pt idx="72">
                  <c:v>274.5</c:v>
                </c:pt>
                <c:pt idx="77">
                  <c:v>274.5</c:v>
                </c:pt>
                <c:pt idx="78">
                  <c:v>277</c:v>
                </c:pt>
                <c:pt idx="79">
                  <c:v>277</c:v>
                </c:pt>
                <c:pt idx="80">
                  <c:v>279</c:v>
                </c:pt>
                <c:pt idx="81">
                  <c:v>277</c:v>
                </c:pt>
                <c:pt idx="82">
                  <c:v>284.2</c:v>
                </c:pt>
                <c:pt idx="83">
                  <c:v>305</c:v>
                </c:pt>
                <c:pt idx="84">
                  <c:v>324</c:v>
                </c:pt>
                <c:pt idx="85">
                  <c:v>324</c:v>
                </c:pt>
                <c:pt idx="87">
                  <c:v>324</c:v>
                </c:pt>
                <c:pt idx="88">
                  <c:v>326</c:v>
                </c:pt>
                <c:pt idx="89">
                  <c:v>332</c:v>
                </c:pt>
                <c:pt idx="90">
                  <c:v>343.8</c:v>
                </c:pt>
                <c:pt idx="91">
                  <c:v>362</c:v>
                </c:pt>
                <c:pt idx="92">
                  <c:v>367</c:v>
                </c:pt>
                <c:pt idx="93">
                  <c:v>370</c:v>
                </c:pt>
                <c:pt idx="94">
                  <c:v>367</c:v>
                </c:pt>
                <c:pt idx="95">
                  <c:v>368.5</c:v>
                </c:pt>
                <c:pt idx="96">
                  <c:v>367.5</c:v>
                </c:pt>
                <c:pt idx="97">
                  <c:v>369.5</c:v>
                </c:pt>
                <c:pt idx="98">
                  <c:v>369</c:v>
                </c:pt>
                <c:pt idx="99">
                  <c:v>369</c:v>
                </c:pt>
                <c:pt idx="100">
                  <c:v>368.5</c:v>
                </c:pt>
                <c:pt idx="101">
                  <c:v>369</c:v>
                </c:pt>
                <c:pt idx="102">
                  <c:v>368</c:v>
                </c:pt>
                <c:pt idx="103">
                  <c:v>369</c:v>
                </c:pt>
                <c:pt idx="104">
                  <c:v>367</c:v>
                </c:pt>
                <c:pt idx="105">
                  <c:v>366</c:v>
                </c:pt>
                <c:pt idx="106">
                  <c:v>366.5</c:v>
                </c:pt>
                <c:pt idx="107">
                  <c:v>365.5</c:v>
                </c:pt>
                <c:pt idx="108">
                  <c:v>364.5</c:v>
                </c:pt>
                <c:pt idx="109">
                  <c:v>364</c:v>
                </c:pt>
                <c:pt idx="110">
                  <c:v>364</c:v>
                </c:pt>
                <c:pt idx="111">
                  <c:v>362.5</c:v>
                </c:pt>
                <c:pt idx="112">
                  <c:v>361.5</c:v>
                </c:pt>
                <c:pt idx="113">
                  <c:v>360</c:v>
                </c:pt>
                <c:pt idx="114">
                  <c:v>359.25</c:v>
                </c:pt>
                <c:pt idx="115">
                  <c:v>357.25</c:v>
                </c:pt>
                <c:pt idx="116">
                  <c:v>354.5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2-44EE-852D-34283915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255676430162062"/>
          <c:y val="0.66621818889180195"/>
          <c:w val="0.18874196882358582"/>
          <c:h val="0.145006385480010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'1942 Omega'!$R$26</c:f>
              <c:strCache>
                <c:ptCount val="1"/>
                <c:pt idx="0">
                  <c:v>08-May-24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'1929 Omega PW (Peggie)'!$M$27:$M$95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'1929 Omega PW (Peggie)'!$N$27:$N$95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0.5</c:v>
                </c:pt>
                <c:pt idx="25">
                  <c:v>1</c:v>
                </c:pt>
                <c:pt idx="4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9-4CA3-829A-448A40D8AF48}"/>
            </c:ext>
          </c:extLst>
        </c:ser>
        <c:ser>
          <c:idx val="0"/>
          <c:order val="1"/>
          <c:tx>
            <c:strRef>
              <c:f>'1942 Omega'!$S$26</c:f>
              <c:strCache>
                <c:ptCount val="1"/>
                <c:pt idx="0">
                  <c:v>03-Jun-24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'1942 Omega'!$Q$27:$Q$74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'1942 Omega'!$S$27:$S$74</c:f>
              <c:numCache>
                <c:formatCode>General</c:formatCode>
                <c:ptCount val="48"/>
                <c:pt idx="0">
                  <c:v>0</c:v>
                </c:pt>
                <c:pt idx="4">
                  <c:v>0.5</c:v>
                </c:pt>
                <c:pt idx="7">
                  <c:v>0</c:v>
                </c:pt>
                <c:pt idx="10">
                  <c:v>0.5</c:v>
                </c:pt>
                <c:pt idx="12">
                  <c:v>1</c:v>
                </c:pt>
                <c:pt idx="14">
                  <c:v>1</c:v>
                </c:pt>
                <c:pt idx="17">
                  <c:v>1</c:v>
                </c:pt>
                <c:pt idx="20">
                  <c:v>1.5</c:v>
                </c:pt>
                <c:pt idx="25">
                  <c:v>3</c:v>
                </c:pt>
                <c:pt idx="4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C-4A7B-84E0-7DE1DDFD07B6}"/>
            </c:ext>
          </c:extLst>
        </c:ser>
        <c:ser>
          <c:idx val="1"/>
          <c:order val="2"/>
          <c:tx>
            <c:strRef>
              <c:f>'1942 Omega'!$T$26</c:f>
              <c:strCache>
                <c:ptCount val="1"/>
                <c:pt idx="0">
                  <c:v>04 June 2024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'1942 Omega'!$Q$27:$Q$74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'1942 Omega'!$T$27:$T$74</c:f>
              <c:numCache>
                <c:formatCode>General</c:formatCode>
                <c:ptCount val="48"/>
                <c:pt idx="0">
                  <c:v>0</c:v>
                </c:pt>
                <c:pt idx="5">
                  <c:v>0</c:v>
                </c:pt>
                <c:pt idx="12">
                  <c:v>1</c:v>
                </c:pt>
                <c:pt idx="14">
                  <c:v>1</c:v>
                </c:pt>
                <c:pt idx="18">
                  <c:v>1.5</c:v>
                </c:pt>
                <c:pt idx="25">
                  <c:v>3.5</c:v>
                </c:pt>
                <c:pt idx="4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C-4A7B-84E0-7DE1DDFD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'[1]1950 Omega PW'!$N$26</c:f>
              <c:strCache>
                <c:ptCount val="1"/>
                <c:pt idx="0">
                  <c:v>45399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'[1]1929 Omega PW (Peggie)'!$M$27:$M$95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'[1]1929 Omega PW (Peggie)'!$N$27:$N$95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0.5</c:v>
                </c:pt>
                <c:pt idx="25">
                  <c:v>1</c:v>
                </c:pt>
                <c:pt idx="4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2-46B1-9C5E-22291808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42509776902887136"/>
          <c:h val="9.350387461472228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Seiko Quartz</a:t>
            </a:r>
          </a:p>
        </c:rich>
      </c:tx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'Seiko Quartz'!$B$2:$B$100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'Seiko Quartz'!$F$2:$F$93</c:f>
              <c:numCache>
                <c:formatCode>General</c:formatCode>
                <c:ptCount val="92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0.25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-0.5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0.25</c:v>
                </c:pt>
                <c:pt idx="34">
                  <c:v>0.25</c:v>
                </c:pt>
                <c:pt idx="35">
                  <c:v>0</c:v>
                </c:pt>
                <c:pt idx="36">
                  <c:v>0.5</c:v>
                </c:pt>
                <c:pt idx="37">
                  <c:v>0.5</c:v>
                </c:pt>
                <c:pt idx="38">
                  <c:v>0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0.5</c:v>
                </c:pt>
                <c:pt idx="48">
                  <c:v>0.5</c:v>
                </c:pt>
                <c:pt idx="49">
                  <c:v>0</c:v>
                </c:pt>
                <c:pt idx="50">
                  <c:v>0.5</c:v>
                </c:pt>
                <c:pt idx="51">
                  <c:v>1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60">
                  <c:v>0</c:v>
                </c:pt>
                <c:pt idx="61">
                  <c:v>0.5</c:v>
                </c:pt>
                <c:pt idx="62">
                  <c:v>0.5</c:v>
                </c:pt>
                <c:pt idx="63">
                  <c:v>0</c:v>
                </c:pt>
                <c:pt idx="64">
                  <c:v>0.5</c:v>
                </c:pt>
                <c:pt idx="65">
                  <c:v>0.5</c:v>
                </c:pt>
                <c:pt idx="66">
                  <c:v>-10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0.5</c:v>
                </c:pt>
                <c:pt idx="74">
                  <c:v>1</c:v>
                </c:pt>
                <c:pt idx="75">
                  <c:v>-0.5</c:v>
                </c:pt>
                <c:pt idx="76">
                  <c:v>0.5</c:v>
                </c:pt>
                <c:pt idx="77">
                  <c:v>0</c:v>
                </c:pt>
                <c:pt idx="7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F-44B9-8B4B-1389372B3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Seiko Quartz</a:t>
            </a:r>
          </a:p>
        </c:rich>
      </c:tx>
      <c:layout>
        <c:manualLayout>
          <c:xMode val="edge"/>
          <c:yMode val="edge"/>
          <c:x val="0.70921542929637138"/>
          <c:y val="0.807733619763694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'Seiko Quartz'!$B$2:$B$100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'Seiko Quartz'!$D$2:$D$100</c:f>
              <c:numCache>
                <c:formatCode>General</c:formatCode>
                <c:ptCount val="9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5.5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8.5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10.5</c:v>
                </c:pt>
                <c:pt idx="31">
                  <c:v>11</c:v>
                </c:pt>
                <c:pt idx="32">
                  <c:v>11.5</c:v>
                </c:pt>
                <c:pt idx="33">
                  <c:v>11.75</c:v>
                </c:pt>
                <c:pt idx="34">
                  <c:v>12</c:v>
                </c:pt>
                <c:pt idx="35">
                  <c:v>12</c:v>
                </c:pt>
                <c:pt idx="36">
                  <c:v>12.5</c:v>
                </c:pt>
                <c:pt idx="37">
                  <c:v>13</c:v>
                </c:pt>
                <c:pt idx="38">
                  <c:v>13</c:v>
                </c:pt>
                <c:pt idx="39">
                  <c:v>13.5</c:v>
                </c:pt>
                <c:pt idx="40">
                  <c:v>14</c:v>
                </c:pt>
                <c:pt idx="41">
                  <c:v>14</c:v>
                </c:pt>
                <c:pt idx="42">
                  <c:v>14.5</c:v>
                </c:pt>
                <c:pt idx="43">
                  <c:v>15</c:v>
                </c:pt>
                <c:pt idx="44">
                  <c:v>15.5</c:v>
                </c:pt>
                <c:pt idx="45">
                  <c:v>16</c:v>
                </c:pt>
                <c:pt idx="46">
                  <c:v>16</c:v>
                </c:pt>
                <c:pt idx="47">
                  <c:v>16.5</c:v>
                </c:pt>
                <c:pt idx="48">
                  <c:v>17</c:v>
                </c:pt>
                <c:pt idx="49">
                  <c:v>17</c:v>
                </c:pt>
                <c:pt idx="50">
                  <c:v>17.5</c:v>
                </c:pt>
                <c:pt idx="51">
                  <c:v>18.5</c:v>
                </c:pt>
                <c:pt idx="52">
                  <c:v>18.5</c:v>
                </c:pt>
                <c:pt idx="53">
                  <c:v>19</c:v>
                </c:pt>
                <c:pt idx="54">
                  <c:v>19.5</c:v>
                </c:pt>
                <c:pt idx="59" formatCode="0">
                  <c:v>21</c:v>
                </c:pt>
                <c:pt idx="60" formatCode="0">
                  <c:v>21</c:v>
                </c:pt>
                <c:pt idx="61" formatCode="0">
                  <c:v>21.5</c:v>
                </c:pt>
                <c:pt idx="62" formatCode="0">
                  <c:v>22</c:v>
                </c:pt>
                <c:pt idx="63" formatCode="0">
                  <c:v>22</c:v>
                </c:pt>
                <c:pt idx="64" formatCode="0">
                  <c:v>22.5</c:v>
                </c:pt>
                <c:pt idx="65" formatCode="0">
                  <c:v>23</c:v>
                </c:pt>
                <c:pt idx="66" formatCode="0">
                  <c:v>13</c:v>
                </c:pt>
                <c:pt idx="67" formatCode="0">
                  <c:v>13.5</c:v>
                </c:pt>
                <c:pt idx="68" formatCode="0">
                  <c:v>14</c:v>
                </c:pt>
                <c:pt idx="69" formatCode="0">
                  <c:v>14</c:v>
                </c:pt>
                <c:pt idx="70" formatCode="0">
                  <c:v>14</c:v>
                </c:pt>
                <c:pt idx="71" formatCode="0">
                  <c:v>15</c:v>
                </c:pt>
                <c:pt idx="72" formatCode="0">
                  <c:v>15</c:v>
                </c:pt>
                <c:pt idx="73" formatCode="0">
                  <c:v>15.5</c:v>
                </c:pt>
                <c:pt idx="74" formatCode="0">
                  <c:v>16.5</c:v>
                </c:pt>
                <c:pt idx="75" formatCode="0">
                  <c:v>16</c:v>
                </c:pt>
                <c:pt idx="76" formatCode="0">
                  <c:v>16.5</c:v>
                </c:pt>
                <c:pt idx="77" formatCode="0">
                  <c:v>16.5</c:v>
                </c:pt>
                <c:pt idx="78" formatCode="0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4-4BB0-8C43-26EB330C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'1886 Waltham'!$R$26</c:f>
              <c:strCache>
                <c:ptCount val="1"/>
                <c:pt idx="0">
                  <c:v>15-Jun-24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'1886 Waltham'!$Q$27:$Q$74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'1886 Waltham'!$R$27:$R$74</c:f>
              <c:numCache>
                <c:formatCode>General</c:formatCode>
                <c:ptCount val="48"/>
                <c:pt idx="0">
                  <c:v>0</c:v>
                </c:pt>
                <c:pt idx="8">
                  <c:v>5</c:v>
                </c:pt>
                <c:pt idx="16">
                  <c:v>11</c:v>
                </c:pt>
                <c:pt idx="17">
                  <c:v>12.5</c:v>
                </c:pt>
                <c:pt idx="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3-4382-B871-D6D7140D4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13747352472125599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Statistics!$B$3</c:f>
              <c:strCache>
                <c:ptCount val="1"/>
                <c:pt idx="0">
                  <c:v>Mean daily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Statistics!$C$2:$N$2</c:f>
              <c:strCache>
                <c:ptCount val="12"/>
                <c:pt idx="0">
                  <c:v>1942 Omega</c:v>
                </c:pt>
                <c:pt idx="1">
                  <c:v>1950 Omega</c:v>
                </c:pt>
                <c:pt idx="2">
                  <c:v>1886 Waltham</c:v>
                </c:pt>
                <c:pt idx="3">
                  <c:v>1901 Waltham</c:v>
                </c:pt>
                <c:pt idx="4">
                  <c:v>Hamilton</c:v>
                </c:pt>
                <c:pt idx="5">
                  <c:v>Elgin</c:v>
                </c:pt>
                <c:pt idx="6">
                  <c:v>King Seiko</c:v>
                </c:pt>
                <c:pt idx="7">
                  <c:v>LordMatic</c:v>
                </c:pt>
                <c:pt idx="8">
                  <c:v>Cocktail Seiko</c:v>
                </c:pt>
                <c:pt idx="9">
                  <c:v>Deville</c:v>
                </c:pt>
                <c:pt idx="10">
                  <c:v>Geneve</c:v>
                </c:pt>
                <c:pt idx="11">
                  <c:v>Quartz Seiko</c:v>
                </c:pt>
              </c:strCache>
            </c:strRef>
          </c:cat>
          <c:val>
            <c:numRef>
              <c:f>Statistics!$C$3:$N$3</c:f>
              <c:numCache>
                <c:formatCode>@</c:formatCode>
                <c:ptCount val="12"/>
                <c:pt idx="0">
                  <c:v>-1.2865853658536586</c:v>
                </c:pt>
                <c:pt idx="1">
                  <c:v>0.15605095541401273</c:v>
                </c:pt>
                <c:pt idx="2">
                  <c:v>-0.7857142857142857</c:v>
                </c:pt>
                <c:pt idx="3">
                  <c:v>-0.73966942148760328</c:v>
                </c:pt>
                <c:pt idx="4">
                  <c:v>17.081632653061224</c:v>
                </c:pt>
                <c:pt idx="5">
                  <c:v>-3.9328358208955225</c:v>
                </c:pt>
                <c:pt idx="6">
                  <c:v>-2.2347826086956522</c:v>
                </c:pt>
                <c:pt idx="7">
                  <c:v>0.63513513513513509</c:v>
                </c:pt>
                <c:pt idx="8">
                  <c:v>2.3052631578947369</c:v>
                </c:pt>
                <c:pt idx="9">
                  <c:v>-1.0487012987012987</c:v>
                </c:pt>
                <c:pt idx="11">
                  <c:v>0.21917808219178081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9-45D0-BD48-EE41AACB8696}"/>
            </c:ext>
          </c:extLst>
        </c:ser>
        <c:ser>
          <c:idx val="1"/>
          <c:order val="1"/>
          <c:tx>
            <c:strRef>
              <c:f>Statistics!$B$4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Statistics!$C$2:$N$2</c:f>
              <c:strCache>
                <c:ptCount val="12"/>
                <c:pt idx="0">
                  <c:v>1942 Omega</c:v>
                </c:pt>
                <c:pt idx="1">
                  <c:v>1950 Omega</c:v>
                </c:pt>
                <c:pt idx="2">
                  <c:v>1886 Waltham</c:v>
                </c:pt>
                <c:pt idx="3">
                  <c:v>1901 Waltham</c:v>
                </c:pt>
                <c:pt idx="4">
                  <c:v>Hamilton</c:v>
                </c:pt>
                <c:pt idx="5">
                  <c:v>Elgin</c:v>
                </c:pt>
                <c:pt idx="6">
                  <c:v>King Seiko</c:v>
                </c:pt>
                <c:pt idx="7">
                  <c:v>LordMatic</c:v>
                </c:pt>
                <c:pt idx="8">
                  <c:v>Cocktail Seiko</c:v>
                </c:pt>
                <c:pt idx="9">
                  <c:v>Deville</c:v>
                </c:pt>
                <c:pt idx="10">
                  <c:v>Geneve</c:v>
                </c:pt>
                <c:pt idx="11">
                  <c:v>Quartz Seiko</c:v>
                </c:pt>
              </c:strCache>
            </c:strRef>
          </c:cat>
          <c:val>
            <c:numRef>
              <c:f>Statistics!$C$4:$N$4</c:f>
              <c:numCache>
                <c:formatCode>@</c:formatCode>
                <c:ptCount val="12"/>
                <c:pt idx="0">
                  <c:v>2.2947245693350355</c:v>
                </c:pt>
                <c:pt idx="1">
                  <c:v>1.6207782034148572</c:v>
                </c:pt>
                <c:pt idx="2">
                  <c:v>13.258035684221159</c:v>
                </c:pt>
                <c:pt idx="3">
                  <c:v>2.5621200976632768</c:v>
                </c:pt>
                <c:pt idx="4">
                  <c:v>46.006803726961721</c:v>
                </c:pt>
                <c:pt idx="5">
                  <c:v>7.2425395012572205</c:v>
                </c:pt>
                <c:pt idx="6">
                  <c:v>4.5837322963208953</c:v>
                </c:pt>
                <c:pt idx="7">
                  <c:v>1.5632547848252489</c:v>
                </c:pt>
                <c:pt idx="8">
                  <c:v>5.2497529951127495</c:v>
                </c:pt>
                <c:pt idx="9">
                  <c:v>1.215991232292114</c:v>
                </c:pt>
                <c:pt idx="11">
                  <c:v>1.2509894751423252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9-45D0-BD48-EE41AACB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662656"/>
        <c:axId val="909656536"/>
      </c:barChart>
      <c:catAx>
        <c:axId val="9096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56536"/>
        <c:crossesAt val="0"/>
        <c:auto val="1"/>
        <c:lblAlgn val="ctr"/>
        <c:lblOffset val="100"/>
        <c:noMultiLvlLbl val="0"/>
      </c:catAx>
      <c:valAx>
        <c:axId val="90965653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6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311089238845144"/>
          <c:y val="9.3170749489647112E-2"/>
          <c:w val="0.37044488188976377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025395863978539"/>
          <c:y val="0.15896885069817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3787325456498392"/>
          <c:w val="0.77763298337707787"/>
          <c:h val="0.67223085836074992"/>
        </c:manualLayout>
      </c:layout>
      <c:scatterChart>
        <c:scatterStyle val="lineMarker"/>
        <c:varyColors val="0"/>
        <c:ser>
          <c:idx val="0"/>
          <c:order val="0"/>
          <c:tx>
            <c:v>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'1929 Omega PW (Peggie)'!$A$2:$A$20</c:f>
              <c:numCache>
                <c:formatCode>d\-mmm\-yy</c:formatCode>
                <c:ptCount val="19"/>
                <c:pt idx="0">
                  <c:v>45419</c:v>
                </c:pt>
                <c:pt idx="1">
                  <c:v>45420</c:v>
                </c:pt>
                <c:pt idx="2">
                  <c:v>45421</c:v>
                </c:pt>
                <c:pt idx="3">
                  <c:v>45422</c:v>
                </c:pt>
                <c:pt idx="4">
                  <c:v>45422</c:v>
                </c:pt>
                <c:pt idx="5">
                  <c:v>45423</c:v>
                </c:pt>
                <c:pt idx="6">
                  <c:v>45424</c:v>
                </c:pt>
              </c:numCache>
            </c:numRef>
          </c:xVal>
          <c:yVal>
            <c:numRef>
              <c:f>'1929 Omega PW (Peggie)'!$F$2:$F$20</c:f>
              <c:numCache>
                <c:formatCode>General</c:formatCode>
                <c:ptCount val="19"/>
                <c:pt idx="1">
                  <c:v>0</c:v>
                </c:pt>
                <c:pt idx="2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B-4E19-A46E-675C7E55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84422447870608"/>
          <c:y val="0.14178302900107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2928034371643396"/>
          <c:w val="0.77763298337707787"/>
          <c:h val="0.70859713964325899"/>
        </c:manualLayout>
      </c:layout>
      <c:scatterChart>
        <c:scatterStyle val="lineMarker"/>
        <c:varyColors val="0"/>
        <c:ser>
          <c:idx val="0"/>
          <c:order val="0"/>
          <c:tx>
            <c:v>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'1929 Omega PW (Peggie)'!$A$2:$A$20</c:f>
              <c:numCache>
                <c:formatCode>d\-mmm\-yy</c:formatCode>
                <c:ptCount val="19"/>
                <c:pt idx="0">
                  <c:v>45419</c:v>
                </c:pt>
                <c:pt idx="1">
                  <c:v>45420</c:v>
                </c:pt>
                <c:pt idx="2">
                  <c:v>45421</c:v>
                </c:pt>
                <c:pt idx="3">
                  <c:v>45422</c:v>
                </c:pt>
                <c:pt idx="4">
                  <c:v>45422</c:v>
                </c:pt>
                <c:pt idx="5">
                  <c:v>45423</c:v>
                </c:pt>
                <c:pt idx="6">
                  <c:v>45424</c:v>
                </c:pt>
              </c:numCache>
            </c:numRef>
          </c:xVal>
          <c:yVal>
            <c:numRef>
              <c:f>'1929 Omega PW (Peggie)'!$D$2:$D$20</c:f>
              <c:numCache>
                <c:formatCode>General</c:formatCode>
                <c:ptCount val="19"/>
                <c:pt idx="1">
                  <c:v>0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C-492B-AA72-2D38C272D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'1950 Omega PW'!$R$26</c:f>
              <c:strCache>
                <c:ptCount val="1"/>
                <c:pt idx="0">
                  <c:v>17-Apr-24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'1929 Omega PW (Peggie)'!$M$27:$M$95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'1929 Omega PW (Peggie)'!$N$27:$N$95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0.5</c:v>
                </c:pt>
                <c:pt idx="25">
                  <c:v>1</c:v>
                </c:pt>
                <c:pt idx="4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D1D-8D7E-C9BABB5C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42509776902887136"/>
          <c:h val="9.350387461472228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56714785651793"/>
          <c:y val="0.13787325456498392"/>
          <c:w val="0.83761616336419487"/>
          <c:h val="0.80971743193754919"/>
        </c:manualLayout>
      </c:layout>
      <c:scatterChart>
        <c:scatterStyle val="lineMarker"/>
        <c:varyColors val="0"/>
        <c:ser>
          <c:idx val="0"/>
          <c:order val="0"/>
          <c:tx>
            <c:v>1950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22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'1950 Omega PW'!$B$2:$B$85</c:f>
              <c:numCache>
                <c:formatCode>0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'1950 Omega PW'!$F$2:$F$85</c:f>
              <c:numCache>
                <c:formatCode>General</c:formatCode>
                <c:ptCount val="84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-3</c:v>
                </c:pt>
                <c:pt idx="4">
                  <c:v>5</c:v>
                </c:pt>
                <c:pt idx="5">
                  <c:v>-2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14</c:v>
                </c:pt>
                <c:pt idx="10">
                  <c:v>4.333333333333333</c:v>
                </c:pt>
                <c:pt idx="11">
                  <c:v>10</c:v>
                </c:pt>
                <c:pt idx="12">
                  <c:v>23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-6</c:v>
                </c:pt>
                <c:pt idx="17">
                  <c:v>-15</c:v>
                </c:pt>
                <c:pt idx="18">
                  <c:v>-12</c:v>
                </c:pt>
                <c:pt idx="20">
                  <c:v>40</c:v>
                </c:pt>
                <c:pt idx="21">
                  <c:v>39</c:v>
                </c:pt>
                <c:pt idx="22">
                  <c:v>39</c:v>
                </c:pt>
                <c:pt idx="24">
                  <c:v>31</c:v>
                </c:pt>
                <c:pt idx="25">
                  <c:v>-8</c:v>
                </c:pt>
                <c:pt idx="26">
                  <c:v>8</c:v>
                </c:pt>
                <c:pt idx="27">
                  <c:v>2</c:v>
                </c:pt>
                <c:pt idx="29">
                  <c:v>0</c:v>
                </c:pt>
                <c:pt idx="30">
                  <c:v>-3</c:v>
                </c:pt>
                <c:pt idx="31">
                  <c:v>1</c:v>
                </c:pt>
                <c:pt idx="32">
                  <c:v>-2</c:v>
                </c:pt>
                <c:pt idx="33">
                  <c:v>0</c:v>
                </c:pt>
                <c:pt idx="34">
                  <c:v>2</c:v>
                </c:pt>
                <c:pt idx="36">
                  <c:v>2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-0.5</c:v>
                </c:pt>
                <c:pt idx="41">
                  <c:v>0.5</c:v>
                </c:pt>
                <c:pt idx="42">
                  <c:v>-4</c:v>
                </c:pt>
                <c:pt idx="43">
                  <c:v>4</c:v>
                </c:pt>
                <c:pt idx="44">
                  <c:v>1</c:v>
                </c:pt>
                <c:pt idx="45">
                  <c:v>-1.5</c:v>
                </c:pt>
                <c:pt idx="46">
                  <c:v>-0.5</c:v>
                </c:pt>
                <c:pt idx="47">
                  <c:v>-4</c:v>
                </c:pt>
                <c:pt idx="48">
                  <c:v>-1</c:v>
                </c:pt>
                <c:pt idx="49">
                  <c:v>-3</c:v>
                </c:pt>
                <c:pt idx="50">
                  <c:v>-1</c:v>
                </c:pt>
                <c:pt idx="51">
                  <c:v>-3</c:v>
                </c:pt>
                <c:pt idx="52">
                  <c:v>-2</c:v>
                </c:pt>
                <c:pt idx="53">
                  <c:v>-1</c:v>
                </c:pt>
                <c:pt idx="54">
                  <c:v>-3</c:v>
                </c:pt>
                <c:pt idx="55">
                  <c:v>-1.5</c:v>
                </c:pt>
                <c:pt idx="56">
                  <c:v>0</c:v>
                </c:pt>
                <c:pt idx="57">
                  <c:v>-3</c:v>
                </c:pt>
                <c:pt idx="58">
                  <c:v>-2</c:v>
                </c:pt>
                <c:pt idx="59">
                  <c:v>-1.5</c:v>
                </c:pt>
                <c:pt idx="60">
                  <c:v>-1.5</c:v>
                </c:pt>
                <c:pt idx="61">
                  <c:v>-2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0.5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-1</c:v>
                </c:pt>
                <c:pt idx="71">
                  <c:v>-2</c:v>
                </c:pt>
                <c:pt idx="72">
                  <c:v>0</c:v>
                </c:pt>
                <c:pt idx="73">
                  <c:v>-0.5</c:v>
                </c:pt>
                <c:pt idx="74">
                  <c:v>0</c:v>
                </c:pt>
                <c:pt idx="75">
                  <c:v>0.5</c:v>
                </c:pt>
                <c:pt idx="76">
                  <c:v>-0.5</c:v>
                </c:pt>
                <c:pt idx="77">
                  <c:v>-0.5</c:v>
                </c:pt>
                <c:pt idx="78">
                  <c:v>0.5</c:v>
                </c:pt>
                <c:pt idx="79">
                  <c:v>-7</c:v>
                </c:pt>
                <c:pt idx="80">
                  <c:v>-1.5</c:v>
                </c:pt>
                <c:pt idx="81">
                  <c:v>-2</c:v>
                </c:pt>
                <c:pt idx="82">
                  <c:v>-4</c:v>
                </c:pt>
                <c:pt idx="8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5-4CEE-99EF-A5AC7BB9ADCF}"/>
            </c:ext>
          </c:extLst>
        </c:ser>
        <c:ser>
          <c:idx val="1"/>
          <c:order val="1"/>
          <c:spPr>
            <a:ln w="158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'1950 Omega PW'!$B$16:$B$10000</c:f>
              <c:numCache>
                <c:formatCode>0</c:formatCode>
                <c:ptCount val="9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</c:numCache>
            </c:numRef>
          </c:xVal>
          <c:yVal>
            <c:numRef>
              <c:f>'1950 Omega PW'!$G$16:$G$10000</c:f>
              <c:numCache>
                <c:formatCode>General</c:formatCode>
                <c:ptCount val="9985"/>
                <c:pt idx="0">
                  <c:v>8.5308641975308639</c:v>
                </c:pt>
                <c:pt idx="1">
                  <c:v>8.4197530864197532</c:v>
                </c:pt>
                <c:pt idx="2">
                  <c:v>8.2716049382716044</c:v>
                </c:pt>
                <c:pt idx="3">
                  <c:v>8.0864197530864192</c:v>
                </c:pt>
                <c:pt idx="4">
                  <c:v>8.19753086419753</c:v>
                </c:pt>
                <c:pt idx="5">
                  <c:v>8.0864197530864192</c:v>
                </c:pt>
                <c:pt idx="6">
                  <c:v>8.4743589743589745</c:v>
                </c:pt>
                <c:pt idx="7">
                  <c:v>8.3589743589743577</c:v>
                </c:pt>
                <c:pt idx="8">
                  <c:v>8.3205128205128194</c:v>
                </c:pt>
                <c:pt idx="9">
                  <c:v>8.2051282051282044</c:v>
                </c:pt>
                <c:pt idx="10">
                  <c:v>7.5897435897435894</c:v>
                </c:pt>
                <c:pt idx="11">
                  <c:v>7.4038461538461542</c:v>
                </c:pt>
                <c:pt idx="12">
                  <c:v>7.0384615384615383</c:v>
                </c:pt>
                <c:pt idx="13">
                  <c:v>6</c:v>
                </c:pt>
                <c:pt idx="14">
                  <c:v>5.5384615384615383</c:v>
                </c:pt>
                <c:pt idx="15">
                  <c:v>5</c:v>
                </c:pt>
                <c:pt idx="16">
                  <c:v>4.365384615384615</c:v>
                </c:pt>
                <c:pt idx="17">
                  <c:v>4.5769230769230766</c:v>
                </c:pt>
                <c:pt idx="18">
                  <c:v>5</c:v>
                </c:pt>
                <c:pt idx="19">
                  <c:v>5.4230769230769234</c:v>
                </c:pt>
                <c:pt idx="20">
                  <c:v>5.1111111111111107</c:v>
                </c:pt>
                <c:pt idx="21">
                  <c:v>3.5925925925925926</c:v>
                </c:pt>
                <c:pt idx="22">
                  <c:v>2.0370370370370372</c:v>
                </c:pt>
                <c:pt idx="23">
                  <c:v>0.51851851851851849</c:v>
                </c:pt>
                <c:pt idx="24">
                  <c:v>0.4642857142857143</c:v>
                </c:pt>
                <c:pt idx="25">
                  <c:v>-0.75</c:v>
                </c:pt>
                <c:pt idx="26">
                  <c:v>-0.5178571428571429</c:v>
                </c:pt>
                <c:pt idx="27">
                  <c:v>-0.8035714285714286</c:v>
                </c:pt>
                <c:pt idx="28">
                  <c:v>-0.9821428571428571</c:v>
                </c:pt>
                <c:pt idx="29">
                  <c:v>-1.0172413793103448</c:v>
                </c:pt>
                <c:pt idx="30">
                  <c:v>-1.0689655172413792</c:v>
                </c:pt>
                <c:pt idx="31">
                  <c:v>-1.0172413793103448</c:v>
                </c:pt>
                <c:pt idx="32">
                  <c:v>-1.1206896551724137</c:v>
                </c:pt>
                <c:pt idx="33">
                  <c:v>-1.0517241379310345</c:v>
                </c:pt>
                <c:pt idx="34">
                  <c:v>-0.98275862068965514</c:v>
                </c:pt>
                <c:pt idx="35">
                  <c:v>-1.0517241379310345</c:v>
                </c:pt>
                <c:pt idx="36">
                  <c:v>-1</c:v>
                </c:pt>
                <c:pt idx="37">
                  <c:v>-1.0333333333333334</c:v>
                </c:pt>
                <c:pt idx="38">
                  <c:v>-1</c:v>
                </c:pt>
                <c:pt idx="39">
                  <c:v>-0.96666666666666667</c:v>
                </c:pt>
                <c:pt idx="40">
                  <c:v>-0.93333333333333335</c:v>
                </c:pt>
                <c:pt idx="41">
                  <c:v>-0.95</c:v>
                </c:pt>
                <c:pt idx="42">
                  <c:v>-1.0333333333333334</c:v>
                </c:pt>
                <c:pt idx="43">
                  <c:v>-0.9</c:v>
                </c:pt>
                <c:pt idx="44">
                  <c:v>-1.05</c:v>
                </c:pt>
                <c:pt idx="45">
                  <c:v>-1.0833333333333333</c:v>
                </c:pt>
                <c:pt idx="46">
                  <c:v>-1.0166666666666666</c:v>
                </c:pt>
                <c:pt idx="47">
                  <c:v>-1.0166666666666666</c:v>
                </c:pt>
                <c:pt idx="48">
                  <c:v>-0.9</c:v>
                </c:pt>
                <c:pt idx="49">
                  <c:v>-0.85</c:v>
                </c:pt>
                <c:pt idx="50">
                  <c:v>-0.98333333333333328</c:v>
                </c:pt>
                <c:pt idx="51">
                  <c:v>-1</c:v>
                </c:pt>
                <c:pt idx="52">
                  <c:v>-0.96666666666666667</c:v>
                </c:pt>
                <c:pt idx="53">
                  <c:v>-1.0333333333333334</c:v>
                </c:pt>
                <c:pt idx="54">
                  <c:v>-1.0666666666666667</c:v>
                </c:pt>
                <c:pt idx="55">
                  <c:v>-1.1333333333333333</c:v>
                </c:pt>
                <c:pt idx="56">
                  <c:v>-1.0666666666666667</c:v>
                </c:pt>
                <c:pt idx="57">
                  <c:v>-0.81666666666666665</c:v>
                </c:pt>
                <c:pt idx="58">
                  <c:v>-0.71666666666666667</c:v>
                </c:pt>
                <c:pt idx="59">
                  <c:v>-0.68333333333333335</c:v>
                </c:pt>
                <c:pt idx="60">
                  <c:v>-0.68333333333333335</c:v>
                </c:pt>
                <c:pt idx="61">
                  <c:v>-0.68333333333333335</c:v>
                </c:pt>
                <c:pt idx="62">
                  <c:v>-0.6166666666666667</c:v>
                </c:pt>
                <c:pt idx="63">
                  <c:v>-0.65</c:v>
                </c:pt>
                <c:pt idx="64">
                  <c:v>-0.71666666666666667</c:v>
                </c:pt>
                <c:pt idx="65">
                  <c:v>-0.78333333333333333</c:v>
                </c:pt>
                <c:pt idx="66">
                  <c:v>-0.83333333333333337</c:v>
                </c:pt>
                <c:pt idx="67">
                  <c:v>-0.91666666666666663</c:v>
                </c:pt>
                <c:pt idx="68">
                  <c:v>-0.91666666666666663</c:v>
                </c:pt>
                <c:pt idx="69">
                  <c:v>-0.9</c:v>
                </c:pt>
                <c:pt idx="70">
                  <c:v>-0.9</c:v>
                </c:pt>
                <c:pt idx="71">
                  <c:v>-0.8666666666666667</c:v>
                </c:pt>
                <c:pt idx="72">
                  <c:v>-0.83333333333333337</c:v>
                </c:pt>
                <c:pt idx="73">
                  <c:v>-0.83333333333333337</c:v>
                </c:pt>
                <c:pt idx="74">
                  <c:v>-0.81666666666666665</c:v>
                </c:pt>
                <c:pt idx="75">
                  <c:v>-0.85</c:v>
                </c:pt>
                <c:pt idx="76">
                  <c:v>-0.9</c:v>
                </c:pt>
                <c:pt idx="77">
                  <c:v>-0.8833333333333333</c:v>
                </c:pt>
                <c:pt idx="78">
                  <c:v>-0.93333333333333335</c:v>
                </c:pt>
                <c:pt idx="79">
                  <c:v>-1.0166666666666666</c:v>
                </c:pt>
                <c:pt idx="80">
                  <c:v>-0.8</c:v>
                </c:pt>
                <c:pt idx="81">
                  <c:v>-0.8833333333333333</c:v>
                </c:pt>
                <c:pt idx="82">
                  <c:v>-0.85</c:v>
                </c:pt>
                <c:pt idx="83">
                  <c:v>-0.71666666666666667</c:v>
                </c:pt>
                <c:pt idx="84">
                  <c:v>-0.7</c:v>
                </c:pt>
                <c:pt idx="85">
                  <c:v>-0.53333333333333333</c:v>
                </c:pt>
                <c:pt idx="86">
                  <c:v>-0.55000000000000004</c:v>
                </c:pt>
                <c:pt idx="87">
                  <c:v>-0.8666666666666667</c:v>
                </c:pt>
                <c:pt idx="88">
                  <c:v>-0.93333333333333335</c:v>
                </c:pt>
                <c:pt idx="89">
                  <c:v>-0.94166666666666665</c:v>
                </c:pt>
                <c:pt idx="90">
                  <c:v>-0.9</c:v>
                </c:pt>
                <c:pt idx="91">
                  <c:v>-0.93333333333333335</c:v>
                </c:pt>
                <c:pt idx="92">
                  <c:v>-0.98333333333333328</c:v>
                </c:pt>
                <c:pt idx="93">
                  <c:v>-1</c:v>
                </c:pt>
                <c:pt idx="94">
                  <c:v>-1.0666666666666667</c:v>
                </c:pt>
                <c:pt idx="95">
                  <c:v>-1.05</c:v>
                </c:pt>
                <c:pt idx="96">
                  <c:v>-1.0333333333333334</c:v>
                </c:pt>
                <c:pt idx="97">
                  <c:v>-1.05</c:v>
                </c:pt>
                <c:pt idx="98">
                  <c:v>-1.1166666666666667</c:v>
                </c:pt>
                <c:pt idx="99">
                  <c:v>-1.2166666666666666</c:v>
                </c:pt>
                <c:pt idx="100">
                  <c:v>-1.2666666666666666</c:v>
                </c:pt>
                <c:pt idx="101">
                  <c:v>-1.3333333333333333</c:v>
                </c:pt>
                <c:pt idx="102">
                  <c:v>-1.3666666666666667</c:v>
                </c:pt>
                <c:pt idx="103">
                  <c:v>-1.45</c:v>
                </c:pt>
                <c:pt idx="104">
                  <c:v>-1.5166666666666666</c:v>
                </c:pt>
                <c:pt idx="105">
                  <c:v>-1.5166666666666666</c:v>
                </c:pt>
                <c:pt idx="106">
                  <c:v>-1.4333333333333333</c:v>
                </c:pt>
                <c:pt idx="107">
                  <c:v>-1.4333333333333333</c:v>
                </c:pt>
                <c:pt idx="108">
                  <c:v>-1.4333333333333333</c:v>
                </c:pt>
                <c:pt idx="109">
                  <c:v>-1.4166666666666667</c:v>
                </c:pt>
                <c:pt idx="110">
                  <c:v>-1.4833333333333334</c:v>
                </c:pt>
                <c:pt idx="111">
                  <c:v>-1.45</c:v>
                </c:pt>
                <c:pt idx="112">
                  <c:v>-1.5166666666666666</c:v>
                </c:pt>
                <c:pt idx="113">
                  <c:v>-1.6</c:v>
                </c:pt>
                <c:pt idx="114">
                  <c:v>-1.6333333333333333</c:v>
                </c:pt>
                <c:pt idx="115">
                  <c:v>-1.6666666666666667</c:v>
                </c:pt>
                <c:pt idx="116">
                  <c:v>-1.7166666666666666</c:v>
                </c:pt>
                <c:pt idx="117">
                  <c:v>-1.7</c:v>
                </c:pt>
                <c:pt idx="118">
                  <c:v>-1.6666666666666667</c:v>
                </c:pt>
                <c:pt idx="119">
                  <c:v>-1.6583333333333334</c:v>
                </c:pt>
                <c:pt idx="120">
                  <c:v>-1.7</c:v>
                </c:pt>
                <c:pt idx="121">
                  <c:v>-1.6333333333333333</c:v>
                </c:pt>
                <c:pt idx="122">
                  <c:v>-1.5833333333333333</c:v>
                </c:pt>
                <c:pt idx="123">
                  <c:v>-1.5666666666666667</c:v>
                </c:pt>
                <c:pt idx="124">
                  <c:v>-1.4666666666666666</c:v>
                </c:pt>
                <c:pt idx="125">
                  <c:v>-1.4333333333333333</c:v>
                </c:pt>
                <c:pt idx="126">
                  <c:v>-1.4166666666666667</c:v>
                </c:pt>
                <c:pt idx="127">
                  <c:v>-1.3666666666666667</c:v>
                </c:pt>
                <c:pt idx="128">
                  <c:v>-1.3333333333333333</c:v>
                </c:pt>
                <c:pt idx="129">
                  <c:v>-1.3</c:v>
                </c:pt>
                <c:pt idx="130">
                  <c:v>-1.25</c:v>
                </c:pt>
                <c:pt idx="131">
                  <c:v>-1.2333333333333334</c:v>
                </c:pt>
                <c:pt idx="132">
                  <c:v>-1.1666666666666667</c:v>
                </c:pt>
                <c:pt idx="133">
                  <c:v>-1.0666666666666667</c:v>
                </c:pt>
                <c:pt idx="134">
                  <c:v>-1</c:v>
                </c:pt>
                <c:pt idx="135">
                  <c:v>-0.91666666666666663</c:v>
                </c:pt>
                <c:pt idx="136">
                  <c:v>-1</c:v>
                </c:pt>
                <c:pt idx="137">
                  <c:v>-1</c:v>
                </c:pt>
                <c:pt idx="138">
                  <c:v>-0.9</c:v>
                </c:pt>
                <c:pt idx="139">
                  <c:v>-0.85</c:v>
                </c:pt>
                <c:pt idx="140">
                  <c:v>-0.75</c:v>
                </c:pt>
                <c:pt idx="141">
                  <c:v>-0.65</c:v>
                </c:pt>
                <c:pt idx="142">
                  <c:v>-0.53333333333333333</c:v>
                </c:pt>
                <c:pt idx="143">
                  <c:v>-0.41666666666666669</c:v>
                </c:pt>
                <c:pt idx="144">
                  <c:v>-0.26666666666666666</c:v>
                </c:pt>
                <c:pt idx="145">
                  <c:v>-0.16666666666666666</c:v>
                </c:pt>
                <c:pt idx="146">
                  <c:v>-0.05</c:v>
                </c:pt>
                <c:pt idx="147">
                  <c:v>6.6666666666666666E-2</c:v>
                </c:pt>
                <c:pt idx="148">
                  <c:v>0.1</c:v>
                </c:pt>
                <c:pt idx="149">
                  <c:v>0.16666666666666666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0.23333333333333334</c:v>
                </c:pt>
                <c:pt idx="154">
                  <c:v>0.2</c:v>
                </c:pt>
                <c:pt idx="155">
                  <c:v>0.22413793103448276</c:v>
                </c:pt>
                <c:pt idx="156">
                  <c:v>0.23214285714285715</c:v>
                </c:pt>
                <c:pt idx="157">
                  <c:v>0.25925925925925924</c:v>
                </c:pt>
                <c:pt idx="158">
                  <c:v>0.30769230769230771</c:v>
                </c:pt>
                <c:pt idx="159">
                  <c:v>0.40384615384615385</c:v>
                </c:pt>
                <c:pt idx="160">
                  <c:v>0.51923076923076927</c:v>
                </c:pt>
                <c:pt idx="161">
                  <c:v>0.65384615384615385</c:v>
                </c:pt>
                <c:pt idx="162">
                  <c:v>0.69230769230769229</c:v>
                </c:pt>
                <c:pt idx="163">
                  <c:v>0.76923076923076927</c:v>
                </c:pt>
                <c:pt idx="164">
                  <c:v>0.80769230769230771</c:v>
                </c:pt>
                <c:pt idx="165">
                  <c:v>0.80769230769230771</c:v>
                </c:pt>
                <c:pt idx="166">
                  <c:v>0.94230769230769229</c:v>
                </c:pt>
                <c:pt idx="167">
                  <c:v>1</c:v>
                </c:pt>
                <c:pt idx="168">
                  <c:v>1.0384615384615385</c:v>
                </c:pt>
                <c:pt idx="169">
                  <c:v>1.1346153846153846</c:v>
                </c:pt>
                <c:pt idx="174">
                  <c:v>1.4230769230769231</c:v>
                </c:pt>
                <c:pt idx="175">
                  <c:v>1.4230769230769231</c:v>
                </c:pt>
                <c:pt idx="176">
                  <c:v>1.4230769230769231</c:v>
                </c:pt>
                <c:pt idx="177">
                  <c:v>1.4038461538461537</c:v>
                </c:pt>
                <c:pt idx="178">
                  <c:v>1.5</c:v>
                </c:pt>
                <c:pt idx="179">
                  <c:v>1.5</c:v>
                </c:pt>
                <c:pt idx="180">
                  <c:v>1.7115384615384615</c:v>
                </c:pt>
                <c:pt idx="181">
                  <c:v>1.7884615384615385</c:v>
                </c:pt>
                <c:pt idx="182">
                  <c:v>1.8461538461538463</c:v>
                </c:pt>
                <c:pt idx="183">
                  <c:v>1.92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2.0434782608695654</c:v>
                </c:pt>
                <c:pt idx="190">
                  <c:v>2</c:v>
                </c:pt>
                <c:pt idx="191">
                  <c:v>1.9347826086956521</c:v>
                </c:pt>
                <c:pt idx="192">
                  <c:v>1.9782608695652173</c:v>
                </c:pt>
                <c:pt idx="193">
                  <c:v>1.8913043478260869</c:v>
                </c:pt>
                <c:pt idx="194">
                  <c:v>1.9347826086956521</c:v>
                </c:pt>
                <c:pt idx="195">
                  <c:v>1.9782608695652173</c:v>
                </c:pt>
                <c:pt idx="196">
                  <c:v>1.9130434782608696</c:v>
                </c:pt>
                <c:pt idx="197">
                  <c:v>1.8913043478260869</c:v>
                </c:pt>
                <c:pt idx="205">
                  <c:v>1.4782608695652173</c:v>
                </c:pt>
                <c:pt idx="206">
                  <c:v>1.4565217391304348</c:v>
                </c:pt>
                <c:pt idx="207">
                  <c:v>1.4130434782608696</c:v>
                </c:pt>
                <c:pt idx="208">
                  <c:v>1.3478260869565217</c:v>
                </c:pt>
                <c:pt idx="209">
                  <c:v>1.3913043478260869</c:v>
                </c:pt>
                <c:pt idx="210">
                  <c:v>1.2826086956521738</c:v>
                </c:pt>
                <c:pt idx="211">
                  <c:v>1.3043478260869565</c:v>
                </c:pt>
                <c:pt idx="212">
                  <c:v>1.3478260869565217</c:v>
                </c:pt>
                <c:pt idx="213">
                  <c:v>1.3125</c:v>
                </c:pt>
                <c:pt idx="214">
                  <c:v>1.32</c:v>
                </c:pt>
                <c:pt idx="215">
                  <c:v>1.3653846153846154</c:v>
                </c:pt>
                <c:pt idx="216">
                  <c:v>1.462962962962963</c:v>
                </c:pt>
                <c:pt idx="217">
                  <c:v>1.5178571428571428</c:v>
                </c:pt>
                <c:pt idx="218">
                  <c:v>1.5344827586206897</c:v>
                </c:pt>
                <c:pt idx="219">
                  <c:v>1.5</c:v>
                </c:pt>
                <c:pt idx="220">
                  <c:v>1.4833333333333334</c:v>
                </c:pt>
                <c:pt idx="221">
                  <c:v>1.4750000000000001</c:v>
                </c:pt>
                <c:pt idx="222">
                  <c:v>1.4666666666666666</c:v>
                </c:pt>
                <c:pt idx="223">
                  <c:v>1.5166666666666666</c:v>
                </c:pt>
                <c:pt idx="224">
                  <c:v>1.4833333333333334</c:v>
                </c:pt>
                <c:pt idx="225">
                  <c:v>1.4333333333333333</c:v>
                </c:pt>
                <c:pt idx="226">
                  <c:v>1.4482758620689655</c:v>
                </c:pt>
                <c:pt idx="227">
                  <c:v>1.4642857142857142</c:v>
                </c:pt>
                <c:pt idx="228">
                  <c:v>1.5185185185185186</c:v>
                </c:pt>
                <c:pt idx="229">
                  <c:v>1.5576923076923077</c:v>
                </c:pt>
                <c:pt idx="230">
                  <c:v>1.6</c:v>
                </c:pt>
                <c:pt idx="231">
                  <c:v>1.5833333333333333</c:v>
                </c:pt>
                <c:pt idx="232">
                  <c:v>1.5652173913043479</c:v>
                </c:pt>
                <c:pt idx="233">
                  <c:v>1.5454545454545454</c:v>
                </c:pt>
                <c:pt idx="234">
                  <c:v>1.6190476190476191</c:v>
                </c:pt>
                <c:pt idx="235">
                  <c:v>1.625</c:v>
                </c:pt>
                <c:pt idx="236">
                  <c:v>1.631578947368421</c:v>
                </c:pt>
                <c:pt idx="237">
                  <c:v>1.6944444444444444</c:v>
                </c:pt>
                <c:pt idx="238">
                  <c:v>1.7352941176470589</c:v>
                </c:pt>
                <c:pt idx="239">
                  <c:v>1.71875</c:v>
                </c:pt>
                <c:pt idx="240">
                  <c:v>1.6666666666666667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9-42AF-B9E2-2002441AE2AE}"/>
            </c:ext>
          </c:extLst>
        </c:ser>
        <c:ser>
          <c:idx val="2"/>
          <c:order val="2"/>
          <c:spPr>
            <a:ln w="1270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'1950 Omega PW'!$B$16:$B$10000</c:f>
              <c:numCache>
                <c:formatCode>0</c:formatCode>
                <c:ptCount val="9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</c:numCache>
            </c:numRef>
          </c:xVal>
          <c:yVal>
            <c:numRef>
              <c:f>'1950 Omega PW'!$I$16:$I$10000</c:f>
              <c:numCache>
                <c:formatCode>General</c:formatCode>
                <c:ptCount val="9985"/>
                <c:pt idx="0">
                  <c:v>-20.847473478121703</c:v>
                </c:pt>
                <c:pt idx="1">
                  <c:v>-21.109108483233694</c:v>
                </c:pt>
                <c:pt idx="2">
                  <c:v>-21.364340890568474</c:v>
                </c:pt>
                <c:pt idx="3">
                  <c:v>-21.740842939895224</c:v>
                </c:pt>
                <c:pt idx="4">
                  <c:v>-21.485712810262001</c:v>
                </c:pt>
                <c:pt idx="5">
                  <c:v>-21.666246603253654</c:v>
                </c:pt>
                <c:pt idx="6">
                  <c:v>-21.57584009600178</c:v>
                </c:pt>
                <c:pt idx="7">
                  <c:v>-21.766644733531805</c:v>
                </c:pt>
                <c:pt idx="8">
                  <c:v>-21.850215490406498</c:v>
                </c:pt>
                <c:pt idx="9">
                  <c:v>-22.084119512249679</c:v>
                </c:pt>
                <c:pt idx="10">
                  <c:v>-22.853313913804996</c:v>
                </c:pt>
                <c:pt idx="11">
                  <c:v>-23.175205537906223</c:v>
                </c:pt>
                <c:pt idx="12">
                  <c:v>-23.63465758376649</c:v>
                </c:pt>
                <c:pt idx="13">
                  <c:v>-24.26676267916546</c:v>
                </c:pt>
                <c:pt idx="14">
                  <c:v>-24.469131189076194</c:v>
                </c:pt>
                <c:pt idx="15">
                  <c:v>-24.810942750813965</c:v>
                </c:pt>
                <c:pt idx="16">
                  <c:v>-25.268999899265424</c:v>
                </c:pt>
                <c:pt idx="17">
                  <c:v>-24.836172263669571</c:v>
                </c:pt>
                <c:pt idx="18">
                  <c:v>-23.579174774111841</c:v>
                </c:pt>
                <c:pt idx="19">
                  <c:v>-22.453977754826067</c:v>
                </c:pt>
                <c:pt idx="20">
                  <c:v>-22.429207256737673</c:v>
                </c:pt>
                <c:pt idx="21">
                  <c:v>-20.37503532359197</c:v>
                </c:pt>
                <c:pt idx="22">
                  <c:v>-17.596505549899014</c:v>
                </c:pt>
                <c:pt idx="23">
                  <c:v>-12.757696586591324</c:v>
                </c:pt>
                <c:pt idx="24">
                  <c:v>-12.584875647460793</c:v>
                </c:pt>
                <c:pt idx="25">
                  <c:v>-6.4852294760416642</c:v>
                </c:pt>
                <c:pt idx="26">
                  <c:v>-5.5426680338057688</c:v>
                </c:pt>
                <c:pt idx="27">
                  <c:v>-4.623998533661398</c:v>
                </c:pt>
                <c:pt idx="28">
                  <c:v>-4.7283994921733781</c:v>
                </c:pt>
                <c:pt idx="29">
                  <c:v>-4.7170340913108024</c:v>
                </c:pt>
                <c:pt idx="30">
                  <c:v>-4.7523310877866436</c:v>
                </c:pt>
                <c:pt idx="31">
                  <c:v>-4.6321793395801034</c:v>
                </c:pt>
                <c:pt idx="32">
                  <c:v>-4.6699020244637417</c:v>
                </c:pt>
                <c:pt idx="33">
                  <c:v>-4.6076306142060037</c:v>
                </c:pt>
                <c:pt idx="34">
                  <c:v>-4.6918598095240984</c:v>
                </c:pt>
                <c:pt idx="35">
                  <c:v>-4.6076306142060037</c:v>
                </c:pt>
                <c:pt idx="36">
                  <c:v>-4.5402448126271349</c:v>
                </c:pt>
                <c:pt idx="37">
                  <c:v>-4.4774910274905304</c:v>
                </c:pt>
                <c:pt idx="38">
                  <c:v>-4.4641016151377544</c:v>
                </c:pt>
                <c:pt idx="39">
                  <c:v>-4.4493221030957271</c:v>
                </c:pt>
                <c:pt idx="40">
                  <c:v>-4.3948679961992454</c:v>
                </c:pt>
                <c:pt idx="41">
                  <c:v>-4.4078413304642341</c:v>
                </c:pt>
                <c:pt idx="42">
                  <c:v>-4.4677991659710026</c:v>
                </c:pt>
                <c:pt idx="43">
                  <c:v>-4.1700662582481929</c:v>
                </c:pt>
                <c:pt idx="44">
                  <c:v>-3.7745794782559257</c:v>
                </c:pt>
                <c:pt idx="45">
                  <c:v>-3.7301343374807088</c:v>
                </c:pt>
                <c:pt idx="46">
                  <c:v>-3.7183122557269503</c:v>
                </c:pt>
                <c:pt idx="47">
                  <c:v>-3.7183122557269503</c:v>
                </c:pt>
                <c:pt idx="48">
                  <c:v>-3.3684678108764823</c:v>
                </c:pt>
                <c:pt idx="49">
                  <c:v>-3.3685974933151455</c:v>
                </c:pt>
                <c:pt idx="50">
                  <c:v>-4.2542489373942036</c:v>
                </c:pt>
                <c:pt idx="51">
                  <c:v>-4.2761766334148303</c:v>
                </c:pt>
                <c:pt idx="52">
                  <c:v>-4.1805255448517196</c:v>
                </c:pt>
                <c:pt idx="53">
                  <c:v>-4.4090637069792438</c:v>
                </c:pt>
                <c:pt idx="54">
                  <c:v>-4.4601244246998437</c:v>
                </c:pt>
                <c:pt idx="55">
                  <c:v>-4.7475029782479465</c:v>
                </c:pt>
                <c:pt idx="56">
                  <c:v>-4.724838644885053</c:v>
                </c:pt>
                <c:pt idx="57">
                  <c:v>-5.587993060402014</c:v>
                </c:pt>
                <c:pt idx="58">
                  <c:v>-5.4261134376673636</c:v>
                </c:pt>
                <c:pt idx="59">
                  <c:v>-5.3700758647249991</c:v>
                </c:pt>
                <c:pt idx="60">
                  <c:v>-5.3700758647249991</c:v>
                </c:pt>
                <c:pt idx="61">
                  <c:v>-5.3700758647249991</c:v>
                </c:pt>
                <c:pt idx="62">
                  <c:v>-5.283452379433955</c:v>
                </c:pt>
                <c:pt idx="63">
                  <c:v>-5.3129747300766423</c:v>
                </c:pt>
                <c:pt idx="64">
                  <c:v>-5.2823599935947421</c:v>
                </c:pt>
                <c:pt idx="65">
                  <c:v>-5.3636050380348008</c:v>
                </c:pt>
                <c:pt idx="66">
                  <c:v>-5.3891598835386363</c:v>
                </c:pt>
                <c:pt idx="67">
                  <c:v>-5.4265323951433908</c:v>
                </c:pt>
                <c:pt idx="68">
                  <c:v>-5.4265323951433908</c:v>
                </c:pt>
                <c:pt idx="69">
                  <c:v>-5.4269562990306559</c:v>
                </c:pt>
                <c:pt idx="70">
                  <c:v>-5.4269562990306559</c:v>
                </c:pt>
                <c:pt idx="71">
                  <c:v>-5.4048993133646697</c:v>
                </c:pt>
                <c:pt idx="72">
                  <c:v>-5.3524286213552861</c:v>
                </c:pt>
                <c:pt idx="73">
                  <c:v>-5.3524286213552861</c:v>
                </c:pt>
                <c:pt idx="74">
                  <c:v>-5.3442365323770664</c:v>
                </c:pt>
                <c:pt idx="75">
                  <c:v>-5.3677427992306068</c:v>
                </c:pt>
                <c:pt idx="76">
                  <c:v>-5.3899888641287301</c:v>
                </c:pt>
                <c:pt idx="77">
                  <c:v>-5.3828394790737253</c:v>
                </c:pt>
                <c:pt idx="78">
                  <c:v>-5.4480007875565368</c:v>
                </c:pt>
                <c:pt idx="79">
                  <c:v>-5.5146909242960342</c:v>
                </c:pt>
                <c:pt idx="80">
                  <c:v>-4.7123735336323227</c:v>
                </c:pt>
                <c:pt idx="81">
                  <c:v>-4.9550515073833115</c:v>
                </c:pt>
                <c:pt idx="82">
                  <c:v>-4.9009258201058188</c:v>
                </c:pt>
                <c:pt idx="83">
                  <c:v>-4.6041108427574589</c:v>
                </c:pt>
                <c:pt idx="84">
                  <c:v>-4.5695391629150537</c:v>
                </c:pt>
                <c:pt idx="85">
                  <c:v>-4.063520611966327</c:v>
                </c:pt>
                <c:pt idx="86">
                  <c:v>-4.0652050675126574</c:v>
                </c:pt>
                <c:pt idx="87">
                  <c:v>-2.7628616871103855</c:v>
                </c:pt>
                <c:pt idx="88">
                  <c:v>-2.8435398375859204</c:v>
                </c:pt>
                <c:pt idx="89">
                  <c:v>-2.8551422711332846</c:v>
                </c:pt>
                <c:pt idx="90">
                  <c:v>-2.8174636024359541</c:v>
                </c:pt>
                <c:pt idx="91">
                  <c:v>-2.9247036041658463</c:v>
                </c:pt>
                <c:pt idx="92">
                  <c:v>-2.9536688941508866</c:v>
                </c:pt>
                <c:pt idx="93">
                  <c:v>-2.9790570145063198</c:v>
                </c:pt>
                <c:pt idx="94">
                  <c:v>-3.0412270959493179</c:v>
                </c:pt>
                <c:pt idx="95">
                  <c:v>-3.0010680835549195</c:v>
                </c:pt>
                <c:pt idx="96">
                  <c:v>-2.9943421440110303</c:v>
                </c:pt>
                <c:pt idx="97">
                  <c:v>-3.0349433241279211</c:v>
                </c:pt>
                <c:pt idx="98">
                  <c:v>-3.0903828457449949</c:v>
                </c:pt>
                <c:pt idx="99">
                  <c:v>-3.1563115367968209</c:v>
                </c:pt>
                <c:pt idx="100">
                  <c:v>-3.2580369374991793</c:v>
                </c:pt>
                <c:pt idx="101">
                  <c:v>-3.2841166517866043</c:v>
                </c:pt>
                <c:pt idx="102">
                  <c:v>-3.3276754773443633</c:v>
                </c:pt>
                <c:pt idx="103">
                  <c:v>-3.3839079605813716</c:v>
                </c:pt>
                <c:pt idx="104">
                  <c:v>-3.382738000303787</c:v>
                </c:pt>
                <c:pt idx="105">
                  <c:v>-3.382738000303787</c:v>
                </c:pt>
                <c:pt idx="106">
                  <c:v>-3.5855931276477238</c:v>
                </c:pt>
                <c:pt idx="107">
                  <c:v>-3.5855931276477238</c:v>
                </c:pt>
                <c:pt idx="108">
                  <c:v>-3.5855931276477238</c:v>
                </c:pt>
                <c:pt idx="109">
                  <c:v>-3.5588358684079502</c:v>
                </c:pt>
                <c:pt idx="110">
                  <c:v>-3.6317177392429358</c:v>
                </c:pt>
                <c:pt idx="111">
                  <c:v>-3.4682500670960801</c:v>
                </c:pt>
                <c:pt idx="112">
                  <c:v>-3.602065642615607</c:v>
                </c:pt>
                <c:pt idx="113">
                  <c:v>-3.635517952102937</c:v>
                </c:pt>
                <c:pt idx="114">
                  <c:v>-3.6938079280700786</c:v>
                </c:pt>
                <c:pt idx="115">
                  <c:v>-3.6513300862138927</c:v>
                </c:pt>
                <c:pt idx="116">
                  <c:v>-3.604051688918942</c:v>
                </c:pt>
                <c:pt idx="117">
                  <c:v>-3.585912687975418</c:v>
                </c:pt>
                <c:pt idx="118">
                  <c:v>-3.5654967158168152</c:v>
                </c:pt>
                <c:pt idx="119">
                  <c:v>-3.5665756892433182</c:v>
                </c:pt>
                <c:pt idx="120">
                  <c:v>-3.5366636418607884</c:v>
                </c:pt>
                <c:pt idx="121">
                  <c:v>-3.4940380982603818</c:v>
                </c:pt>
                <c:pt idx="122">
                  <c:v>-3.5341166517866043</c:v>
                </c:pt>
                <c:pt idx="123">
                  <c:v>-3.5285251959416213</c:v>
                </c:pt>
                <c:pt idx="124">
                  <c:v>-3.6258846320935527</c:v>
                </c:pt>
                <c:pt idx="125">
                  <c:v>-3.6201625955808963</c:v>
                </c:pt>
                <c:pt idx="126">
                  <c:v>-3.6390277734377712</c:v>
                </c:pt>
                <c:pt idx="127">
                  <c:v>-3.6017406152320279</c:v>
                </c:pt>
                <c:pt idx="128">
                  <c:v>-3.5594410476085336</c:v>
                </c:pt>
                <c:pt idx="129">
                  <c:v>-3.4847959477565249</c:v>
                </c:pt>
                <c:pt idx="130">
                  <c:v>-3.3908720964441881</c:v>
                </c:pt>
                <c:pt idx="131">
                  <c:v>-3.3583169934012305</c:v>
                </c:pt>
                <c:pt idx="132">
                  <c:v>-3.3166020662129467</c:v>
                </c:pt>
                <c:pt idx="133">
                  <c:v>-3.2381996633203105</c:v>
                </c:pt>
                <c:pt idx="134">
                  <c:v>-3.1756225162774294</c:v>
                </c:pt>
                <c:pt idx="135">
                  <c:v>-3.2701510810805137</c:v>
                </c:pt>
                <c:pt idx="136">
                  <c:v>-3.1756225162774294</c:v>
                </c:pt>
                <c:pt idx="137">
                  <c:v>-3.1756225162774294</c:v>
                </c:pt>
                <c:pt idx="138">
                  <c:v>-3.1568414506414344</c:v>
                </c:pt>
                <c:pt idx="139">
                  <c:v>-3.1178918257565402</c:v>
                </c:pt>
                <c:pt idx="140">
                  <c:v>-2.9823380867004294</c:v>
                </c:pt>
                <c:pt idx="141">
                  <c:v>-2.7340665376454116</c:v>
                </c:pt>
                <c:pt idx="142">
                  <c:v>-2.4643664477280316</c:v>
                </c:pt>
                <c:pt idx="143">
                  <c:v>-2.2800566479164912</c:v>
                </c:pt>
                <c:pt idx="144">
                  <c:v>-2.1593426088771186</c:v>
                </c:pt>
                <c:pt idx="145">
                  <c:v>-2.2051846468560874</c:v>
                </c:pt>
                <c:pt idx="146">
                  <c:v>-2.1689620100417089</c:v>
                </c:pt>
                <c:pt idx="147">
                  <c:v>-2.1048663299869772</c:v>
                </c:pt>
                <c:pt idx="148">
                  <c:v>-2.0354156504062622</c:v>
                </c:pt>
                <c:pt idx="149">
                  <c:v>-1.9520331442760936</c:v>
                </c:pt>
                <c:pt idx="150">
                  <c:v>-1.8428737928059415</c:v>
                </c:pt>
                <c:pt idx="151">
                  <c:v>-1.8428737928059415</c:v>
                </c:pt>
                <c:pt idx="152">
                  <c:v>-1.8428737928059415</c:v>
                </c:pt>
                <c:pt idx="153">
                  <c:v>-1.7622172729461021</c:v>
                </c:pt>
                <c:pt idx="154">
                  <c:v>-1.7765289440498124</c:v>
                </c:pt>
                <c:pt idx="155">
                  <c:v>-1.7687149347310194</c:v>
                </c:pt>
                <c:pt idx="156">
                  <c:v>-1.7941511360720406</c:v>
                </c:pt>
                <c:pt idx="157">
                  <c:v>-1.7841650702420326</c:v>
                </c:pt>
                <c:pt idx="158">
                  <c:v>-1.7129116210097994</c:v>
                </c:pt>
                <c:pt idx="159">
                  <c:v>-1.4979592792424792</c:v>
                </c:pt>
                <c:pt idx="160">
                  <c:v>-1.3918858844315145</c:v>
                </c:pt>
                <c:pt idx="161">
                  <c:v>-1.1599732496233224</c:v>
                </c:pt>
                <c:pt idx="162">
                  <c:v>-1.1067716251579229</c:v>
                </c:pt>
                <c:pt idx="163">
                  <c:v>-1.1569206193152177</c:v>
                </c:pt>
                <c:pt idx="164">
                  <c:v>-1.0952795195158433</c:v>
                </c:pt>
                <c:pt idx="165">
                  <c:v>-1.0952795195158433</c:v>
                </c:pt>
                <c:pt idx="166">
                  <c:v>-0.9249593990674394</c:v>
                </c:pt>
                <c:pt idx="167">
                  <c:v>-0.83973242201559972</c:v>
                </c:pt>
                <c:pt idx="168">
                  <c:v>-0.84104488044163328</c:v>
                </c:pt>
                <c:pt idx="169">
                  <c:v>-0.77804873217790105</c:v>
                </c:pt>
                <c:pt idx="174">
                  <c:v>-0.59019266589267683</c:v>
                </c:pt>
                <c:pt idx="175">
                  <c:v>-0.59019266589267683</c:v>
                </c:pt>
                <c:pt idx="176">
                  <c:v>-0.59019266589267683</c:v>
                </c:pt>
                <c:pt idx="177">
                  <c:v>-0.59652363445320677</c:v>
                </c:pt>
                <c:pt idx="178">
                  <c:v>-0.46116135138184045</c:v>
                </c:pt>
                <c:pt idx="179">
                  <c:v>-0.46116135138184045</c:v>
                </c:pt>
                <c:pt idx="180">
                  <c:v>-0.51026047908248917</c:v>
                </c:pt>
                <c:pt idx="181">
                  <c:v>-0.25290069380239966</c:v>
                </c:pt>
                <c:pt idx="182">
                  <c:v>-7.0759352981094148E-2</c:v>
                </c:pt>
                <c:pt idx="183">
                  <c:v>0.11600443459525089</c:v>
                </c:pt>
                <c:pt idx="184">
                  <c:v>0.3416876048223001</c:v>
                </c:pt>
                <c:pt idx="185">
                  <c:v>0.3416876048223001</c:v>
                </c:pt>
                <c:pt idx="186">
                  <c:v>0.3416876048223001</c:v>
                </c:pt>
                <c:pt idx="187">
                  <c:v>0.3416876048223001</c:v>
                </c:pt>
                <c:pt idx="188">
                  <c:v>0.3416876048223001</c:v>
                </c:pt>
                <c:pt idx="189">
                  <c:v>0.40393846652480003</c:v>
                </c:pt>
                <c:pt idx="190">
                  <c:v>0.30602089228016038</c:v>
                </c:pt>
                <c:pt idx="191">
                  <c:v>0.13371172372104523</c:v>
                </c:pt>
                <c:pt idx="192">
                  <c:v>0.22182522811094274</c:v>
                </c:pt>
                <c:pt idx="193">
                  <c:v>5.0781696650719521E-2</c:v>
                </c:pt>
                <c:pt idx="194">
                  <c:v>0.13371172372104523</c:v>
                </c:pt>
                <c:pt idx="195">
                  <c:v>0.17299656591072221</c:v>
                </c:pt>
                <c:pt idx="196">
                  <c:v>7.9724465886259477E-2</c:v>
                </c:pt>
                <c:pt idx="197">
                  <c:v>2.7308599110781095E-2</c:v>
                </c:pt>
                <c:pt idx="205">
                  <c:v>-0.61683196576639254</c:v>
                </c:pt>
                <c:pt idx="206">
                  <c:v>-0.62680844360190258</c:v>
                </c:pt>
                <c:pt idx="207">
                  <c:v>-0.70627088816590256</c:v>
                </c:pt>
                <c:pt idx="208">
                  <c:v>-0.72549895957675914</c:v>
                </c:pt>
                <c:pt idx="209">
                  <c:v>-0.69293301116641448</c:v>
                </c:pt>
                <c:pt idx="210">
                  <c:v>-0.21597286431426843</c:v>
                </c:pt>
                <c:pt idx="211">
                  <c:v>-0.22049373189132004</c:v>
                </c:pt>
                <c:pt idx="212">
                  <c:v>-0.25203212982383461</c:v>
                </c:pt>
                <c:pt idx="213">
                  <c:v>-0.28990704358578423</c:v>
                </c:pt>
                <c:pt idx="214">
                  <c:v>-0.25175061635108009</c:v>
                </c:pt>
                <c:pt idx="215">
                  <c:v>-0.24127681340041707</c:v>
                </c:pt>
                <c:pt idx="216">
                  <c:v>-0.40143895535603247</c:v>
                </c:pt>
                <c:pt idx="217">
                  <c:v>-0.39977053695125719</c:v>
                </c:pt>
                <c:pt idx="218">
                  <c:v>-0.35798934262237836</c:v>
                </c:pt>
                <c:pt idx="219">
                  <c:v>-0.39736659610102754</c:v>
                </c:pt>
                <c:pt idx="220">
                  <c:v>-0.43991623156688742</c:v>
                </c:pt>
                <c:pt idx="221">
                  <c:v>-0.46729245995550306</c:v>
                </c:pt>
                <c:pt idx="222">
                  <c:v>-0.46867711559930481</c:v>
                </c:pt>
                <c:pt idx="223">
                  <c:v>-0.39353983758592048</c:v>
                </c:pt>
                <c:pt idx="224">
                  <c:v>-0.4268731709192537</c:v>
                </c:pt>
                <c:pt idx="225">
                  <c:v>-0.44608738120139324</c:v>
                </c:pt>
                <c:pt idx="226">
                  <c:v>-0.45625281681826091</c:v>
                </c:pt>
                <c:pt idx="227">
                  <c:v>-0.46626882167708272</c:v>
                </c:pt>
                <c:pt idx="228">
                  <c:v>-0.36181796597689053</c:v>
                </c:pt>
                <c:pt idx="229">
                  <c:v>-0.31471714532893613</c:v>
                </c:pt>
                <c:pt idx="230">
                  <c:v>-0.26010752377382729</c:v>
                </c:pt>
                <c:pt idx="231">
                  <c:v>-0.30780095298503629</c:v>
                </c:pt>
                <c:pt idx="232">
                  <c:v>-0.35841928744599461</c:v>
                </c:pt>
                <c:pt idx="233">
                  <c:v>-0.41225958794163908</c:v>
                </c:pt>
                <c:pt idx="234">
                  <c:v>-0.26205544905749334</c:v>
                </c:pt>
                <c:pt idx="235">
                  <c:v>-0.30178488679976923</c:v>
                </c:pt>
                <c:pt idx="236">
                  <c:v>-0.34438464869401386</c:v>
                </c:pt>
                <c:pt idx="237">
                  <c:v>-0.26029023175102006</c:v>
                </c:pt>
                <c:pt idx="238">
                  <c:v>-0.24601997565874001</c:v>
                </c:pt>
                <c:pt idx="239">
                  <c:v>-0.31898004836263816</c:v>
                </c:pt>
                <c:pt idx="240">
                  <c:v>-0.39623312623544016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A9-42AF-B9E2-2002441AE2AE}"/>
            </c:ext>
          </c:extLst>
        </c:ser>
        <c:ser>
          <c:idx val="3"/>
          <c:order val="3"/>
          <c:spPr>
            <a:ln w="1270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'1950 Omega PW'!$B$16:$B$10000</c:f>
              <c:numCache>
                <c:formatCode>0</c:formatCode>
                <c:ptCount val="9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</c:numCache>
            </c:numRef>
          </c:xVal>
          <c:yVal>
            <c:numRef>
              <c:f>'1950 Omega PW'!$J$16:$J$10000</c:f>
              <c:numCache>
                <c:formatCode>General</c:formatCode>
                <c:ptCount val="9985"/>
                <c:pt idx="0">
                  <c:v>37.909201873183434</c:v>
                </c:pt>
                <c:pt idx="1">
                  <c:v>37.948614656073204</c:v>
                </c:pt>
                <c:pt idx="2">
                  <c:v>37.907550767111687</c:v>
                </c:pt>
                <c:pt idx="3">
                  <c:v>37.913682446068066</c:v>
                </c:pt>
                <c:pt idx="4">
                  <c:v>37.880774538657064</c:v>
                </c:pt>
                <c:pt idx="5">
                  <c:v>37.839086109426489</c:v>
                </c:pt>
                <c:pt idx="6">
                  <c:v>38.524558044719726</c:v>
                </c:pt>
                <c:pt idx="7">
                  <c:v>38.484593451480521</c:v>
                </c:pt>
                <c:pt idx="8">
                  <c:v>38.49124113143214</c:v>
                </c:pt>
                <c:pt idx="9">
                  <c:v>38.494375922506087</c:v>
                </c:pt>
                <c:pt idx="10">
                  <c:v>38.032801093292171</c:v>
                </c:pt>
                <c:pt idx="11">
                  <c:v>37.982897845598529</c:v>
                </c:pt>
                <c:pt idx="12">
                  <c:v>37.711580660689563</c:v>
                </c:pt>
                <c:pt idx="13">
                  <c:v>36.26676267916546</c:v>
                </c:pt>
                <c:pt idx="14">
                  <c:v>35.546054265999267</c:v>
                </c:pt>
                <c:pt idx="15">
                  <c:v>34.810942750813965</c:v>
                </c:pt>
                <c:pt idx="16">
                  <c:v>33.999769130034657</c:v>
                </c:pt>
                <c:pt idx="17">
                  <c:v>33.990018417515728</c:v>
                </c:pt>
                <c:pt idx="18">
                  <c:v>33.579174774111841</c:v>
                </c:pt>
                <c:pt idx="19">
                  <c:v>33.30013160097991</c:v>
                </c:pt>
                <c:pt idx="20">
                  <c:v>32.651429478959898</c:v>
                </c:pt>
                <c:pt idx="21">
                  <c:v>27.560220508777153</c:v>
                </c:pt>
                <c:pt idx="22">
                  <c:v>21.67057962397309</c:v>
                </c:pt>
                <c:pt idx="23">
                  <c:v>13.794733623628362</c:v>
                </c:pt>
                <c:pt idx="24">
                  <c:v>13.51344707603222</c:v>
                </c:pt>
                <c:pt idx="25">
                  <c:v>4.9852294760416642</c:v>
                </c:pt>
                <c:pt idx="26">
                  <c:v>4.5069537480914823</c:v>
                </c:pt>
                <c:pt idx="27">
                  <c:v>3.0168556765185404</c:v>
                </c:pt>
                <c:pt idx="28">
                  <c:v>2.7641137778876641</c:v>
                </c:pt>
                <c:pt idx="29">
                  <c:v>2.6825513326901125</c:v>
                </c:pt>
                <c:pt idx="30">
                  <c:v>2.6144000533038847</c:v>
                </c:pt>
                <c:pt idx="31">
                  <c:v>2.5976965809594144</c:v>
                </c:pt>
                <c:pt idx="32">
                  <c:v>2.4285227141189139</c:v>
                </c:pt>
                <c:pt idx="33">
                  <c:v>2.5041823383439352</c:v>
                </c:pt>
                <c:pt idx="34">
                  <c:v>2.7263425681447879</c:v>
                </c:pt>
                <c:pt idx="35">
                  <c:v>2.5041823383439352</c:v>
                </c:pt>
                <c:pt idx="36">
                  <c:v>2.5402448126271344</c:v>
                </c:pt>
                <c:pt idx="37">
                  <c:v>2.410824360823864</c:v>
                </c:pt>
                <c:pt idx="38">
                  <c:v>2.4641016151377544</c:v>
                </c:pt>
                <c:pt idx="39">
                  <c:v>2.5159887697623935</c:v>
                </c:pt>
                <c:pt idx="40">
                  <c:v>2.5282013295325783</c:v>
                </c:pt>
                <c:pt idx="41">
                  <c:v>2.5078413304642346</c:v>
                </c:pt>
                <c:pt idx="42">
                  <c:v>2.4011324993043353</c:v>
                </c:pt>
                <c:pt idx="43">
                  <c:v>2.3700662582481926</c:v>
                </c:pt>
                <c:pt idx="44">
                  <c:v>1.6745794782559258</c:v>
                </c:pt>
                <c:pt idx="45">
                  <c:v>1.5634676708140425</c:v>
                </c:pt>
                <c:pt idx="46">
                  <c:v>1.6849789223936171</c:v>
                </c:pt>
                <c:pt idx="47">
                  <c:v>1.6849789223936171</c:v>
                </c:pt>
                <c:pt idx="48">
                  <c:v>1.5684678108764825</c:v>
                </c:pt>
                <c:pt idx="49">
                  <c:v>1.6685974933151453</c:v>
                </c:pt>
                <c:pt idx="50">
                  <c:v>2.2875822707275368</c:v>
                </c:pt>
                <c:pt idx="51">
                  <c:v>2.2761766334148303</c:v>
                </c:pt>
                <c:pt idx="52">
                  <c:v>2.2471922115183864</c:v>
                </c:pt>
                <c:pt idx="53">
                  <c:v>2.3423970403125765</c:v>
                </c:pt>
                <c:pt idx="54">
                  <c:v>2.32679109136651</c:v>
                </c:pt>
                <c:pt idx="55">
                  <c:v>2.4808363115812799</c:v>
                </c:pt>
                <c:pt idx="56">
                  <c:v>2.5915053115517193</c:v>
                </c:pt>
                <c:pt idx="57">
                  <c:v>3.9546597270686812</c:v>
                </c:pt>
                <c:pt idx="58">
                  <c:v>3.9927801043340301</c:v>
                </c:pt>
                <c:pt idx="59">
                  <c:v>4.003409198058332</c:v>
                </c:pt>
                <c:pt idx="60">
                  <c:v>4.003409198058332</c:v>
                </c:pt>
                <c:pt idx="61">
                  <c:v>4.003409198058332</c:v>
                </c:pt>
                <c:pt idx="62">
                  <c:v>4.0501190461006225</c:v>
                </c:pt>
                <c:pt idx="63">
                  <c:v>4.0129747300766416</c:v>
                </c:pt>
                <c:pt idx="64">
                  <c:v>3.8490266602614085</c:v>
                </c:pt>
                <c:pt idx="65">
                  <c:v>3.7969383713681344</c:v>
                </c:pt>
                <c:pt idx="66">
                  <c:v>3.7224932168719698</c:v>
                </c:pt>
                <c:pt idx="67">
                  <c:v>3.5931990618100573</c:v>
                </c:pt>
                <c:pt idx="68">
                  <c:v>3.5931990618100573</c:v>
                </c:pt>
                <c:pt idx="69">
                  <c:v>3.6269562990306556</c:v>
                </c:pt>
                <c:pt idx="70">
                  <c:v>3.6269562990306556</c:v>
                </c:pt>
                <c:pt idx="71">
                  <c:v>3.6715659800313358</c:v>
                </c:pt>
                <c:pt idx="72">
                  <c:v>3.6857619546886196</c:v>
                </c:pt>
                <c:pt idx="73">
                  <c:v>3.6857619546886196</c:v>
                </c:pt>
                <c:pt idx="74">
                  <c:v>3.7109031990437336</c:v>
                </c:pt>
                <c:pt idx="75">
                  <c:v>3.6677427992306071</c:v>
                </c:pt>
                <c:pt idx="76">
                  <c:v>3.5899888641287299</c:v>
                </c:pt>
                <c:pt idx="77">
                  <c:v>3.6161728124070582</c:v>
                </c:pt>
                <c:pt idx="78">
                  <c:v>3.5813341208898697</c:v>
                </c:pt>
                <c:pt idx="79">
                  <c:v>3.481357590962701</c:v>
                </c:pt>
                <c:pt idx="80">
                  <c:v>3.1123735336323222</c:v>
                </c:pt>
                <c:pt idx="81">
                  <c:v>3.1883848407166453</c:v>
                </c:pt>
                <c:pt idx="82">
                  <c:v>3.2009258201058191</c:v>
                </c:pt>
                <c:pt idx="83">
                  <c:v>3.1707775094241257</c:v>
                </c:pt>
                <c:pt idx="84">
                  <c:v>3.1695391629150533</c:v>
                </c:pt>
                <c:pt idx="85">
                  <c:v>2.9968539452996605</c:v>
                </c:pt>
                <c:pt idx="86">
                  <c:v>2.9652050675126578</c:v>
                </c:pt>
                <c:pt idx="87">
                  <c:v>1.0295283537770521</c:v>
                </c:pt>
                <c:pt idx="88">
                  <c:v>0.97687317091925374</c:v>
                </c:pt>
                <c:pt idx="89">
                  <c:v>0.97180893779995126</c:v>
                </c:pt>
                <c:pt idx="90">
                  <c:v>1.0174636024359542</c:v>
                </c:pt>
                <c:pt idx="91">
                  <c:v>1.0580369374991794</c:v>
                </c:pt>
                <c:pt idx="92">
                  <c:v>0.98700222748421995</c:v>
                </c:pt>
                <c:pt idx="93">
                  <c:v>0.97905701450631955</c:v>
                </c:pt>
                <c:pt idx="94">
                  <c:v>0.90789376261598487</c:v>
                </c:pt>
                <c:pt idx="95">
                  <c:v>0.90106808355491963</c:v>
                </c:pt>
                <c:pt idx="96">
                  <c:v>0.9276754773443634</c:v>
                </c:pt>
                <c:pt idx="97">
                  <c:v>0.93494332412792081</c:v>
                </c:pt>
                <c:pt idx="98">
                  <c:v>0.8570495124116615</c:v>
                </c:pt>
                <c:pt idx="99">
                  <c:v>0.72297820346348751</c:v>
                </c:pt>
                <c:pt idx="100">
                  <c:v>0.72470360416584612</c:v>
                </c:pt>
                <c:pt idx="101">
                  <c:v>0.61744998511993754</c:v>
                </c:pt>
                <c:pt idx="102">
                  <c:v>0.59434214401103014</c:v>
                </c:pt>
                <c:pt idx="103">
                  <c:v>0.48390796058137164</c:v>
                </c:pt>
                <c:pt idx="104">
                  <c:v>0.34940466697045403</c:v>
                </c:pt>
                <c:pt idx="105">
                  <c:v>0.34940466697045403</c:v>
                </c:pt>
                <c:pt idx="106">
                  <c:v>0.71892646098105728</c:v>
                </c:pt>
                <c:pt idx="107">
                  <c:v>0.71892646098105728</c:v>
                </c:pt>
                <c:pt idx="108">
                  <c:v>0.71892646098105728</c:v>
                </c:pt>
                <c:pt idx="109">
                  <c:v>0.72550253507461693</c:v>
                </c:pt>
                <c:pt idx="110">
                  <c:v>0.66505107257626905</c:v>
                </c:pt>
                <c:pt idx="111">
                  <c:v>0.56825006709608039</c:v>
                </c:pt>
                <c:pt idx="112">
                  <c:v>0.56873230928227381</c:v>
                </c:pt>
                <c:pt idx="113">
                  <c:v>0.43551795210293687</c:v>
                </c:pt>
                <c:pt idx="114">
                  <c:v>0.42714126140341202</c:v>
                </c:pt>
                <c:pt idx="115">
                  <c:v>0.3179967528805594</c:v>
                </c:pt>
                <c:pt idx="116">
                  <c:v>0.17071835558560888</c:v>
                </c:pt>
                <c:pt idx="117">
                  <c:v>0.18591268797541805</c:v>
                </c:pt>
                <c:pt idx="118">
                  <c:v>0.23216338248348189</c:v>
                </c:pt>
                <c:pt idx="119">
                  <c:v>0.24990902257665137</c:v>
                </c:pt>
                <c:pt idx="120">
                  <c:v>0.13666364186078828</c:v>
                </c:pt>
                <c:pt idx="121">
                  <c:v>0.22737143159371498</c:v>
                </c:pt>
                <c:pt idx="122">
                  <c:v>0.36744998511993754</c:v>
                </c:pt>
                <c:pt idx="123">
                  <c:v>0.3951918626082882</c:v>
                </c:pt>
                <c:pt idx="124">
                  <c:v>0.69255129876021981</c:v>
                </c:pt>
                <c:pt idx="125">
                  <c:v>0.75349592891422978</c:v>
                </c:pt>
                <c:pt idx="126">
                  <c:v>0.80569444010443791</c:v>
                </c:pt>
                <c:pt idx="127">
                  <c:v>0.86840728189869454</c:v>
                </c:pt>
                <c:pt idx="128">
                  <c:v>0.8927743809418669</c:v>
                </c:pt>
                <c:pt idx="129">
                  <c:v>0.88479594775652504</c:v>
                </c:pt>
                <c:pt idx="130">
                  <c:v>0.89087209644418808</c:v>
                </c:pt>
                <c:pt idx="131">
                  <c:v>0.89165032673456368</c:v>
                </c:pt>
                <c:pt idx="132">
                  <c:v>0.98326873287961303</c:v>
                </c:pt>
                <c:pt idx="133">
                  <c:v>1.1048663299869774</c:v>
                </c:pt>
                <c:pt idx="134">
                  <c:v>1.1756225162774294</c:v>
                </c:pt>
                <c:pt idx="135">
                  <c:v>1.4368177477471806</c:v>
                </c:pt>
                <c:pt idx="136">
                  <c:v>1.1756225162774294</c:v>
                </c:pt>
                <c:pt idx="137">
                  <c:v>1.1756225162774294</c:v>
                </c:pt>
                <c:pt idx="138">
                  <c:v>1.3568414506414346</c:v>
                </c:pt>
                <c:pt idx="139">
                  <c:v>1.41789182575654</c:v>
                </c:pt>
                <c:pt idx="140">
                  <c:v>1.4823380867004294</c:v>
                </c:pt>
                <c:pt idx="141">
                  <c:v>1.4340665376454118</c:v>
                </c:pt>
                <c:pt idx="142">
                  <c:v>1.3976997810613652</c:v>
                </c:pt>
                <c:pt idx="143">
                  <c:v>1.4467233145831579</c:v>
                </c:pt>
                <c:pt idx="144">
                  <c:v>1.6260092755437854</c:v>
                </c:pt>
                <c:pt idx="145">
                  <c:v>1.8718513135227541</c:v>
                </c:pt>
                <c:pt idx="146">
                  <c:v>2.0689620100417092</c:v>
                </c:pt>
                <c:pt idx="147">
                  <c:v>2.238199663320311</c:v>
                </c:pt>
                <c:pt idx="148">
                  <c:v>2.2354156504062623</c:v>
                </c:pt>
                <c:pt idx="149">
                  <c:v>2.2853664776094269</c:v>
                </c:pt>
                <c:pt idx="150">
                  <c:v>2.2428737928059417</c:v>
                </c:pt>
                <c:pt idx="151">
                  <c:v>2.2428737928059417</c:v>
                </c:pt>
                <c:pt idx="152">
                  <c:v>2.2428737928059417</c:v>
                </c:pt>
                <c:pt idx="153">
                  <c:v>2.2288839396127686</c:v>
                </c:pt>
                <c:pt idx="154">
                  <c:v>2.1765289440498123</c:v>
                </c:pt>
                <c:pt idx="155">
                  <c:v>2.2169907967999847</c:v>
                </c:pt>
                <c:pt idx="156">
                  <c:v>2.258436850357755</c:v>
                </c:pt>
                <c:pt idx="157">
                  <c:v>2.302683588760551</c:v>
                </c:pt>
                <c:pt idx="158">
                  <c:v>2.3282962363944151</c:v>
                </c:pt>
                <c:pt idx="159">
                  <c:v>2.3056515869347871</c:v>
                </c:pt>
                <c:pt idx="160">
                  <c:v>2.4303474228930528</c:v>
                </c:pt>
                <c:pt idx="161">
                  <c:v>2.4676655573156303</c:v>
                </c:pt>
                <c:pt idx="162">
                  <c:v>2.4913870097733075</c:v>
                </c:pt>
                <c:pt idx="163">
                  <c:v>2.695382157776756</c:v>
                </c:pt>
                <c:pt idx="164">
                  <c:v>2.7106641349004588</c:v>
                </c:pt>
                <c:pt idx="165">
                  <c:v>2.7106641349004588</c:v>
                </c:pt>
                <c:pt idx="166">
                  <c:v>2.809574783682824</c:v>
                </c:pt>
                <c:pt idx="167">
                  <c:v>2.8397324220155999</c:v>
                </c:pt>
                <c:pt idx="168">
                  <c:v>2.9179679573647102</c:v>
                </c:pt>
                <c:pt idx="169">
                  <c:v>3.0472795014086702</c:v>
                </c:pt>
                <c:pt idx="174">
                  <c:v>3.4363465120465229</c:v>
                </c:pt>
                <c:pt idx="175">
                  <c:v>3.4363465120465229</c:v>
                </c:pt>
                <c:pt idx="176">
                  <c:v>3.4363465120465229</c:v>
                </c:pt>
                <c:pt idx="177">
                  <c:v>3.4042159421455143</c:v>
                </c:pt>
                <c:pt idx="178">
                  <c:v>3.4611613513818407</c:v>
                </c:pt>
                <c:pt idx="179">
                  <c:v>3.4611613513818407</c:v>
                </c:pt>
                <c:pt idx="180">
                  <c:v>3.9333374021594123</c:v>
                </c:pt>
                <c:pt idx="181">
                  <c:v>3.8298237707254765</c:v>
                </c:pt>
                <c:pt idx="182">
                  <c:v>3.7630670452887864</c:v>
                </c:pt>
                <c:pt idx="183">
                  <c:v>3.7239955654047492</c:v>
                </c:pt>
                <c:pt idx="184">
                  <c:v>3.6583123951776999</c:v>
                </c:pt>
                <c:pt idx="185">
                  <c:v>3.6583123951776999</c:v>
                </c:pt>
                <c:pt idx="186">
                  <c:v>3.6583123951776999</c:v>
                </c:pt>
                <c:pt idx="187">
                  <c:v>3.6583123951776999</c:v>
                </c:pt>
                <c:pt idx="188">
                  <c:v>3.6583123951776999</c:v>
                </c:pt>
                <c:pt idx="189">
                  <c:v>3.6830180552143306</c:v>
                </c:pt>
                <c:pt idx="190">
                  <c:v>3.6939791077198398</c:v>
                </c:pt>
                <c:pt idx="191">
                  <c:v>3.735853493670259</c:v>
                </c:pt>
                <c:pt idx="192">
                  <c:v>3.7346965110194921</c:v>
                </c:pt>
                <c:pt idx="193">
                  <c:v>3.7318269990014543</c:v>
                </c:pt>
                <c:pt idx="194">
                  <c:v>3.735853493670259</c:v>
                </c:pt>
                <c:pt idx="195">
                  <c:v>3.7835251732197124</c:v>
                </c:pt>
                <c:pt idx="196">
                  <c:v>3.7463624906354798</c:v>
                </c:pt>
                <c:pt idx="197">
                  <c:v>3.7553000965413927</c:v>
                </c:pt>
                <c:pt idx="205">
                  <c:v>3.5733537048968271</c:v>
                </c:pt>
                <c:pt idx="206">
                  <c:v>3.5398519218627724</c:v>
                </c:pt>
                <c:pt idx="207">
                  <c:v>3.5323578446876418</c:v>
                </c:pt>
                <c:pt idx="208">
                  <c:v>3.4211511334898024</c:v>
                </c:pt>
                <c:pt idx="209">
                  <c:v>3.4755417068185883</c:v>
                </c:pt>
                <c:pt idx="210">
                  <c:v>2.7811902556186161</c:v>
                </c:pt>
                <c:pt idx="211">
                  <c:v>2.8291893840652333</c:v>
                </c:pt>
                <c:pt idx="212">
                  <c:v>2.9476843037368781</c:v>
                </c:pt>
                <c:pt idx="213">
                  <c:v>2.9149070435857842</c:v>
                </c:pt>
                <c:pt idx="214">
                  <c:v>2.8917506163510804</c:v>
                </c:pt>
                <c:pt idx="215">
                  <c:v>2.9720460441696481</c:v>
                </c:pt>
                <c:pt idx="216">
                  <c:v>3.3273648812819587</c:v>
                </c:pt>
                <c:pt idx="217">
                  <c:v>3.4354848226655426</c:v>
                </c:pt>
                <c:pt idx="218">
                  <c:v>3.4269548598637578</c:v>
                </c:pt>
                <c:pt idx="219">
                  <c:v>3.3973665961010275</c:v>
                </c:pt>
                <c:pt idx="220">
                  <c:v>3.4065828982335544</c:v>
                </c:pt>
                <c:pt idx="221">
                  <c:v>3.4172924599555032</c:v>
                </c:pt>
                <c:pt idx="222">
                  <c:v>3.4020104489326379</c:v>
                </c:pt>
                <c:pt idx="223">
                  <c:v>3.4268731709192535</c:v>
                </c:pt>
                <c:pt idx="224">
                  <c:v>3.3935398375859203</c:v>
                </c:pt>
                <c:pt idx="225">
                  <c:v>3.3127540478680597</c:v>
                </c:pt>
                <c:pt idx="226">
                  <c:v>3.3528045409561917</c:v>
                </c:pt>
                <c:pt idx="227">
                  <c:v>3.3948402502485111</c:v>
                </c:pt>
                <c:pt idx="228">
                  <c:v>3.398855003013928</c:v>
                </c:pt>
                <c:pt idx="229">
                  <c:v>3.4301017607135513</c:v>
                </c:pt>
                <c:pt idx="230">
                  <c:v>3.4601075237738277</c:v>
                </c:pt>
                <c:pt idx="231">
                  <c:v>3.474467619651703</c:v>
                </c:pt>
                <c:pt idx="232">
                  <c:v>3.4888540700546904</c:v>
                </c:pt>
                <c:pt idx="233">
                  <c:v>3.5031686788507299</c:v>
                </c:pt>
                <c:pt idx="234">
                  <c:v>3.5001506871527317</c:v>
                </c:pt>
                <c:pt idx="235">
                  <c:v>3.5517848867997692</c:v>
                </c:pt>
                <c:pt idx="236">
                  <c:v>3.6075425434308559</c:v>
                </c:pt>
                <c:pt idx="237">
                  <c:v>3.6491791206399089</c:v>
                </c:pt>
                <c:pt idx="238">
                  <c:v>3.7166082109528578</c:v>
                </c:pt>
                <c:pt idx="239">
                  <c:v>3.7564800483626382</c:v>
                </c:pt>
                <c:pt idx="240">
                  <c:v>3.7295664595687734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A9-42AF-B9E2-2002441AE2A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'1950 Omega PW'!$B$87:$B$100000</c:f>
              <c:numCache>
                <c:formatCode>0</c:formatCode>
                <c:ptCount val="99914"/>
                <c:pt idx="0">
                  <c:v>86</c:v>
                </c:pt>
                <c:pt idx="1">
                  <c:v>87</c:v>
                </c:pt>
                <c:pt idx="2">
                  <c:v>88</c:v>
                </c:pt>
                <c:pt idx="3">
                  <c:v>89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104</c:v>
                </c:pt>
                <c:pt idx="19">
                  <c:v>105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109</c:v>
                </c:pt>
                <c:pt idx="24">
                  <c:v>110</c:v>
                </c:pt>
                <c:pt idx="25">
                  <c:v>111</c:v>
                </c:pt>
                <c:pt idx="26">
                  <c:v>112</c:v>
                </c:pt>
                <c:pt idx="27">
                  <c:v>113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118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122</c:v>
                </c:pt>
                <c:pt idx="37">
                  <c:v>123</c:v>
                </c:pt>
                <c:pt idx="38">
                  <c:v>124</c:v>
                </c:pt>
                <c:pt idx="39">
                  <c:v>125</c:v>
                </c:pt>
                <c:pt idx="40">
                  <c:v>126</c:v>
                </c:pt>
                <c:pt idx="41">
                  <c:v>127</c:v>
                </c:pt>
                <c:pt idx="42">
                  <c:v>128</c:v>
                </c:pt>
                <c:pt idx="43">
                  <c:v>129</c:v>
                </c:pt>
                <c:pt idx="44">
                  <c:v>130</c:v>
                </c:pt>
                <c:pt idx="45">
                  <c:v>131</c:v>
                </c:pt>
                <c:pt idx="46">
                  <c:v>132</c:v>
                </c:pt>
                <c:pt idx="47">
                  <c:v>133</c:v>
                </c:pt>
                <c:pt idx="48">
                  <c:v>134</c:v>
                </c:pt>
                <c:pt idx="49">
                  <c:v>135</c:v>
                </c:pt>
                <c:pt idx="50">
                  <c:v>136</c:v>
                </c:pt>
                <c:pt idx="51">
                  <c:v>137</c:v>
                </c:pt>
                <c:pt idx="52">
                  <c:v>138</c:v>
                </c:pt>
                <c:pt idx="53">
                  <c:v>139</c:v>
                </c:pt>
                <c:pt idx="54">
                  <c:v>140</c:v>
                </c:pt>
                <c:pt idx="55">
                  <c:v>141</c:v>
                </c:pt>
                <c:pt idx="56">
                  <c:v>142</c:v>
                </c:pt>
                <c:pt idx="57">
                  <c:v>143</c:v>
                </c:pt>
                <c:pt idx="58">
                  <c:v>144</c:v>
                </c:pt>
                <c:pt idx="59">
                  <c:v>145</c:v>
                </c:pt>
                <c:pt idx="60">
                  <c:v>146</c:v>
                </c:pt>
                <c:pt idx="61">
                  <c:v>147</c:v>
                </c:pt>
                <c:pt idx="62">
                  <c:v>148</c:v>
                </c:pt>
                <c:pt idx="63">
                  <c:v>149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153</c:v>
                </c:pt>
                <c:pt idx="68">
                  <c:v>154</c:v>
                </c:pt>
                <c:pt idx="69">
                  <c:v>155</c:v>
                </c:pt>
                <c:pt idx="70">
                  <c:v>156</c:v>
                </c:pt>
                <c:pt idx="71">
                  <c:v>157</c:v>
                </c:pt>
                <c:pt idx="72">
                  <c:v>158</c:v>
                </c:pt>
                <c:pt idx="73">
                  <c:v>159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164</c:v>
                </c:pt>
                <c:pt idx="79">
                  <c:v>165</c:v>
                </c:pt>
                <c:pt idx="80">
                  <c:v>166</c:v>
                </c:pt>
                <c:pt idx="81">
                  <c:v>167</c:v>
                </c:pt>
                <c:pt idx="82">
                  <c:v>168</c:v>
                </c:pt>
                <c:pt idx="83">
                  <c:v>169</c:v>
                </c:pt>
                <c:pt idx="84">
                  <c:v>170</c:v>
                </c:pt>
                <c:pt idx="85">
                  <c:v>171</c:v>
                </c:pt>
                <c:pt idx="86">
                  <c:v>172</c:v>
                </c:pt>
                <c:pt idx="87">
                  <c:v>173</c:v>
                </c:pt>
                <c:pt idx="88">
                  <c:v>174</c:v>
                </c:pt>
                <c:pt idx="89">
                  <c:v>175</c:v>
                </c:pt>
                <c:pt idx="90">
                  <c:v>176</c:v>
                </c:pt>
                <c:pt idx="91">
                  <c:v>177</c:v>
                </c:pt>
                <c:pt idx="92">
                  <c:v>178</c:v>
                </c:pt>
                <c:pt idx="93">
                  <c:v>179</c:v>
                </c:pt>
                <c:pt idx="94">
                  <c:v>180</c:v>
                </c:pt>
                <c:pt idx="95">
                  <c:v>181</c:v>
                </c:pt>
                <c:pt idx="96">
                  <c:v>182</c:v>
                </c:pt>
                <c:pt idx="97">
                  <c:v>183</c:v>
                </c:pt>
                <c:pt idx="98">
                  <c:v>184</c:v>
                </c:pt>
                <c:pt idx="99">
                  <c:v>185</c:v>
                </c:pt>
                <c:pt idx="100">
                  <c:v>186</c:v>
                </c:pt>
                <c:pt idx="101">
                  <c:v>187</c:v>
                </c:pt>
                <c:pt idx="102">
                  <c:v>188</c:v>
                </c:pt>
                <c:pt idx="103">
                  <c:v>189</c:v>
                </c:pt>
                <c:pt idx="104">
                  <c:v>190</c:v>
                </c:pt>
                <c:pt idx="105">
                  <c:v>191</c:v>
                </c:pt>
                <c:pt idx="106">
                  <c:v>192</c:v>
                </c:pt>
                <c:pt idx="107">
                  <c:v>193</c:v>
                </c:pt>
                <c:pt idx="108">
                  <c:v>194</c:v>
                </c:pt>
                <c:pt idx="109">
                  <c:v>195</c:v>
                </c:pt>
                <c:pt idx="110">
                  <c:v>196</c:v>
                </c:pt>
                <c:pt idx="111">
                  <c:v>197</c:v>
                </c:pt>
                <c:pt idx="112">
                  <c:v>198</c:v>
                </c:pt>
                <c:pt idx="113">
                  <c:v>199</c:v>
                </c:pt>
                <c:pt idx="114">
                  <c:v>200</c:v>
                </c:pt>
                <c:pt idx="115">
                  <c:v>201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205</c:v>
                </c:pt>
                <c:pt idx="120">
                  <c:v>206</c:v>
                </c:pt>
                <c:pt idx="121">
                  <c:v>207</c:v>
                </c:pt>
                <c:pt idx="122">
                  <c:v>208</c:v>
                </c:pt>
                <c:pt idx="123">
                  <c:v>209</c:v>
                </c:pt>
                <c:pt idx="124">
                  <c:v>210</c:v>
                </c:pt>
                <c:pt idx="125">
                  <c:v>211</c:v>
                </c:pt>
                <c:pt idx="126">
                  <c:v>212</c:v>
                </c:pt>
                <c:pt idx="134">
                  <c:v>213</c:v>
                </c:pt>
                <c:pt idx="135">
                  <c:v>214</c:v>
                </c:pt>
                <c:pt idx="136">
                  <c:v>215</c:v>
                </c:pt>
                <c:pt idx="137">
                  <c:v>216</c:v>
                </c:pt>
                <c:pt idx="138">
                  <c:v>217</c:v>
                </c:pt>
                <c:pt idx="139">
                  <c:v>218</c:v>
                </c:pt>
                <c:pt idx="140">
                  <c:v>219</c:v>
                </c:pt>
                <c:pt idx="141">
                  <c:v>220</c:v>
                </c:pt>
                <c:pt idx="142">
                  <c:v>221</c:v>
                </c:pt>
                <c:pt idx="143">
                  <c:v>222</c:v>
                </c:pt>
                <c:pt idx="144">
                  <c:v>223</c:v>
                </c:pt>
                <c:pt idx="145">
                  <c:v>224</c:v>
                </c:pt>
                <c:pt idx="146">
                  <c:v>225</c:v>
                </c:pt>
                <c:pt idx="147">
                  <c:v>226</c:v>
                </c:pt>
                <c:pt idx="148">
                  <c:v>227</c:v>
                </c:pt>
                <c:pt idx="149">
                  <c:v>228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232</c:v>
                </c:pt>
                <c:pt idx="154">
                  <c:v>233</c:v>
                </c:pt>
                <c:pt idx="155">
                  <c:v>234</c:v>
                </c:pt>
                <c:pt idx="156">
                  <c:v>235</c:v>
                </c:pt>
                <c:pt idx="157">
                  <c:v>236</c:v>
                </c:pt>
                <c:pt idx="158">
                  <c:v>237</c:v>
                </c:pt>
                <c:pt idx="159">
                  <c:v>238</c:v>
                </c:pt>
                <c:pt idx="160">
                  <c:v>239</c:v>
                </c:pt>
                <c:pt idx="161">
                  <c:v>240</c:v>
                </c:pt>
                <c:pt idx="162">
                  <c:v>241</c:v>
                </c:pt>
                <c:pt idx="163">
                  <c:v>242</c:v>
                </c:pt>
                <c:pt idx="164">
                  <c:v>243</c:v>
                </c:pt>
                <c:pt idx="165">
                  <c:v>244</c:v>
                </c:pt>
                <c:pt idx="166">
                  <c:v>245</c:v>
                </c:pt>
                <c:pt idx="167">
                  <c:v>246</c:v>
                </c:pt>
                <c:pt idx="168">
                  <c:v>247</c:v>
                </c:pt>
                <c:pt idx="169">
                  <c:v>248</c:v>
                </c:pt>
                <c:pt idx="170">
                  <c:v>249</c:v>
                </c:pt>
                <c:pt idx="171">
                  <c:v>250</c:v>
                </c:pt>
                <c:pt idx="172">
                  <c:v>251</c:v>
                </c:pt>
                <c:pt idx="173">
                  <c:v>252</c:v>
                </c:pt>
                <c:pt idx="174">
                  <c:v>253</c:v>
                </c:pt>
                <c:pt idx="175">
                  <c:v>254</c:v>
                </c:pt>
                <c:pt idx="176">
                  <c:v>255</c:v>
                </c:pt>
                <c:pt idx="177">
                  <c:v>256</c:v>
                </c:pt>
                <c:pt idx="178">
                  <c:v>257</c:v>
                </c:pt>
                <c:pt idx="179">
                  <c:v>258</c:v>
                </c:pt>
                <c:pt idx="180">
                  <c:v>259</c:v>
                </c:pt>
                <c:pt idx="181">
                  <c:v>260</c:v>
                </c:pt>
                <c:pt idx="182">
                  <c:v>261</c:v>
                </c:pt>
                <c:pt idx="183">
                  <c:v>262</c:v>
                </c:pt>
                <c:pt idx="184">
                  <c:v>263</c:v>
                </c:pt>
                <c:pt idx="185">
                  <c:v>264</c:v>
                </c:pt>
                <c:pt idx="186">
                  <c:v>265</c:v>
                </c:pt>
                <c:pt idx="187">
                  <c:v>266</c:v>
                </c:pt>
                <c:pt idx="188">
                  <c:v>267</c:v>
                </c:pt>
                <c:pt idx="189">
                  <c:v>268</c:v>
                </c:pt>
                <c:pt idx="190">
                  <c:v>269</c:v>
                </c:pt>
                <c:pt idx="191">
                  <c:v>270</c:v>
                </c:pt>
              </c:numCache>
            </c:numRef>
          </c:xVal>
          <c:yVal>
            <c:numRef>
              <c:f>'1950 Omega PW'!$F$87:$F$10000</c:f>
              <c:numCache>
                <c:formatCode>General</c:formatCode>
                <c:ptCount val="9914"/>
                <c:pt idx="0">
                  <c:v>0.5</c:v>
                </c:pt>
                <c:pt idx="1">
                  <c:v>7.5</c:v>
                </c:pt>
                <c:pt idx="2">
                  <c:v>0</c:v>
                </c:pt>
                <c:pt idx="3">
                  <c:v>-1</c:v>
                </c:pt>
                <c:pt idx="4">
                  <c:v>-1.5</c:v>
                </c:pt>
                <c:pt idx="5">
                  <c:v>-1.5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-2</c:v>
                </c:pt>
                <c:pt idx="10">
                  <c:v>-1</c:v>
                </c:pt>
                <c:pt idx="11">
                  <c:v>-1.5</c:v>
                </c:pt>
                <c:pt idx="12">
                  <c:v>0</c:v>
                </c:pt>
                <c:pt idx="13">
                  <c:v>0.5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  <c:pt idx="21">
                  <c:v>0</c:v>
                </c:pt>
                <c:pt idx="22">
                  <c:v>-2</c:v>
                </c:pt>
                <c:pt idx="23">
                  <c:v>-2</c:v>
                </c:pt>
                <c:pt idx="24">
                  <c:v>-0.5</c:v>
                </c:pt>
                <c:pt idx="25">
                  <c:v>-4</c:v>
                </c:pt>
                <c:pt idx="26">
                  <c:v>-1</c:v>
                </c:pt>
                <c:pt idx="27">
                  <c:v>0</c:v>
                </c:pt>
                <c:pt idx="28">
                  <c:v>-1.5</c:v>
                </c:pt>
                <c:pt idx="29">
                  <c:v>0</c:v>
                </c:pt>
                <c:pt idx="30">
                  <c:v>0</c:v>
                </c:pt>
                <c:pt idx="31">
                  <c:v>-2</c:v>
                </c:pt>
                <c:pt idx="32">
                  <c:v>-2</c:v>
                </c:pt>
                <c:pt idx="33">
                  <c:v>-1.25</c:v>
                </c:pt>
                <c:pt idx="34">
                  <c:v>-0.25</c:v>
                </c:pt>
                <c:pt idx="35">
                  <c:v>-2.5</c:v>
                </c:pt>
                <c:pt idx="36">
                  <c:v>-1.5</c:v>
                </c:pt>
                <c:pt idx="37">
                  <c:v>-1.5</c:v>
                </c:pt>
                <c:pt idx="38">
                  <c:v>-2</c:v>
                </c:pt>
                <c:pt idx="39">
                  <c:v>-1.5</c:v>
                </c:pt>
                <c:pt idx="40">
                  <c:v>-0.5</c:v>
                </c:pt>
                <c:pt idx="41">
                  <c:v>-2</c:v>
                </c:pt>
                <c:pt idx="42">
                  <c:v>-2</c:v>
                </c:pt>
                <c:pt idx="43">
                  <c:v>-2.5</c:v>
                </c:pt>
                <c:pt idx="44">
                  <c:v>-2.5</c:v>
                </c:pt>
                <c:pt idx="45">
                  <c:v>-2</c:v>
                </c:pt>
                <c:pt idx="46">
                  <c:v>-2</c:v>
                </c:pt>
                <c:pt idx="47">
                  <c:v>-2.5</c:v>
                </c:pt>
                <c:pt idx="48">
                  <c:v>-2</c:v>
                </c:pt>
                <c:pt idx="49">
                  <c:v>-1</c:v>
                </c:pt>
                <c:pt idx="50">
                  <c:v>1.5</c:v>
                </c:pt>
                <c:pt idx="51">
                  <c:v>0</c:v>
                </c:pt>
                <c:pt idx="52">
                  <c:v>-2</c:v>
                </c:pt>
                <c:pt idx="53">
                  <c:v>-1.5</c:v>
                </c:pt>
                <c:pt idx="54">
                  <c:v>-2.5</c:v>
                </c:pt>
                <c:pt idx="55">
                  <c:v>-3</c:v>
                </c:pt>
                <c:pt idx="56">
                  <c:v>-3</c:v>
                </c:pt>
                <c:pt idx="57">
                  <c:v>-2.5</c:v>
                </c:pt>
                <c:pt idx="58">
                  <c:v>-2.5</c:v>
                </c:pt>
                <c:pt idx="59">
                  <c:v>-1</c:v>
                </c:pt>
                <c:pt idx="60">
                  <c:v>-1.5</c:v>
                </c:pt>
                <c:pt idx="61">
                  <c:v>-1.5</c:v>
                </c:pt>
                <c:pt idx="62">
                  <c:v>-1</c:v>
                </c:pt>
                <c:pt idx="63">
                  <c:v>-1</c:v>
                </c:pt>
                <c:pt idx="64">
                  <c:v>-1.5</c:v>
                </c:pt>
                <c:pt idx="65">
                  <c:v>-0.5</c:v>
                </c:pt>
                <c:pt idx="66">
                  <c:v>0</c:v>
                </c:pt>
                <c:pt idx="67">
                  <c:v>-1</c:v>
                </c:pt>
                <c:pt idx="68">
                  <c:v>1</c:v>
                </c:pt>
                <c:pt idx="69">
                  <c:v>-0.5</c:v>
                </c:pt>
                <c:pt idx="70">
                  <c:v>0</c:v>
                </c:pt>
                <c:pt idx="71">
                  <c:v>-0.5</c:v>
                </c:pt>
                <c:pt idx="72">
                  <c:v>-1</c:v>
                </c:pt>
                <c:pt idx="73">
                  <c:v>-1.5</c:v>
                </c:pt>
                <c:pt idx="74">
                  <c:v>-1</c:v>
                </c:pt>
                <c:pt idx="75">
                  <c:v>-1.5</c:v>
                </c:pt>
                <c:pt idx="76">
                  <c:v>0</c:v>
                </c:pt>
                <c:pt idx="77">
                  <c:v>0.5</c:v>
                </c:pt>
                <c:pt idx="78">
                  <c:v>0</c:v>
                </c:pt>
                <c:pt idx="79">
                  <c:v>1.5</c:v>
                </c:pt>
                <c:pt idx="80">
                  <c:v>-1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0.5</c:v>
                </c:pt>
                <c:pt idx="85">
                  <c:v>0</c:v>
                </c:pt>
                <c:pt idx="86">
                  <c:v>0.5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-0.5</c:v>
                </c:pt>
                <c:pt idx="95">
                  <c:v>-0.5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2.5</c:v>
                </c:pt>
                <c:pt idx="108">
                  <c:v>1</c:v>
                </c:pt>
                <c:pt idx="109">
                  <c:v>1.5</c:v>
                </c:pt>
                <c:pt idx="110">
                  <c:v>2.5</c:v>
                </c:pt>
                <c:pt idx="111">
                  <c:v>1.5</c:v>
                </c:pt>
                <c:pt idx="112">
                  <c:v>2</c:v>
                </c:pt>
                <c:pt idx="113">
                  <c:v>2.5</c:v>
                </c:pt>
                <c:pt idx="114">
                  <c:v>2.5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1.5</c:v>
                </c:pt>
                <c:pt idx="122">
                  <c:v>2.5</c:v>
                </c:pt>
                <c:pt idx="123">
                  <c:v>1</c:v>
                </c:pt>
                <c:pt idx="124">
                  <c:v>5</c:v>
                </c:pt>
                <c:pt idx="125">
                  <c:v>1.5</c:v>
                </c:pt>
                <c:pt idx="126">
                  <c:v>1.5</c:v>
                </c:pt>
                <c:pt idx="134">
                  <c:v>1</c:v>
                </c:pt>
                <c:pt idx="135">
                  <c:v>0.5</c:v>
                </c:pt>
                <c:pt idx="136">
                  <c:v>2</c:v>
                </c:pt>
                <c:pt idx="137">
                  <c:v>0.5</c:v>
                </c:pt>
                <c:pt idx="138">
                  <c:v>2</c:v>
                </c:pt>
                <c:pt idx="139">
                  <c:v>2.5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0.5</c:v>
                </c:pt>
                <c:pt idx="144">
                  <c:v>0.5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1.5</c:v>
                </c:pt>
                <c:pt idx="150">
                  <c:v>1.5</c:v>
                </c:pt>
                <c:pt idx="151">
                  <c:v>0.5</c:v>
                </c:pt>
                <c:pt idx="152">
                  <c:v>1</c:v>
                </c:pt>
                <c:pt idx="153">
                  <c:v>2</c:v>
                </c:pt>
                <c:pt idx="154">
                  <c:v>2.5</c:v>
                </c:pt>
                <c:pt idx="155">
                  <c:v>2</c:v>
                </c:pt>
                <c:pt idx="156">
                  <c:v>2.5</c:v>
                </c:pt>
                <c:pt idx="157">
                  <c:v>0.5</c:v>
                </c:pt>
                <c:pt idx="158">
                  <c:v>1.5</c:v>
                </c:pt>
                <c:pt idx="159">
                  <c:v>2.5</c:v>
                </c:pt>
                <c:pt idx="160">
                  <c:v>4</c:v>
                </c:pt>
                <c:pt idx="161">
                  <c:v>3</c:v>
                </c:pt>
                <c:pt idx="162">
                  <c:v>2</c:v>
                </c:pt>
                <c:pt idx="163">
                  <c:v>0.5</c:v>
                </c:pt>
                <c:pt idx="164">
                  <c:v>0.5</c:v>
                </c:pt>
                <c:pt idx="165">
                  <c:v>0.25</c:v>
                </c:pt>
                <c:pt idx="166">
                  <c:v>1.75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A9-42AF-B9E2-2002441A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8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  <c:majorUnit val="20"/>
      </c:valAx>
      <c:valAx>
        <c:axId val="72123702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7.8554123042312018E-3"/>
              <c:y val="0.19157184299331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3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46043333652119"/>
          <c:y val="0.15505907626208379"/>
          <c:w val="0.8308580658186957"/>
          <c:h val="0.7687475155831085"/>
        </c:manualLayout>
      </c:layout>
      <c:scatterChart>
        <c:scatterStyle val="lineMarker"/>
        <c:varyColors val="0"/>
        <c:ser>
          <c:idx val="0"/>
          <c:order val="0"/>
          <c:tx>
            <c:v>1950 Omega</c:v>
          </c:tx>
          <c:spPr>
            <a:ln w="6350" cap="rnd">
              <a:solidFill>
                <a:srgbClr val="FF0000">
                  <a:alpha val="17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18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'1950 Omega PW'!$B$30:$B$85</c:f>
              <c:numCache>
                <c:formatCode>0</c:formatCode>
                <c:ptCount val="56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</c:numCache>
            </c:numRef>
          </c:xVal>
          <c:yVal>
            <c:numRef>
              <c:f>'1950 Omega PW'!$D$30:$D$85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-2</c:v>
                </c:pt>
                <c:pt idx="4">
                  <c:v>-4</c:v>
                </c:pt>
                <c:pt idx="5">
                  <c:v>-4</c:v>
                </c:pt>
                <c:pt idx="6">
                  <c:v>-2</c:v>
                </c:pt>
                <c:pt idx="7">
                  <c:v>-2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-4</c:v>
                </c:pt>
                <c:pt idx="12">
                  <c:v>-4.5</c:v>
                </c:pt>
                <c:pt idx="13">
                  <c:v>-4</c:v>
                </c:pt>
                <c:pt idx="14">
                  <c:v>-8</c:v>
                </c:pt>
                <c:pt idx="15">
                  <c:v>-4</c:v>
                </c:pt>
                <c:pt idx="16">
                  <c:v>-3</c:v>
                </c:pt>
                <c:pt idx="17">
                  <c:v>-4.5</c:v>
                </c:pt>
                <c:pt idx="18">
                  <c:v>-5</c:v>
                </c:pt>
                <c:pt idx="19">
                  <c:v>-9</c:v>
                </c:pt>
                <c:pt idx="20">
                  <c:v>-10</c:v>
                </c:pt>
                <c:pt idx="21">
                  <c:v>-13</c:v>
                </c:pt>
                <c:pt idx="22">
                  <c:v>-14</c:v>
                </c:pt>
                <c:pt idx="23">
                  <c:v>-17</c:v>
                </c:pt>
                <c:pt idx="24">
                  <c:v>-19</c:v>
                </c:pt>
                <c:pt idx="25">
                  <c:v>-20</c:v>
                </c:pt>
                <c:pt idx="26">
                  <c:v>-23</c:v>
                </c:pt>
                <c:pt idx="27">
                  <c:v>-24.5</c:v>
                </c:pt>
                <c:pt idx="28">
                  <c:v>-24.5</c:v>
                </c:pt>
                <c:pt idx="29">
                  <c:v>-27.5</c:v>
                </c:pt>
                <c:pt idx="30">
                  <c:v>-29.5</c:v>
                </c:pt>
                <c:pt idx="31">
                  <c:v>-31</c:v>
                </c:pt>
                <c:pt idx="32">
                  <c:v>-32.5</c:v>
                </c:pt>
                <c:pt idx="33">
                  <c:v>-34.5</c:v>
                </c:pt>
                <c:pt idx="34">
                  <c:v>-34.5</c:v>
                </c:pt>
                <c:pt idx="35">
                  <c:v>-32.5</c:v>
                </c:pt>
                <c:pt idx="36">
                  <c:v>-32.5</c:v>
                </c:pt>
                <c:pt idx="37">
                  <c:v>-32</c:v>
                </c:pt>
                <c:pt idx="38">
                  <c:v>-31</c:v>
                </c:pt>
                <c:pt idx="39">
                  <c:v>-31</c:v>
                </c:pt>
                <c:pt idx="40">
                  <c:v>-31</c:v>
                </c:pt>
                <c:pt idx="41">
                  <c:v>-32</c:v>
                </c:pt>
                <c:pt idx="42">
                  <c:v>-33</c:v>
                </c:pt>
                <c:pt idx="43">
                  <c:v>-35</c:v>
                </c:pt>
                <c:pt idx="44">
                  <c:v>-35</c:v>
                </c:pt>
                <c:pt idx="45">
                  <c:v>-35.5</c:v>
                </c:pt>
                <c:pt idx="46">
                  <c:v>-35.5</c:v>
                </c:pt>
                <c:pt idx="47">
                  <c:v>-35</c:v>
                </c:pt>
                <c:pt idx="48">
                  <c:v>-35.5</c:v>
                </c:pt>
                <c:pt idx="49">
                  <c:v>-36</c:v>
                </c:pt>
                <c:pt idx="50">
                  <c:v>-35.5</c:v>
                </c:pt>
                <c:pt idx="51">
                  <c:v>-42.5</c:v>
                </c:pt>
                <c:pt idx="52">
                  <c:v>-44</c:v>
                </c:pt>
                <c:pt idx="53">
                  <c:v>-46</c:v>
                </c:pt>
                <c:pt idx="54">
                  <c:v>-50</c:v>
                </c:pt>
                <c:pt idx="55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9-42C2-971E-F18AF3E04C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'1950 Omega PW'!$B$87:$B$10000</c:f>
              <c:numCache>
                <c:formatCode>0</c:formatCode>
                <c:ptCount val="9914"/>
                <c:pt idx="0">
                  <c:v>86</c:v>
                </c:pt>
                <c:pt idx="1">
                  <c:v>87</c:v>
                </c:pt>
                <c:pt idx="2">
                  <c:v>88</c:v>
                </c:pt>
                <c:pt idx="3">
                  <c:v>89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104</c:v>
                </c:pt>
                <c:pt idx="19">
                  <c:v>105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109</c:v>
                </c:pt>
                <c:pt idx="24">
                  <c:v>110</c:v>
                </c:pt>
                <c:pt idx="25">
                  <c:v>111</c:v>
                </c:pt>
                <c:pt idx="26">
                  <c:v>112</c:v>
                </c:pt>
                <c:pt idx="27">
                  <c:v>113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118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122</c:v>
                </c:pt>
                <c:pt idx="37">
                  <c:v>123</c:v>
                </c:pt>
                <c:pt idx="38">
                  <c:v>124</c:v>
                </c:pt>
                <c:pt idx="39">
                  <c:v>125</c:v>
                </c:pt>
                <c:pt idx="40">
                  <c:v>126</c:v>
                </c:pt>
                <c:pt idx="41">
                  <c:v>127</c:v>
                </c:pt>
                <c:pt idx="42">
                  <c:v>128</c:v>
                </c:pt>
                <c:pt idx="43">
                  <c:v>129</c:v>
                </c:pt>
                <c:pt idx="44">
                  <c:v>130</c:v>
                </c:pt>
                <c:pt idx="45">
                  <c:v>131</c:v>
                </c:pt>
                <c:pt idx="46">
                  <c:v>132</c:v>
                </c:pt>
                <c:pt idx="47">
                  <c:v>133</c:v>
                </c:pt>
                <c:pt idx="48">
                  <c:v>134</c:v>
                </c:pt>
                <c:pt idx="49">
                  <c:v>135</c:v>
                </c:pt>
                <c:pt idx="50">
                  <c:v>136</c:v>
                </c:pt>
                <c:pt idx="51">
                  <c:v>137</c:v>
                </c:pt>
                <c:pt idx="52">
                  <c:v>138</c:v>
                </c:pt>
                <c:pt idx="53">
                  <c:v>139</c:v>
                </c:pt>
                <c:pt idx="54">
                  <c:v>140</c:v>
                </c:pt>
                <c:pt idx="55">
                  <c:v>141</c:v>
                </c:pt>
                <c:pt idx="56">
                  <c:v>142</c:v>
                </c:pt>
                <c:pt idx="57">
                  <c:v>143</c:v>
                </c:pt>
                <c:pt idx="58">
                  <c:v>144</c:v>
                </c:pt>
                <c:pt idx="59">
                  <c:v>145</c:v>
                </c:pt>
                <c:pt idx="60">
                  <c:v>146</c:v>
                </c:pt>
                <c:pt idx="61">
                  <c:v>147</c:v>
                </c:pt>
                <c:pt idx="62">
                  <c:v>148</c:v>
                </c:pt>
                <c:pt idx="63">
                  <c:v>149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153</c:v>
                </c:pt>
                <c:pt idx="68">
                  <c:v>154</c:v>
                </c:pt>
                <c:pt idx="69">
                  <c:v>155</c:v>
                </c:pt>
                <c:pt idx="70">
                  <c:v>156</c:v>
                </c:pt>
                <c:pt idx="71">
                  <c:v>157</c:v>
                </c:pt>
                <c:pt idx="72">
                  <c:v>158</c:v>
                </c:pt>
                <c:pt idx="73">
                  <c:v>159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164</c:v>
                </c:pt>
                <c:pt idx="79">
                  <c:v>165</c:v>
                </c:pt>
                <c:pt idx="80">
                  <c:v>166</c:v>
                </c:pt>
                <c:pt idx="81">
                  <c:v>167</c:v>
                </c:pt>
                <c:pt idx="82">
                  <c:v>168</c:v>
                </c:pt>
                <c:pt idx="83">
                  <c:v>169</c:v>
                </c:pt>
                <c:pt idx="84">
                  <c:v>170</c:v>
                </c:pt>
                <c:pt idx="85">
                  <c:v>171</c:v>
                </c:pt>
                <c:pt idx="86">
                  <c:v>172</c:v>
                </c:pt>
                <c:pt idx="87">
                  <c:v>173</c:v>
                </c:pt>
                <c:pt idx="88">
                  <c:v>174</c:v>
                </c:pt>
                <c:pt idx="89">
                  <c:v>175</c:v>
                </c:pt>
                <c:pt idx="90">
                  <c:v>176</c:v>
                </c:pt>
                <c:pt idx="91">
                  <c:v>177</c:v>
                </c:pt>
                <c:pt idx="92">
                  <c:v>178</c:v>
                </c:pt>
                <c:pt idx="93">
                  <c:v>179</c:v>
                </c:pt>
                <c:pt idx="94">
                  <c:v>180</c:v>
                </c:pt>
                <c:pt idx="95">
                  <c:v>181</c:v>
                </c:pt>
                <c:pt idx="96">
                  <c:v>182</c:v>
                </c:pt>
                <c:pt idx="97">
                  <c:v>183</c:v>
                </c:pt>
                <c:pt idx="98">
                  <c:v>184</c:v>
                </c:pt>
                <c:pt idx="99">
                  <c:v>185</c:v>
                </c:pt>
                <c:pt idx="100">
                  <c:v>186</c:v>
                </c:pt>
                <c:pt idx="101">
                  <c:v>187</c:v>
                </c:pt>
                <c:pt idx="102">
                  <c:v>188</c:v>
                </c:pt>
                <c:pt idx="103">
                  <c:v>189</c:v>
                </c:pt>
                <c:pt idx="104">
                  <c:v>190</c:v>
                </c:pt>
                <c:pt idx="105">
                  <c:v>191</c:v>
                </c:pt>
                <c:pt idx="106">
                  <c:v>192</c:v>
                </c:pt>
                <c:pt idx="107">
                  <c:v>193</c:v>
                </c:pt>
                <c:pt idx="108">
                  <c:v>194</c:v>
                </c:pt>
                <c:pt idx="109">
                  <c:v>195</c:v>
                </c:pt>
                <c:pt idx="110">
                  <c:v>196</c:v>
                </c:pt>
                <c:pt idx="111">
                  <c:v>197</c:v>
                </c:pt>
                <c:pt idx="112">
                  <c:v>198</c:v>
                </c:pt>
                <c:pt idx="113">
                  <c:v>199</c:v>
                </c:pt>
                <c:pt idx="114">
                  <c:v>200</c:v>
                </c:pt>
                <c:pt idx="115">
                  <c:v>201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205</c:v>
                </c:pt>
                <c:pt idx="120">
                  <c:v>206</c:v>
                </c:pt>
                <c:pt idx="121">
                  <c:v>207</c:v>
                </c:pt>
                <c:pt idx="122">
                  <c:v>208</c:v>
                </c:pt>
                <c:pt idx="123">
                  <c:v>209</c:v>
                </c:pt>
                <c:pt idx="124">
                  <c:v>210</c:v>
                </c:pt>
                <c:pt idx="125">
                  <c:v>211</c:v>
                </c:pt>
                <c:pt idx="126">
                  <c:v>212</c:v>
                </c:pt>
                <c:pt idx="134">
                  <c:v>213</c:v>
                </c:pt>
                <c:pt idx="135">
                  <c:v>214</c:v>
                </c:pt>
                <c:pt idx="136">
                  <c:v>215</c:v>
                </c:pt>
                <c:pt idx="137">
                  <c:v>216</c:v>
                </c:pt>
                <c:pt idx="138">
                  <c:v>217</c:v>
                </c:pt>
                <c:pt idx="139">
                  <c:v>218</c:v>
                </c:pt>
                <c:pt idx="140">
                  <c:v>219</c:v>
                </c:pt>
                <c:pt idx="141">
                  <c:v>220</c:v>
                </c:pt>
                <c:pt idx="142">
                  <c:v>221</c:v>
                </c:pt>
                <c:pt idx="143">
                  <c:v>222</c:v>
                </c:pt>
                <c:pt idx="144">
                  <c:v>223</c:v>
                </c:pt>
                <c:pt idx="145">
                  <c:v>224</c:v>
                </c:pt>
                <c:pt idx="146">
                  <c:v>225</c:v>
                </c:pt>
                <c:pt idx="147">
                  <c:v>226</c:v>
                </c:pt>
                <c:pt idx="148">
                  <c:v>227</c:v>
                </c:pt>
                <c:pt idx="149">
                  <c:v>228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232</c:v>
                </c:pt>
                <c:pt idx="154">
                  <c:v>233</c:v>
                </c:pt>
                <c:pt idx="155">
                  <c:v>234</c:v>
                </c:pt>
                <c:pt idx="156">
                  <c:v>235</c:v>
                </c:pt>
                <c:pt idx="157">
                  <c:v>236</c:v>
                </c:pt>
                <c:pt idx="158">
                  <c:v>237</c:v>
                </c:pt>
                <c:pt idx="159">
                  <c:v>238</c:v>
                </c:pt>
                <c:pt idx="160">
                  <c:v>239</c:v>
                </c:pt>
                <c:pt idx="161">
                  <c:v>240</c:v>
                </c:pt>
                <c:pt idx="162">
                  <c:v>241</c:v>
                </c:pt>
                <c:pt idx="163">
                  <c:v>242</c:v>
                </c:pt>
                <c:pt idx="164">
                  <c:v>243</c:v>
                </c:pt>
                <c:pt idx="165">
                  <c:v>244</c:v>
                </c:pt>
                <c:pt idx="166">
                  <c:v>245</c:v>
                </c:pt>
                <c:pt idx="167">
                  <c:v>246</c:v>
                </c:pt>
                <c:pt idx="168">
                  <c:v>247</c:v>
                </c:pt>
                <c:pt idx="169">
                  <c:v>248</c:v>
                </c:pt>
                <c:pt idx="170">
                  <c:v>249</c:v>
                </c:pt>
                <c:pt idx="171">
                  <c:v>250</c:v>
                </c:pt>
                <c:pt idx="172">
                  <c:v>251</c:v>
                </c:pt>
                <c:pt idx="173">
                  <c:v>252</c:v>
                </c:pt>
                <c:pt idx="174">
                  <c:v>253</c:v>
                </c:pt>
                <c:pt idx="175">
                  <c:v>254</c:v>
                </c:pt>
                <c:pt idx="176">
                  <c:v>255</c:v>
                </c:pt>
                <c:pt idx="177">
                  <c:v>256</c:v>
                </c:pt>
                <c:pt idx="178">
                  <c:v>257</c:v>
                </c:pt>
                <c:pt idx="179">
                  <c:v>258</c:v>
                </c:pt>
                <c:pt idx="180">
                  <c:v>259</c:v>
                </c:pt>
                <c:pt idx="181">
                  <c:v>260</c:v>
                </c:pt>
                <c:pt idx="182">
                  <c:v>261</c:v>
                </c:pt>
                <c:pt idx="183">
                  <c:v>262</c:v>
                </c:pt>
                <c:pt idx="184">
                  <c:v>263</c:v>
                </c:pt>
                <c:pt idx="185">
                  <c:v>264</c:v>
                </c:pt>
                <c:pt idx="186">
                  <c:v>265</c:v>
                </c:pt>
                <c:pt idx="187">
                  <c:v>266</c:v>
                </c:pt>
                <c:pt idx="188">
                  <c:v>267</c:v>
                </c:pt>
                <c:pt idx="189">
                  <c:v>268</c:v>
                </c:pt>
                <c:pt idx="190">
                  <c:v>269</c:v>
                </c:pt>
                <c:pt idx="191">
                  <c:v>270</c:v>
                </c:pt>
              </c:numCache>
            </c:numRef>
          </c:xVal>
          <c:yVal>
            <c:numRef>
              <c:f>'1950 Omega PW'!$D$87:$D$10000</c:f>
              <c:numCache>
                <c:formatCode>General</c:formatCode>
                <c:ptCount val="9914"/>
                <c:pt idx="0">
                  <c:v>-56.5</c:v>
                </c:pt>
                <c:pt idx="1">
                  <c:v>-49</c:v>
                </c:pt>
                <c:pt idx="2">
                  <c:v>-49</c:v>
                </c:pt>
                <c:pt idx="3">
                  <c:v>-50</c:v>
                </c:pt>
                <c:pt idx="4">
                  <c:v>-51.5</c:v>
                </c:pt>
                <c:pt idx="5">
                  <c:v>-53</c:v>
                </c:pt>
                <c:pt idx="6">
                  <c:v>-53</c:v>
                </c:pt>
                <c:pt idx="7">
                  <c:v>-54</c:v>
                </c:pt>
                <c:pt idx="8">
                  <c:v>-54</c:v>
                </c:pt>
                <c:pt idx="9">
                  <c:v>-56</c:v>
                </c:pt>
                <c:pt idx="10">
                  <c:v>-57</c:v>
                </c:pt>
                <c:pt idx="11">
                  <c:v>-58.5</c:v>
                </c:pt>
                <c:pt idx="12">
                  <c:v>-58.5</c:v>
                </c:pt>
                <c:pt idx="13">
                  <c:v>-58</c:v>
                </c:pt>
                <c:pt idx="14">
                  <c:v>-59</c:v>
                </c:pt>
                <c:pt idx="15">
                  <c:v>-59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-61</c:v>
                </c:pt>
                <c:pt idx="20">
                  <c:v>-62</c:v>
                </c:pt>
                <c:pt idx="21">
                  <c:v>-62</c:v>
                </c:pt>
                <c:pt idx="22">
                  <c:v>-64</c:v>
                </c:pt>
                <c:pt idx="23">
                  <c:v>-66</c:v>
                </c:pt>
                <c:pt idx="24">
                  <c:v>-66.5</c:v>
                </c:pt>
                <c:pt idx="25">
                  <c:v>-70.5</c:v>
                </c:pt>
                <c:pt idx="26">
                  <c:v>-71.5</c:v>
                </c:pt>
                <c:pt idx="27">
                  <c:v>-71.5</c:v>
                </c:pt>
                <c:pt idx="28">
                  <c:v>-73</c:v>
                </c:pt>
                <c:pt idx="29">
                  <c:v>-73</c:v>
                </c:pt>
                <c:pt idx="30">
                  <c:v>-73</c:v>
                </c:pt>
                <c:pt idx="31">
                  <c:v>-75</c:v>
                </c:pt>
                <c:pt idx="32">
                  <c:v>-77</c:v>
                </c:pt>
                <c:pt idx="33">
                  <c:v>-78.25</c:v>
                </c:pt>
                <c:pt idx="34">
                  <c:v>-78.5</c:v>
                </c:pt>
                <c:pt idx="35">
                  <c:v>-81</c:v>
                </c:pt>
                <c:pt idx="36">
                  <c:v>-82.5</c:v>
                </c:pt>
                <c:pt idx="37">
                  <c:v>-84</c:v>
                </c:pt>
                <c:pt idx="38">
                  <c:v>-86</c:v>
                </c:pt>
                <c:pt idx="39">
                  <c:v>-87.5</c:v>
                </c:pt>
                <c:pt idx="40">
                  <c:v>-88</c:v>
                </c:pt>
                <c:pt idx="41">
                  <c:v>-90</c:v>
                </c:pt>
                <c:pt idx="42">
                  <c:v>-92</c:v>
                </c:pt>
                <c:pt idx="43">
                  <c:v>-94.5</c:v>
                </c:pt>
                <c:pt idx="44">
                  <c:v>-97</c:v>
                </c:pt>
                <c:pt idx="45">
                  <c:v>-99</c:v>
                </c:pt>
                <c:pt idx="46">
                  <c:v>-101</c:v>
                </c:pt>
                <c:pt idx="47">
                  <c:v>-103.5</c:v>
                </c:pt>
                <c:pt idx="48">
                  <c:v>-105.5</c:v>
                </c:pt>
                <c:pt idx="49">
                  <c:v>-106.5</c:v>
                </c:pt>
                <c:pt idx="50">
                  <c:v>-105</c:v>
                </c:pt>
                <c:pt idx="51">
                  <c:v>-105</c:v>
                </c:pt>
                <c:pt idx="52">
                  <c:v>-107</c:v>
                </c:pt>
                <c:pt idx="53">
                  <c:v>-108.5</c:v>
                </c:pt>
                <c:pt idx="54">
                  <c:v>-111</c:v>
                </c:pt>
                <c:pt idx="55">
                  <c:v>-114</c:v>
                </c:pt>
                <c:pt idx="56">
                  <c:v>-117</c:v>
                </c:pt>
                <c:pt idx="57">
                  <c:v>-119.5</c:v>
                </c:pt>
                <c:pt idx="58">
                  <c:v>-122</c:v>
                </c:pt>
                <c:pt idx="59">
                  <c:v>-123</c:v>
                </c:pt>
                <c:pt idx="60">
                  <c:v>-124.5</c:v>
                </c:pt>
                <c:pt idx="61">
                  <c:v>-126</c:v>
                </c:pt>
                <c:pt idx="62">
                  <c:v>-127</c:v>
                </c:pt>
                <c:pt idx="63">
                  <c:v>-128</c:v>
                </c:pt>
                <c:pt idx="64">
                  <c:v>-129.5</c:v>
                </c:pt>
                <c:pt idx="65">
                  <c:v>-130</c:v>
                </c:pt>
                <c:pt idx="66">
                  <c:v>-130</c:v>
                </c:pt>
                <c:pt idx="67">
                  <c:v>-131</c:v>
                </c:pt>
                <c:pt idx="68">
                  <c:v>-130</c:v>
                </c:pt>
                <c:pt idx="69">
                  <c:v>-130.5</c:v>
                </c:pt>
                <c:pt idx="70">
                  <c:v>-130.5</c:v>
                </c:pt>
                <c:pt idx="71">
                  <c:v>-131</c:v>
                </c:pt>
                <c:pt idx="72">
                  <c:v>-132</c:v>
                </c:pt>
                <c:pt idx="73">
                  <c:v>-133.5</c:v>
                </c:pt>
                <c:pt idx="74">
                  <c:v>-134.5</c:v>
                </c:pt>
                <c:pt idx="75">
                  <c:v>-136</c:v>
                </c:pt>
                <c:pt idx="76">
                  <c:v>-136</c:v>
                </c:pt>
                <c:pt idx="77">
                  <c:v>-135.5</c:v>
                </c:pt>
                <c:pt idx="78">
                  <c:v>-135.5</c:v>
                </c:pt>
                <c:pt idx="79">
                  <c:v>-134</c:v>
                </c:pt>
                <c:pt idx="80">
                  <c:v>-135</c:v>
                </c:pt>
                <c:pt idx="81">
                  <c:v>-135</c:v>
                </c:pt>
                <c:pt idx="82">
                  <c:v>-134</c:v>
                </c:pt>
                <c:pt idx="83">
                  <c:v>-134</c:v>
                </c:pt>
                <c:pt idx="84">
                  <c:v>-133.5</c:v>
                </c:pt>
                <c:pt idx="85">
                  <c:v>-133.5</c:v>
                </c:pt>
                <c:pt idx="86">
                  <c:v>-133</c:v>
                </c:pt>
                <c:pt idx="87">
                  <c:v>-132</c:v>
                </c:pt>
                <c:pt idx="88">
                  <c:v>-130</c:v>
                </c:pt>
                <c:pt idx="89">
                  <c:v>-128</c:v>
                </c:pt>
                <c:pt idx="90">
                  <c:v>-126</c:v>
                </c:pt>
                <c:pt idx="91">
                  <c:v>-124</c:v>
                </c:pt>
                <c:pt idx="92">
                  <c:v>-124</c:v>
                </c:pt>
                <c:pt idx="93">
                  <c:v>-123</c:v>
                </c:pt>
                <c:pt idx="94">
                  <c:v>-123.5</c:v>
                </c:pt>
                <c:pt idx="95">
                  <c:v>-124</c:v>
                </c:pt>
                <c:pt idx="96">
                  <c:v>-124</c:v>
                </c:pt>
                <c:pt idx="97">
                  <c:v>-124</c:v>
                </c:pt>
                <c:pt idx="98">
                  <c:v>-124</c:v>
                </c:pt>
                <c:pt idx="102">
                  <c:v>-124</c:v>
                </c:pt>
                <c:pt idx="103">
                  <c:v>-123</c:v>
                </c:pt>
                <c:pt idx="104">
                  <c:v>-121</c:v>
                </c:pt>
                <c:pt idx="105">
                  <c:v>-119</c:v>
                </c:pt>
                <c:pt idx="106">
                  <c:v>-118</c:v>
                </c:pt>
                <c:pt idx="107">
                  <c:v>-115.5</c:v>
                </c:pt>
                <c:pt idx="108">
                  <c:v>-114.5</c:v>
                </c:pt>
                <c:pt idx="109">
                  <c:v>-113</c:v>
                </c:pt>
                <c:pt idx="110">
                  <c:v>-110.5</c:v>
                </c:pt>
                <c:pt idx="111">
                  <c:v>-109</c:v>
                </c:pt>
                <c:pt idx="112">
                  <c:v>-107</c:v>
                </c:pt>
                <c:pt idx="113">
                  <c:v>-104.5</c:v>
                </c:pt>
                <c:pt idx="114">
                  <c:v>-102</c:v>
                </c:pt>
                <c:pt idx="115">
                  <c:v>-100</c:v>
                </c:pt>
                <c:pt idx="116">
                  <c:v>-98</c:v>
                </c:pt>
                <c:pt idx="117">
                  <c:v>-96</c:v>
                </c:pt>
                <c:pt idx="118">
                  <c:v>-93</c:v>
                </c:pt>
                <c:pt idx="119">
                  <c:v>-91</c:v>
                </c:pt>
                <c:pt idx="120">
                  <c:v>-89</c:v>
                </c:pt>
                <c:pt idx="121">
                  <c:v>-87.5</c:v>
                </c:pt>
                <c:pt idx="122">
                  <c:v>-85</c:v>
                </c:pt>
                <c:pt idx="123">
                  <c:v>-84</c:v>
                </c:pt>
                <c:pt idx="124">
                  <c:v>-79</c:v>
                </c:pt>
                <c:pt idx="125">
                  <c:v>-77.5</c:v>
                </c:pt>
                <c:pt idx="126">
                  <c:v>-76</c:v>
                </c:pt>
                <c:pt idx="133">
                  <c:v>-76</c:v>
                </c:pt>
                <c:pt idx="134">
                  <c:v>-75</c:v>
                </c:pt>
                <c:pt idx="135">
                  <c:v>-74.5</c:v>
                </c:pt>
                <c:pt idx="136">
                  <c:v>-72.5</c:v>
                </c:pt>
                <c:pt idx="137">
                  <c:v>-72</c:v>
                </c:pt>
                <c:pt idx="138">
                  <c:v>-70</c:v>
                </c:pt>
                <c:pt idx="139">
                  <c:v>-67.5</c:v>
                </c:pt>
                <c:pt idx="140">
                  <c:v>-66.5</c:v>
                </c:pt>
                <c:pt idx="141">
                  <c:v>-65.5</c:v>
                </c:pt>
                <c:pt idx="142">
                  <c:v>-65.5</c:v>
                </c:pt>
                <c:pt idx="143">
                  <c:v>-65</c:v>
                </c:pt>
                <c:pt idx="144">
                  <c:v>-64.5</c:v>
                </c:pt>
                <c:pt idx="145">
                  <c:v>-62.5</c:v>
                </c:pt>
                <c:pt idx="146">
                  <c:v>-60.5</c:v>
                </c:pt>
                <c:pt idx="147">
                  <c:v>-58.5</c:v>
                </c:pt>
                <c:pt idx="148">
                  <c:v>-58.5</c:v>
                </c:pt>
                <c:pt idx="149">
                  <c:v>-57</c:v>
                </c:pt>
                <c:pt idx="150">
                  <c:v>-55.5</c:v>
                </c:pt>
                <c:pt idx="151">
                  <c:v>-55</c:v>
                </c:pt>
                <c:pt idx="152">
                  <c:v>-54</c:v>
                </c:pt>
                <c:pt idx="153">
                  <c:v>-52</c:v>
                </c:pt>
                <c:pt idx="154">
                  <c:v>-49.5</c:v>
                </c:pt>
                <c:pt idx="155">
                  <c:v>-47.5</c:v>
                </c:pt>
                <c:pt idx="156">
                  <c:v>-45</c:v>
                </c:pt>
                <c:pt idx="157">
                  <c:v>-44.5</c:v>
                </c:pt>
                <c:pt idx="158">
                  <c:v>-43</c:v>
                </c:pt>
                <c:pt idx="159">
                  <c:v>-40.5</c:v>
                </c:pt>
                <c:pt idx="160">
                  <c:v>-36.5</c:v>
                </c:pt>
                <c:pt idx="161">
                  <c:v>-33.5</c:v>
                </c:pt>
                <c:pt idx="162">
                  <c:v>-31.5</c:v>
                </c:pt>
                <c:pt idx="163">
                  <c:v>-31</c:v>
                </c:pt>
                <c:pt idx="164">
                  <c:v>-30.5</c:v>
                </c:pt>
                <c:pt idx="165">
                  <c:v>-30.25</c:v>
                </c:pt>
                <c:pt idx="166">
                  <c:v>-28.5</c:v>
                </c:pt>
                <c:pt idx="167">
                  <c:v>-26.5</c:v>
                </c:pt>
                <c:pt idx="168">
                  <c:v>-25.5</c:v>
                </c:pt>
                <c:pt idx="169">
                  <c:v>-24.5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B-45EC-92FC-421EC527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80"/>
          <c:min val="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layout>
            <c:manualLayout>
              <c:xMode val="edge"/>
              <c:yMode val="edge"/>
              <c:x val="0.4761458765022793"/>
              <c:y val="8.5929108485499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  <c:majorUnit val="20"/>
      </c:valAx>
      <c:valAx>
        <c:axId val="721237024"/>
        <c:scaling>
          <c:orientation val="minMax"/>
          <c:max val="10"/>
          <c:min val="-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2.4444515285791707E-3"/>
              <c:y val="0.14860728875056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'1950 Omega PW'!$R$26</c:f>
              <c:strCache>
                <c:ptCount val="1"/>
                <c:pt idx="0">
                  <c:v>17-Apr-24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'1950 Omega PW'!$Q$27:$Q$95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'1950 Omega PW'!$R$27:$R$95</c:f>
              <c:numCache>
                <c:formatCode>General</c:formatCode>
                <c:ptCount val="69"/>
                <c:pt idx="0">
                  <c:v>0</c:v>
                </c:pt>
                <c:pt idx="2">
                  <c:v>1</c:v>
                </c:pt>
                <c:pt idx="5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8">
                  <c:v>3</c:v>
                </c:pt>
                <c:pt idx="21">
                  <c:v>4</c:v>
                </c:pt>
                <c:pt idx="23">
                  <c:v>5</c:v>
                </c:pt>
                <c:pt idx="24">
                  <c:v>6</c:v>
                </c:pt>
                <c:pt idx="29">
                  <c:v>7</c:v>
                </c:pt>
                <c:pt idx="37">
                  <c:v>11</c:v>
                </c:pt>
                <c:pt idx="41">
                  <c:v>13</c:v>
                </c:pt>
                <c:pt idx="44">
                  <c:v>13.5</c:v>
                </c:pt>
                <c:pt idx="45">
                  <c:v>14</c:v>
                </c:pt>
                <c:pt idx="4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F-4DD5-9A35-CA57860E66A7}"/>
            </c:ext>
          </c:extLst>
        </c:ser>
        <c:ser>
          <c:idx val="0"/>
          <c:order val="1"/>
          <c:tx>
            <c:strRef>
              <c:f>'1950 Omega PW'!$S$26</c:f>
              <c:strCache>
                <c:ptCount val="1"/>
                <c:pt idx="0">
                  <c:v>18/04/2024 Adjusted slower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'1950 Omega PW'!$Q$27:$Q$95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'1950 Omega PW'!$S$27:$S$95</c:f>
              <c:numCache>
                <c:formatCode>General</c:formatCode>
                <c:ptCount val="69"/>
                <c:pt idx="0">
                  <c:v>0</c:v>
                </c:pt>
                <c:pt idx="1">
                  <c:v>0.5</c:v>
                </c:pt>
                <c:pt idx="3">
                  <c:v>-0.5</c:v>
                </c:pt>
                <c:pt idx="4">
                  <c:v>0.5</c:v>
                </c:pt>
                <c:pt idx="9">
                  <c:v>0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-1</c:v>
                </c:pt>
                <c:pt idx="15">
                  <c:v>-0.5</c:v>
                </c:pt>
                <c:pt idx="16">
                  <c:v>-0.5</c:v>
                </c:pt>
                <c:pt idx="19">
                  <c:v>-2</c:v>
                </c:pt>
                <c:pt idx="23">
                  <c:v>-2</c:v>
                </c:pt>
                <c:pt idx="25">
                  <c:v>-3</c:v>
                </c:pt>
                <c:pt idx="33">
                  <c:v>-2</c:v>
                </c:pt>
                <c:pt idx="39">
                  <c:v>-1.5</c:v>
                </c:pt>
                <c:pt idx="41">
                  <c:v>-1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0-4DBF-BB50-E2685F0584C4}"/>
            </c:ext>
          </c:extLst>
        </c:ser>
        <c:ser>
          <c:idx val="1"/>
          <c:order val="2"/>
          <c:tx>
            <c:strRef>
              <c:f>'1950 Omega PW'!$T$26</c:f>
              <c:strCache>
                <c:ptCount val="1"/>
                <c:pt idx="0">
                  <c:v>19/04/2024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'1950 Omega PW'!$Q$27:$Q$95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'1950 Omega PW'!$T$27:$T$95</c:f>
              <c:numCache>
                <c:formatCode>General</c:formatCode>
                <c:ptCount val="69"/>
                <c:pt idx="0">
                  <c:v>0</c:v>
                </c:pt>
                <c:pt idx="2">
                  <c:v>-0.5</c:v>
                </c:pt>
                <c:pt idx="7">
                  <c:v>-0.5</c:v>
                </c:pt>
                <c:pt idx="10">
                  <c:v>-1</c:v>
                </c:pt>
                <c:pt idx="15">
                  <c:v>-2</c:v>
                </c:pt>
                <c:pt idx="17">
                  <c:v>-2</c:v>
                </c:pt>
                <c:pt idx="20">
                  <c:v>-2</c:v>
                </c:pt>
                <c:pt idx="22">
                  <c:v>-2</c:v>
                </c:pt>
                <c:pt idx="23">
                  <c:v>-2</c:v>
                </c:pt>
                <c:pt idx="25">
                  <c:v>-2</c:v>
                </c:pt>
                <c:pt idx="26">
                  <c:v>-2</c:v>
                </c:pt>
                <c:pt idx="30">
                  <c:v>-2</c:v>
                </c:pt>
                <c:pt idx="34">
                  <c:v>-4</c:v>
                </c:pt>
                <c:pt idx="43">
                  <c:v>-3.5</c:v>
                </c:pt>
                <c:pt idx="47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0-4DBF-BB50-E2685F0584C4}"/>
            </c:ext>
          </c:extLst>
        </c:ser>
        <c:ser>
          <c:idx val="2"/>
          <c:order val="3"/>
          <c:tx>
            <c:strRef>
              <c:f>'1950 Omega PW'!$U$26</c:f>
              <c:strCache>
                <c:ptCount val="1"/>
                <c:pt idx="0">
                  <c:v>03-Jun-24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'1950 Omega PW'!$Q$27:$Q$74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'1950 Omega PW'!$U$27:$U$74</c:f>
              <c:numCache>
                <c:formatCode>General</c:formatCode>
                <c:ptCount val="48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5">
                  <c:v>-0.5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6-4FF3-870E-1F5D5E78A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08882327209099"/>
          <c:y val="0.17920708262208079"/>
          <c:w val="0.40287554680664917"/>
          <c:h val="0.186198907040837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'1886 Waltham'!$B$2:$B$977</c:f>
              <c:numCache>
                <c:formatCode>0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</c:numCache>
            </c:numRef>
          </c:xVal>
          <c:yVal>
            <c:numRef>
              <c:f>'1886 Waltham'!$F$2:$F$977</c:f>
              <c:numCache>
                <c:formatCode>General</c:formatCode>
                <c:ptCount val="976"/>
                <c:pt idx="0">
                  <c:v>0</c:v>
                </c:pt>
                <c:pt idx="1">
                  <c:v>50</c:v>
                </c:pt>
                <c:pt idx="2">
                  <c:v>36</c:v>
                </c:pt>
                <c:pt idx="3">
                  <c:v>-39</c:v>
                </c:pt>
                <c:pt idx="4">
                  <c:v>-35</c:v>
                </c:pt>
                <c:pt idx="5">
                  <c:v>-7</c:v>
                </c:pt>
                <c:pt idx="6">
                  <c:v>-3</c:v>
                </c:pt>
                <c:pt idx="7">
                  <c:v>6</c:v>
                </c:pt>
                <c:pt idx="8">
                  <c:v>-9</c:v>
                </c:pt>
                <c:pt idx="9">
                  <c:v>-1</c:v>
                </c:pt>
                <c:pt idx="10">
                  <c:v>-3</c:v>
                </c:pt>
                <c:pt idx="11">
                  <c:v>-9</c:v>
                </c:pt>
                <c:pt idx="12">
                  <c:v>-16</c:v>
                </c:pt>
                <c:pt idx="13">
                  <c:v>-17</c:v>
                </c:pt>
                <c:pt idx="14">
                  <c:v>0</c:v>
                </c:pt>
                <c:pt idx="15">
                  <c:v>2</c:v>
                </c:pt>
                <c:pt idx="16">
                  <c:v>21</c:v>
                </c:pt>
                <c:pt idx="17">
                  <c:v>14.5</c:v>
                </c:pt>
                <c:pt idx="18">
                  <c:v>20.5</c:v>
                </c:pt>
                <c:pt idx="19">
                  <c:v>18.5</c:v>
                </c:pt>
                <c:pt idx="20">
                  <c:v>1.5</c:v>
                </c:pt>
                <c:pt idx="21">
                  <c:v>8</c:v>
                </c:pt>
                <c:pt idx="22">
                  <c:v>17</c:v>
                </c:pt>
                <c:pt idx="23">
                  <c:v>9</c:v>
                </c:pt>
                <c:pt idx="24">
                  <c:v>10</c:v>
                </c:pt>
                <c:pt idx="25">
                  <c:v>12</c:v>
                </c:pt>
                <c:pt idx="26">
                  <c:v>0</c:v>
                </c:pt>
                <c:pt idx="27">
                  <c:v>19</c:v>
                </c:pt>
                <c:pt idx="28">
                  <c:v>4</c:v>
                </c:pt>
                <c:pt idx="29">
                  <c:v>7</c:v>
                </c:pt>
                <c:pt idx="30">
                  <c:v>-4</c:v>
                </c:pt>
                <c:pt idx="31">
                  <c:v>-2</c:v>
                </c:pt>
                <c:pt idx="32">
                  <c:v>4</c:v>
                </c:pt>
                <c:pt idx="33">
                  <c:v>-20</c:v>
                </c:pt>
                <c:pt idx="34">
                  <c:v>-8</c:v>
                </c:pt>
                <c:pt idx="35">
                  <c:v>-21</c:v>
                </c:pt>
                <c:pt idx="36">
                  <c:v>18</c:v>
                </c:pt>
                <c:pt idx="37">
                  <c:v>-1</c:v>
                </c:pt>
                <c:pt idx="38">
                  <c:v>-11</c:v>
                </c:pt>
                <c:pt idx="39">
                  <c:v>-13</c:v>
                </c:pt>
                <c:pt idx="40">
                  <c:v>4</c:v>
                </c:pt>
                <c:pt idx="41">
                  <c:v>-7.5</c:v>
                </c:pt>
                <c:pt idx="42">
                  <c:v>-7.5</c:v>
                </c:pt>
                <c:pt idx="43">
                  <c:v>4</c:v>
                </c:pt>
                <c:pt idx="44">
                  <c:v>-4</c:v>
                </c:pt>
                <c:pt idx="45">
                  <c:v>-12</c:v>
                </c:pt>
                <c:pt idx="46">
                  <c:v>-13</c:v>
                </c:pt>
                <c:pt idx="47">
                  <c:v>-9</c:v>
                </c:pt>
                <c:pt idx="48">
                  <c:v>-11</c:v>
                </c:pt>
                <c:pt idx="49">
                  <c:v>-7.5</c:v>
                </c:pt>
                <c:pt idx="50">
                  <c:v>-1.5</c:v>
                </c:pt>
                <c:pt idx="51">
                  <c:v>0</c:v>
                </c:pt>
                <c:pt idx="52">
                  <c:v>-2.5</c:v>
                </c:pt>
                <c:pt idx="53">
                  <c:v>-1</c:v>
                </c:pt>
                <c:pt idx="54">
                  <c:v>-5.5</c:v>
                </c:pt>
                <c:pt idx="55">
                  <c:v>-4.5</c:v>
                </c:pt>
                <c:pt idx="56">
                  <c:v>6.5</c:v>
                </c:pt>
                <c:pt idx="57">
                  <c:v>12</c:v>
                </c:pt>
                <c:pt idx="58">
                  <c:v>-26</c:v>
                </c:pt>
                <c:pt idx="60">
                  <c:v>-15</c:v>
                </c:pt>
                <c:pt idx="61">
                  <c:v>-17</c:v>
                </c:pt>
                <c:pt idx="62">
                  <c:v>-7</c:v>
                </c:pt>
                <c:pt idx="63">
                  <c:v>-12</c:v>
                </c:pt>
                <c:pt idx="64">
                  <c:v>-12</c:v>
                </c:pt>
                <c:pt idx="65">
                  <c:v>-8</c:v>
                </c:pt>
                <c:pt idx="66">
                  <c:v>-3</c:v>
                </c:pt>
                <c:pt idx="67">
                  <c:v>-7</c:v>
                </c:pt>
                <c:pt idx="68">
                  <c:v>-7</c:v>
                </c:pt>
                <c:pt idx="69">
                  <c:v>-1</c:v>
                </c:pt>
                <c:pt idx="70">
                  <c:v>-20</c:v>
                </c:pt>
                <c:pt idx="71">
                  <c:v>4</c:v>
                </c:pt>
                <c:pt idx="72">
                  <c:v>-14</c:v>
                </c:pt>
                <c:pt idx="73">
                  <c:v>-3</c:v>
                </c:pt>
                <c:pt idx="74">
                  <c:v>-13</c:v>
                </c:pt>
                <c:pt idx="75">
                  <c:v>-27</c:v>
                </c:pt>
                <c:pt idx="79">
                  <c:v>-20</c:v>
                </c:pt>
                <c:pt idx="80">
                  <c:v>-36</c:v>
                </c:pt>
                <c:pt idx="81">
                  <c:v>-17</c:v>
                </c:pt>
                <c:pt idx="82">
                  <c:v>-14</c:v>
                </c:pt>
                <c:pt idx="83">
                  <c:v>-22</c:v>
                </c:pt>
                <c:pt idx="84">
                  <c:v>2</c:v>
                </c:pt>
                <c:pt idx="85">
                  <c:v>16</c:v>
                </c:pt>
                <c:pt idx="86">
                  <c:v>-12</c:v>
                </c:pt>
                <c:pt idx="88">
                  <c:v>4</c:v>
                </c:pt>
                <c:pt idx="89">
                  <c:v>-20</c:v>
                </c:pt>
                <c:pt idx="90">
                  <c:v>8</c:v>
                </c:pt>
                <c:pt idx="91">
                  <c:v>-1</c:v>
                </c:pt>
                <c:pt idx="92">
                  <c:v>12</c:v>
                </c:pt>
                <c:pt idx="93">
                  <c:v>3</c:v>
                </c:pt>
                <c:pt idx="94">
                  <c:v>-4</c:v>
                </c:pt>
                <c:pt idx="95">
                  <c:v>-6</c:v>
                </c:pt>
                <c:pt idx="96">
                  <c:v>-4</c:v>
                </c:pt>
                <c:pt idx="97">
                  <c:v>-13</c:v>
                </c:pt>
                <c:pt idx="98">
                  <c:v>-24</c:v>
                </c:pt>
                <c:pt idx="99">
                  <c:v>-11.5</c:v>
                </c:pt>
                <c:pt idx="100">
                  <c:v>-2.5</c:v>
                </c:pt>
                <c:pt idx="101">
                  <c:v>2</c:v>
                </c:pt>
                <c:pt idx="102">
                  <c:v>6</c:v>
                </c:pt>
                <c:pt idx="103">
                  <c:v>11</c:v>
                </c:pt>
                <c:pt idx="104">
                  <c:v>25</c:v>
                </c:pt>
                <c:pt idx="105">
                  <c:v>1</c:v>
                </c:pt>
                <c:pt idx="106">
                  <c:v>11</c:v>
                </c:pt>
                <c:pt idx="107">
                  <c:v>-2</c:v>
                </c:pt>
                <c:pt idx="108">
                  <c:v>0</c:v>
                </c:pt>
                <c:pt idx="109">
                  <c:v>-7</c:v>
                </c:pt>
                <c:pt idx="110">
                  <c:v>-8</c:v>
                </c:pt>
                <c:pt idx="111">
                  <c:v>1</c:v>
                </c:pt>
                <c:pt idx="113">
                  <c:v>12</c:v>
                </c:pt>
                <c:pt idx="114">
                  <c:v>-18</c:v>
                </c:pt>
                <c:pt idx="115">
                  <c:v>-10</c:v>
                </c:pt>
                <c:pt idx="116">
                  <c:v>-5</c:v>
                </c:pt>
                <c:pt idx="117">
                  <c:v>0</c:v>
                </c:pt>
                <c:pt idx="118">
                  <c:v>15</c:v>
                </c:pt>
                <c:pt idx="119">
                  <c:v>14</c:v>
                </c:pt>
                <c:pt idx="120">
                  <c:v>-3</c:v>
                </c:pt>
                <c:pt idx="121">
                  <c:v>0</c:v>
                </c:pt>
                <c:pt idx="122">
                  <c:v>-2</c:v>
                </c:pt>
                <c:pt idx="123">
                  <c:v>-3</c:v>
                </c:pt>
                <c:pt idx="124">
                  <c:v>-1</c:v>
                </c:pt>
                <c:pt idx="125">
                  <c:v>2</c:v>
                </c:pt>
                <c:pt idx="126">
                  <c:v>29</c:v>
                </c:pt>
                <c:pt idx="127">
                  <c:v>2</c:v>
                </c:pt>
                <c:pt idx="128">
                  <c:v>-3</c:v>
                </c:pt>
                <c:pt idx="129">
                  <c:v>5</c:v>
                </c:pt>
                <c:pt idx="130">
                  <c:v>-4</c:v>
                </c:pt>
                <c:pt idx="131">
                  <c:v>-2.5</c:v>
                </c:pt>
                <c:pt idx="132">
                  <c:v>22.5</c:v>
                </c:pt>
                <c:pt idx="133">
                  <c:v>35</c:v>
                </c:pt>
                <c:pt idx="134">
                  <c:v>9</c:v>
                </c:pt>
                <c:pt idx="135">
                  <c:v>-4</c:v>
                </c:pt>
                <c:pt idx="136">
                  <c:v>11</c:v>
                </c:pt>
                <c:pt idx="137">
                  <c:v>13</c:v>
                </c:pt>
                <c:pt idx="138">
                  <c:v>31</c:v>
                </c:pt>
                <c:pt idx="139">
                  <c:v>15</c:v>
                </c:pt>
                <c:pt idx="140">
                  <c:v>6</c:v>
                </c:pt>
                <c:pt idx="141">
                  <c:v>14</c:v>
                </c:pt>
                <c:pt idx="142">
                  <c:v>12</c:v>
                </c:pt>
                <c:pt idx="143">
                  <c:v>15</c:v>
                </c:pt>
                <c:pt idx="144">
                  <c:v>27</c:v>
                </c:pt>
                <c:pt idx="145">
                  <c:v>13</c:v>
                </c:pt>
                <c:pt idx="146">
                  <c:v>20</c:v>
                </c:pt>
                <c:pt idx="147">
                  <c:v>20</c:v>
                </c:pt>
                <c:pt idx="148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039-80F6-6183E689B887}"/>
            </c:ext>
          </c:extLst>
        </c:ser>
        <c:ser>
          <c:idx val="1"/>
          <c:order val="1"/>
          <c:spPr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'1886 Waltham'!$B$16:$B$9977</c:f>
              <c:numCache>
                <c:formatCode>0</c:formatCode>
                <c:ptCount val="996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</c:numCache>
            </c:numRef>
          </c:xVal>
          <c:yVal>
            <c:numRef>
              <c:f>'1886 Waltham'!$G$16:$G$10000</c:f>
              <c:numCache>
                <c:formatCode>General</c:formatCode>
                <c:ptCount val="9985"/>
                <c:pt idx="0">
                  <c:v>3.9</c:v>
                </c:pt>
                <c:pt idx="1">
                  <c:v>3.7666666666666666</c:v>
                </c:pt>
                <c:pt idx="2">
                  <c:v>2.0333333333333332</c:v>
                </c:pt>
                <c:pt idx="3">
                  <c:v>0.96666666666666667</c:v>
                </c:pt>
                <c:pt idx="4">
                  <c:v>1.6</c:v>
                </c:pt>
                <c:pt idx="5">
                  <c:v>2.5</c:v>
                </c:pt>
                <c:pt idx="6">
                  <c:v>2.0333333333333332</c:v>
                </c:pt>
                <c:pt idx="7">
                  <c:v>2.7333333333333334</c:v>
                </c:pt>
                <c:pt idx="8">
                  <c:v>2.5</c:v>
                </c:pt>
                <c:pt idx="9">
                  <c:v>2.4333333333333331</c:v>
                </c:pt>
                <c:pt idx="10">
                  <c:v>2.0333333333333332</c:v>
                </c:pt>
                <c:pt idx="11">
                  <c:v>2.2666666666666666</c:v>
                </c:pt>
                <c:pt idx="12">
                  <c:v>2.3166666666666669</c:v>
                </c:pt>
                <c:pt idx="13">
                  <c:v>2.6</c:v>
                </c:pt>
                <c:pt idx="14">
                  <c:v>3.3</c:v>
                </c:pt>
                <c:pt idx="15">
                  <c:v>3.1666666666666665</c:v>
                </c:pt>
                <c:pt idx="16">
                  <c:v>2.7</c:v>
                </c:pt>
                <c:pt idx="17">
                  <c:v>1.5666666666666667</c:v>
                </c:pt>
                <c:pt idx="18">
                  <c:v>0.78333333333333333</c:v>
                </c:pt>
                <c:pt idx="19">
                  <c:v>-0.26666666666666666</c:v>
                </c:pt>
                <c:pt idx="20">
                  <c:v>-1.1333333333333333</c:v>
                </c:pt>
                <c:pt idx="21">
                  <c:v>-1.2333333333333334</c:v>
                </c:pt>
                <c:pt idx="22">
                  <c:v>-1.5</c:v>
                </c:pt>
                <c:pt idx="23">
                  <c:v>-2.15</c:v>
                </c:pt>
                <c:pt idx="24">
                  <c:v>-2.4833333333333334</c:v>
                </c:pt>
                <c:pt idx="25">
                  <c:v>-3</c:v>
                </c:pt>
                <c:pt idx="26">
                  <c:v>-3.55</c:v>
                </c:pt>
                <c:pt idx="27">
                  <c:v>-3.3333333333333335</c:v>
                </c:pt>
                <c:pt idx="28">
                  <c:v>-3.5666666666666669</c:v>
                </c:pt>
                <c:pt idx="29">
                  <c:v>-4.5666666666666664</c:v>
                </c:pt>
                <c:pt idx="30">
                  <c:v>-4.9655172413793105</c:v>
                </c:pt>
                <c:pt idx="31">
                  <c:v>-5.3448275862068968</c:v>
                </c:pt>
                <c:pt idx="32">
                  <c:v>-5.8620689655172411</c:v>
                </c:pt>
                <c:pt idx="33">
                  <c:v>-6.2413793103448274</c:v>
                </c:pt>
                <c:pt idx="34">
                  <c:v>-5.9655172413793105</c:v>
                </c:pt>
                <c:pt idx="35">
                  <c:v>-6.1034482758620694</c:v>
                </c:pt>
                <c:pt idx="36">
                  <c:v>-5.6551724137931032</c:v>
                </c:pt>
                <c:pt idx="37">
                  <c:v>-6.3793103448275863</c:v>
                </c:pt>
                <c:pt idx="38">
                  <c:v>-6.5862068965517242</c:v>
                </c:pt>
                <c:pt idx="39">
                  <c:v>-6.4482758620689653</c:v>
                </c:pt>
                <c:pt idx="40">
                  <c:v>-6.0344827586206895</c:v>
                </c:pt>
                <c:pt idx="41">
                  <c:v>-6.8620689655172411</c:v>
                </c:pt>
                <c:pt idx="42">
                  <c:v>-6.4655172413793105</c:v>
                </c:pt>
                <c:pt idx="43">
                  <c:v>-6.6896551724137927</c:v>
                </c:pt>
                <c:pt idx="44">
                  <c:v>-6.931034482758621</c:v>
                </c:pt>
                <c:pt idx="45">
                  <c:v>-7.2413793103448274</c:v>
                </c:pt>
                <c:pt idx="46">
                  <c:v>-7.7586206896551726</c:v>
                </c:pt>
                <c:pt idx="47">
                  <c:v>-7.5714285714285712</c:v>
                </c:pt>
                <c:pt idx="48">
                  <c:v>-7.5185185185185182</c:v>
                </c:pt>
                <c:pt idx="49">
                  <c:v>-7.384615384615385</c:v>
                </c:pt>
                <c:pt idx="50">
                  <c:v>-7.865384615384615</c:v>
                </c:pt>
                <c:pt idx="51">
                  <c:v>-9.1923076923076916</c:v>
                </c:pt>
                <c:pt idx="52">
                  <c:v>-9.8461538461538467</c:v>
                </c:pt>
                <c:pt idx="53">
                  <c:v>-10.288461538461538</c:v>
                </c:pt>
                <c:pt idx="54">
                  <c:v>-11.096153846153847</c:v>
                </c:pt>
                <c:pt idx="55">
                  <c:v>-10.807692307692308</c:v>
                </c:pt>
                <c:pt idx="56">
                  <c:v>-10.01923076923077</c:v>
                </c:pt>
                <c:pt idx="57">
                  <c:v>-10.73076923076923</c:v>
                </c:pt>
                <c:pt idx="58">
                  <c:v>-11.64</c:v>
                </c:pt>
                <c:pt idx="59">
                  <c:v>-10.44</c:v>
                </c:pt>
                <c:pt idx="60">
                  <c:v>-10.807692307692308</c:v>
                </c:pt>
                <c:pt idx="61">
                  <c:v>-9.9230769230769234</c:v>
                </c:pt>
                <c:pt idx="62">
                  <c:v>-9.3076923076923084</c:v>
                </c:pt>
                <c:pt idx="63">
                  <c:v>-8.5769230769230766</c:v>
                </c:pt>
                <c:pt idx="64">
                  <c:v>-8</c:v>
                </c:pt>
                <c:pt idx="65">
                  <c:v>-7.6923076923076925</c:v>
                </c:pt>
                <c:pt idx="66">
                  <c:v>-7.615384615384615</c:v>
                </c:pt>
                <c:pt idx="67">
                  <c:v>-7.6538461538461542</c:v>
                </c:pt>
                <c:pt idx="68">
                  <c:v>-7.884615384615385</c:v>
                </c:pt>
                <c:pt idx="69">
                  <c:v>-8.5384615384615383</c:v>
                </c:pt>
                <c:pt idx="70">
                  <c:v>-8.9423076923076916</c:v>
                </c:pt>
                <c:pt idx="71">
                  <c:v>-8.2692307692307701</c:v>
                </c:pt>
                <c:pt idx="72">
                  <c:v>-8.3461538461538467</c:v>
                </c:pt>
                <c:pt idx="73">
                  <c:v>-7.5769230769230766</c:v>
                </c:pt>
                <c:pt idx="74">
                  <c:v>-7.0384615384615383</c:v>
                </c:pt>
                <c:pt idx="75">
                  <c:v>-5.5769230769230766</c:v>
                </c:pt>
                <c:pt idx="76">
                  <c:v>-4.5</c:v>
                </c:pt>
                <c:pt idx="77">
                  <c:v>-3.925925925925926</c:v>
                </c:pt>
                <c:pt idx="78">
                  <c:v>-3.8571428571428572</c:v>
                </c:pt>
                <c:pt idx="79">
                  <c:v>-3.7241379310344827</c:v>
                </c:pt>
                <c:pt idx="80">
                  <c:v>-3.2758620689655173</c:v>
                </c:pt>
                <c:pt idx="81">
                  <c:v>-2.3103448275862069</c:v>
                </c:pt>
                <c:pt idx="82">
                  <c:v>-1.6896551724137931</c:v>
                </c:pt>
                <c:pt idx="83">
                  <c:v>-1.25</c:v>
                </c:pt>
                <c:pt idx="84">
                  <c:v>-3.5714285714285712E-2</c:v>
                </c:pt>
                <c:pt idx="85">
                  <c:v>-0.75</c:v>
                </c:pt>
                <c:pt idx="86">
                  <c:v>-1.6785714285714286</c:v>
                </c:pt>
                <c:pt idx="87">
                  <c:v>-1.4285714285714286</c:v>
                </c:pt>
                <c:pt idx="88">
                  <c:v>-1.3793103448275863</c:v>
                </c:pt>
                <c:pt idx="89">
                  <c:v>-1</c:v>
                </c:pt>
                <c:pt idx="90">
                  <c:v>0.17241379310344829</c:v>
                </c:pt>
                <c:pt idx="91">
                  <c:v>-0.20689655172413793</c:v>
                </c:pt>
                <c:pt idx="92">
                  <c:v>-0.17241379310344829</c:v>
                </c:pt>
                <c:pt idx="93">
                  <c:v>-0.65517241379310343</c:v>
                </c:pt>
                <c:pt idx="94">
                  <c:v>-0.86206896551724133</c:v>
                </c:pt>
                <c:pt idx="95">
                  <c:v>-0.75862068965517238</c:v>
                </c:pt>
                <c:pt idx="96">
                  <c:v>-0.48275862068965519</c:v>
                </c:pt>
                <c:pt idx="97">
                  <c:v>0.65517241379310343</c:v>
                </c:pt>
                <c:pt idx="98">
                  <c:v>1.1724137931034482</c:v>
                </c:pt>
                <c:pt idx="99">
                  <c:v>1.896551724137931</c:v>
                </c:pt>
                <c:pt idx="100">
                  <c:v>2.4655172413793105</c:v>
                </c:pt>
                <c:pt idx="101">
                  <c:v>2.4137931034482758</c:v>
                </c:pt>
                <c:pt idx="102">
                  <c:v>2.2586206896551726</c:v>
                </c:pt>
                <c:pt idx="103">
                  <c:v>2.8275862068965516</c:v>
                </c:pt>
                <c:pt idx="104">
                  <c:v>3.6551724137931036</c:v>
                </c:pt>
                <c:pt idx="105">
                  <c:v>3.103448275862069</c:v>
                </c:pt>
                <c:pt idx="106">
                  <c:v>2.9310344827586206</c:v>
                </c:pt>
                <c:pt idx="107">
                  <c:v>2.9310344827586206</c:v>
                </c:pt>
                <c:pt idx="108">
                  <c:v>3.4482758620689653</c:v>
                </c:pt>
                <c:pt idx="109">
                  <c:v>4.5172413793103452</c:v>
                </c:pt>
                <c:pt idx="110">
                  <c:v>5.2758620689655169</c:v>
                </c:pt>
                <c:pt idx="111">
                  <c:v>5.7586206896551726</c:v>
                </c:pt>
                <c:pt idx="112">
                  <c:v>6.2068965517241379</c:v>
                </c:pt>
                <c:pt idx="113">
                  <c:v>6.4</c:v>
                </c:pt>
                <c:pt idx="114">
                  <c:v>6.5</c:v>
                </c:pt>
                <c:pt idx="115">
                  <c:v>8</c:v>
                </c:pt>
                <c:pt idx="116">
                  <c:v>8.7666666666666675</c:v>
                </c:pt>
                <c:pt idx="117">
                  <c:v>9.6</c:v>
                </c:pt>
                <c:pt idx="118">
                  <c:v>10.266666666666667</c:v>
                </c:pt>
                <c:pt idx="119">
                  <c:v>9.6</c:v>
                </c:pt>
                <c:pt idx="120">
                  <c:v>9.4482758620689662</c:v>
                </c:pt>
                <c:pt idx="121">
                  <c:v>9.8928571428571423</c:v>
                </c:pt>
                <c:pt idx="122">
                  <c:v>10.25925925925926</c:v>
                </c:pt>
                <c:pt idx="123">
                  <c:v>10.73076923076923</c:v>
                </c:pt>
                <c:pt idx="124">
                  <c:v>11.28</c:v>
                </c:pt>
                <c:pt idx="125">
                  <c:v>11.791666666666666</c:v>
                </c:pt>
                <c:pt idx="126">
                  <c:v>12.217391304347826</c:v>
                </c:pt>
                <c:pt idx="127">
                  <c:v>11.454545454545455</c:v>
                </c:pt>
                <c:pt idx="128">
                  <c:v>11.904761904761905</c:v>
                </c:pt>
                <c:pt idx="129">
                  <c:v>12.65</c:v>
                </c:pt>
                <c:pt idx="130">
                  <c:v>13.052631578947368</c:v>
                </c:pt>
                <c:pt idx="131">
                  <c:v>14</c:v>
                </c:pt>
                <c:pt idx="132">
                  <c:v>14.970588235294118</c:v>
                </c:pt>
                <c:pt idx="133">
                  <c:v>14.5</c:v>
                </c:pt>
                <c:pt idx="134">
                  <c:v>13.133333333333333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2-4E18-AB63-41A0164B0767}"/>
            </c:ext>
          </c:extLst>
        </c:ser>
        <c:ser>
          <c:idx val="2"/>
          <c:order val="2"/>
          <c:spPr>
            <a:ln w="1270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'1886 Waltham'!$B$16:$B$9977</c:f>
              <c:numCache>
                <c:formatCode>0</c:formatCode>
                <c:ptCount val="996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</c:numCache>
            </c:numRef>
          </c:xVal>
          <c:yVal>
            <c:numRef>
              <c:f>'1886 Waltham'!$I$16:$I$9977</c:f>
              <c:numCache>
                <c:formatCode>General</c:formatCode>
                <c:ptCount val="9962"/>
                <c:pt idx="0">
                  <c:v>-31.541407045055834</c:v>
                </c:pt>
                <c:pt idx="1">
                  <c:v>-31.762413754244257</c:v>
                </c:pt>
                <c:pt idx="2">
                  <c:v>-29.107136940715016</c:v>
                </c:pt>
                <c:pt idx="3">
                  <c:v>-27.526529402258671</c:v>
                </c:pt>
                <c:pt idx="4">
                  <c:v>-24.010414548252303</c:v>
                </c:pt>
                <c:pt idx="5">
                  <c:v>-19.552966542697455</c:v>
                </c:pt>
                <c:pt idx="6">
                  <c:v>-21.356027970948197</c:v>
                </c:pt>
                <c:pt idx="7">
                  <c:v>-21.260740008964248</c:v>
                </c:pt>
                <c:pt idx="8">
                  <c:v>-21.498611070921026</c:v>
                </c:pt>
                <c:pt idx="9">
                  <c:v>-21.703406757702616</c:v>
                </c:pt>
                <c:pt idx="10">
                  <c:v>-22.707905295500289</c:v>
                </c:pt>
                <c:pt idx="11">
                  <c:v>-22.412249210836723</c:v>
                </c:pt>
                <c:pt idx="12">
                  <c:v>-22.276670281015367</c:v>
                </c:pt>
                <c:pt idx="13">
                  <c:v>-21.329619024687094</c:v>
                </c:pt>
                <c:pt idx="14">
                  <c:v>-19.497075835875677</c:v>
                </c:pt>
                <c:pt idx="15">
                  <c:v>-19.752515013508759</c:v>
                </c:pt>
                <c:pt idx="16">
                  <c:v>-20.856457005811944</c:v>
                </c:pt>
                <c:pt idx="17">
                  <c:v>-21.627777112441773</c:v>
                </c:pt>
                <c:pt idx="18">
                  <c:v>-22.197359045753554</c:v>
                </c:pt>
                <c:pt idx="19">
                  <c:v>-22.411242124828473</c:v>
                </c:pt>
                <c:pt idx="20">
                  <c:v>-22.285060344515081</c:v>
                </c:pt>
                <c:pt idx="21">
                  <c:v>-22.362670494940865</c:v>
                </c:pt>
                <c:pt idx="22">
                  <c:v>-22.35665361461421</c:v>
                </c:pt>
                <c:pt idx="23">
                  <c:v>-21.842892118731569</c:v>
                </c:pt>
                <c:pt idx="24">
                  <c:v>-21.743799463610543</c:v>
                </c:pt>
                <c:pt idx="25">
                  <c:v>-21.717193521821944</c:v>
                </c:pt>
                <c:pt idx="26">
                  <c:v>-21.422418228469628</c:v>
                </c:pt>
                <c:pt idx="27">
                  <c:v>-21.527349443643399</c:v>
                </c:pt>
                <c:pt idx="28">
                  <c:v>-20.761110213606152</c:v>
                </c:pt>
                <c:pt idx="29">
                  <c:v>-23.304744357709456</c:v>
                </c:pt>
                <c:pt idx="30">
                  <c:v>-23.516344036751917</c:v>
                </c:pt>
                <c:pt idx="31">
                  <c:v>-24.247670737210367</c:v>
                </c:pt>
                <c:pt idx="32">
                  <c:v>-25.186694227038263</c:v>
                </c:pt>
                <c:pt idx="33">
                  <c:v>-25.205266387620597</c:v>
                </c:pt>
                <c:pt idx="34">
                  <c:v>-24.344536453668837</c:v>
                </c:pt>
                <c:pt idx="35">
                  <c:v>-24.601126248207919</c:v>
                </c:pt>
                <c:pt idx="36">
                  <c:v>-23.297409054145636</c:v>
                </c:pt>
                <c:pt idx="37">
                  <c:v>-21.641739248135785</c:v>
                </c:pt>
                <c:pt idx="38">
                  <c:v>-21.71341227128849</c:v>
                </c:pt>
                <c:pt idx="39">
                  <c:v>-21.484656634385264</c:v>
                </c:pt>
                <c:pt idx="40">
                  <c:v>-20.987123015578099</c:v>
                </c:pt>
                <c:pt idx="41">
                  <c:v>-22.154385160314703</c:v>
                </c:pt>
                <c:pt idx="42">
                  <c:v>-22.259298283913129</c:v>
                </c:pt>
                <c:pt idx="43">
                  <c:v>-22.718538139718412</c:v>
                </c:pt>
                <c:pt idx="44">
                  <c:v>-22.513350139830358</c:v>
                </c:pt>
                <c:pt idx="45">
                  <c:v>-22.935921936751015</c:v>
                </c:pt>
                <c:pt idx="46">
                  <c:v>-24.962510966737099</c:v>
                </c:pt>
                <c:pt idx="47">
                  <c:v>-24.963368999015557</c:v>
                </c:pt>
                <c:pt idx="48">
                  <c:v>-25.220749977525543</c:v>
                </c:pt>
                <c:pt idx="49">
                  <c:v>-25.370309897215996</c:v>
                </c:pt>
                <c:pt idx="50">
                  <c:v>-26.494472070444886</c:v>
                </c:pt>
                <c:pt idx="51">
                  <c:v>-30.535793319032884</c:v>
                </c:pt>
                <c:pt idx="52">
                  <c:v>-31.064377564257097</c:v>
                </c:pt>
                <c:pt idx="53">
                  <c:v>-31.35460841867431</c:v>
                </c:pt>
                <c:pt idx="54">
                  <c:v>-32.285808852546495</c:v>
                </c:pt>
                <c:pt idx="55">
                  <c:v>-32.492633773846478</c:v>
                </c:pt>
                <c:pt idx="56">
                  <c:v>-33.93974139092041</c:v>
                </c:pt>
                <c:pt idx="57">
                  <c:v>-33.726137943806222</c:v>
                </c:pt>
                <c:pt idx="58">
                  <c:v>-33.179767872472539</c:v>
                </c:pt>
                <c:pt idx="59">
                  <c:v>-31.988679773944391</c:v>
                </c:pt>
                <c:pt idx="60">
                  <c:v>-32.255440841274179</c:v>
                </c:pt>
                <c:pt idx="61">
                  <c:v>-32.4750550176107</c:v>
                </c:pt>
                <c:pt idx="62">
                  <c:v>-31.926739630140439</c:v>
                </c:pt>
                <c:pt idx="63">
                  <c:v>-32.629257535337047</c:v>
                </c:pt>
                <c:pt idx="64">
                  <c:v>-32.413111231467404</c:v>
                </c:pt>
                <c:pt idx="65">
                  <c:v>-32.097661649485772</c:v>
                </c:pt>
                <c:pt idx="66">
                  <c:v>-32.028980594655124</c:v>
                </c:pt>
                <c:pt idx="67">
                  <c:v>-32.041373279201459</c:v>
                </c:pt>
                <c:pt idx="68">
                  <c:v>-32.356432286619352</c:v>
                </c:pt>
                <c:pt idx="69">
                  <c:v>-33.777203243234318</c:v>
                </c:pt>
                <c:pt idx="70">
                  <c:v>-34.021147873864557</c:v>
                </c:pt>
                <c:pt idx="71">
                  <c:v>-33.062577844032866</c:v>
                </c:pt>
                <c:pt idx="72">
                  <c:v>-32.998769920111208</c:v>
                </c:pt>
                <c:pt idx="73">
                  <c:v>-32.719122215319715</c:v>
                </c:pt>
                <c:pt idx="74">
                  <c:v>-33.13137698856773</c:v>
                </c:pt>
                <c:pt idx="75">
                  <c:v>-34.29530677326256</c:v>
                </c:pt>
                <c:pt idx="76">
                  <c:v>-31.998251692677595</c:v>
                </c:pt>
                <c:pt idx="77">
                  <c:v>-31.537925067071878</c:v>
                </c:pt>
                <c:pt idx="78">
                  <c:v>-30.981008393468116</c:v>
                </c:pt>
                <c:pt idx="79">
                  <c:v>-30.413392138126834</c:v>
                </c:pt>
                <c:pt idx="80">
                  <c:v>-29.284595624547947</c:v>
                </c:pt>
                <c:pt idx="81">
                  <c:v>-25.290716951915517</c:v>
                </c:pt>
                <c:pt idx="82">
                  <c:v>-24.012387969371602</c:v>
                </c:pt>
                <c:pt idx="83">
                  <c:v>-23.468878716725815</c:v>
                </c:pt>
                <c:pt idx="84">
                  <c:v>-21.280761727796556</c:v>
                </c:pt>
                <c:pt idx="85">
                  <c:v>-22.994582004870953</c:v>
                </c:pt>
                <c:pt idx="86">
                  <c:v>-23.207977043275449</c:v>
                </c:pt>
                <c:pt idx="87">
                  <c:v>-22.632874033929422</c:v>
                </c:pt>
                <c:pt idx="88">
                  <c:v>-22.221335483729192</c:v>
                </c:pt>
                <c:pt idx="89">
                  <c:v>-22.60619323728492</c:v>
                </c:pt>
                <c:pt idx="90">
                  <c:v>-20.86495175271061</c:v>
                </c:pt>
                <c:pt idx="91">
                  <c:v>-21.061925286861396</c:v>
                </c:pt>
                <c:pt idx="92">
                  <c:v>-21.025389867927156</c:v>
                </c:pt>
                <c:pt idx="93">
                  <c:v>-21.00064288873202</c:v>
                </c:pt>
                <c:pt idx="94">
                  <c:v>-21.176657831860595</c:v>
                </c:pt>
                <c:pt idx="95">
                  <c:v>-21.038763329524844</c:v>
                </c:pt>
                <c:pt idx="96">
                  <c:v>-20.687713217265781</c:v>
                </c:pt>
                <c:pt idx="97">
                  <c:v>-22.175695149096342</c:v>
                </c:pt>
                <c:pt idx="98">
                  <c:v>-21.069633777718067</c:v>
                </c:pt>
                <c:pt idx="99">
                  <c:v>-18.292860506798306</c:v>
                </c:pt>
                <c:pt idx="100">
                  <c:v>-17.102103857813344</c:v>
                </c:pt>
                <c:pt idx="101">
                  <c:v>-17.213894879422078</c:v>
                </c:pt>
                <c:pt idx="102">
                  <c:v>-17.450681664476079</c:v>
                </c:pt>
                <c:pt idx="103">
                  <c:v>-18.190100699642617</c:v>
                </c:pt>
                <c:pt idx="104">
                  <c:v>-20.273029743949202</c:v>
                </c:pt>
                <c:pt idx="105">
                  <c:v>-19.533688301840826</c:v>
                </c:pt>
                <c:pt idx="106">
                  <c:v>-19.84330700502408</c:v>
                </c:pt>
                <c:pt idx="107">
                  <c:v>-19.84330700502408</c:v>
                </c:pt>
                <c:pt idx="108">
                  <c:v>-19.534993656530123</c:v>
                </c:pt>
                <c:pt idx="109">
                  <c:v>-20.517193882352586</c:v>
                </c:pt>
                <c:pt idx="110">
                  <c:v>-19.649663148613673</c:v>
                </c:pt>
                <c:pt idx="111">
                  <c:v>-18.656779608115016</c:v>
                </c:pt>
                <c:pt idx="112">
                  <c:v>-18.319679099976064</c:v>
                </c:pt>
                <c:pt idx="113">
                  <c:v>-17.803856442035567</c:v>
                </c:pt>
                <c:pt idx="114">
                  <c:v>-17.820087719140052</c:v>
                </c:pt>
                <c:pt idx="115">
                  <c:v>-15.631899345305843</c:v>
                </c:pt>
                <c:pt idx="116">
                  <c:v>-13.954444417276585</c:v>
                </c:pt>
                <c:pt idx="117">
                  <c:v>-12.872798371957744</c:v>
                </c:pt>
                <c:pt idx="118">
                  <c:v>-12.214041111831369</c:v>
                </c:pt>
                <c:pt idx="119">
                  <c:v>-13.458476387943184</c:v>
                </c:pt>
                <c:pt idx="120">
                  <c:v>-13.945423300807919</c:v>
                </c:pt>
                <c:pt idx="121">
                  <c:v>-13.428434696602018</c:v>
                </c:pt>
                <c:pt idx="122">
                  <c:v>-13.171284861721215</c:v>
                </c:pt>
                <c:pt idx="123">
                  <c:v>-12.637899421000665</c:v>
                </c:pt>
                <c:pt idx="124">
                  <c:v>-11.883902952654593</c:v>
                </c:pt>
                <c:pt idx="125">
                  <c:v>-11.289560674087022</c:v>
                </c:pt>
                <c:pt idx="126">
                  <c:v>-10.988354024279067</c:v>
                </c:pt>
                <c:pt idx="127">
                  <c:v>-11.116371252397032</c:v>
                </c:pt>
                <c:pt idx="128">
                  <c:v>-10.807976387342453</c:v>
                </c:pt>
                <c:pt idx="129">
                  <c:v>-9.5988201934394706</c:v>
                </c:pt>
                <c:pt idx="130">
                  <c:v>-9.4883130069719375</c:v>
                </c:pt>
                <c:pt idx="131">
                  <c:v>-7.6358755568410288</c:v>
                </c:pt>
                <c:pt idx="132">
                  <c:v>-5.713223531499553</c:v>
                </c:pt>
                <c:pt idx="133">
                  <c:v>-6.4642552932366293</c:v>
                </c:pt>
                <c:pt idx="134">
                  <c:v>-5.5552252580140014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2-4E18-AB63-41A0164B0767}"/>
            </c:ext>
          </c:extLst>
        </c:ser>
        <c:ser>
          <c:idx val="3"/>
          <c:order val="3"/>
          <c:spPr>
            <a:ln w="1270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'1886 Waltham'!$B$16:$B$9977</c:f>
              <c:numCache>
                <c:formatCode>0</c:formatCode>
                <c:ptCount val="996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</c:numCache>
            </c:numRef>
          </c:xVal>
          <c:yVal>
            <c:numRef>
              <c:f>'1886 Waltham'!$J$16:$J$9977</c:f>
              <c:numCache>
                <c:formatCode>General</c:formatCode>
                <c:ptCount val="9962"/>
                <c:pt idx="0">
                  <c:v>39.341407045055831</c:v>
                </c:pt>
                <c:pt idx="1">
                  <c:v>39.295747087577588</c:v>
                </c:pt>
                <c:pt idx="2">
                  <c:v>33.173803607381679</c:v>
                </c:pt>
                <c:pt idx="3">
                  <c:v>29.459862735592001</c:v>
                </c:pt>
                <c:pt idx="4">
                  <c:v>27.210414548252306</c:v>
                </c:pt>
                <c:pt idx="5">
                  <c:v>24.552966542697455</c:v>
                </c:pt>
                <c:pt idx="6">
                  <c:v>25.42269463761486</c:v>
                </c:pt>
                <c:pt idx="7">
                  <c:v>26.727406675630917</c:v>
                </c:pt>
                <c:pt idx="8">
                  <c:v>26.498611070921026</c:v>
                </c:pt>
                <c:pt idx="9">
                  <c:v>26.570073424369284</c:v>
                </c:pt>
                <c:pt idx="10">
                  <c:v>26.774571962166952</c:v>
                </c:pt>
                <c:pt idx="11">
                  <c:v>26.945582544170055</c:v>
                </c:pt>
                <c:pt idx="12">
                  <c:v>26.9100036143487</c:v>
                </c:pt>
                <c:pt idx="13">
                  <c:v>26.529619024687097</c:v>
                </c:pt>
                <c:pt idx="14">
                  <c:v>26.097075835875678</c:v>
                </c:pt>
                <c:pt idx="15">
                  <c:v>26.085848346842095</c:v>
                </c:pt>
                <c:pt idx="16">
                  <c:v>26.256457005811942</c:v>
                </c:pt>
                <c:pt idx="17">
                  <c:v>24.761110445775106</c:v>
                </c:pt>
                <c:pt idx="18">
                  <c:v>23.764025712420224</c:v>
                </c:pt>
                <c:pt idx="19">
                  <c:v>21.877908791495141</c:v>
                </c:pt>
                <c:pt idx="20">
                  <c:v>20.018393677848415</c:v>
                </c:pt>
                <c:pt idx="21">
                  <c:v>19.896003828274196</c:v>
                </c:pt>
                <c:pt idx="22">
                  <c:v>19.35665361461421</c:v>
                </c:pt>
                <c:pt idx="23">
                  <c:v>17.542892118731572</c:v>
                </c:pt>
                <c:pt idx="24">
                  <c:v>16.777132796943874</c:v>
                </c:pt>
                <c:pt idx="25">
                  <c:v>15.717193521821944</c:v>
                </c:pt>
                <c:pt idx="26">
                  <c:v>14.322418228469626</c:v>
                </c:pt>
                <c:pt idx="27">
                  <c:v>14.860682776976732</c:v>
                </c:pt>
                <c:pt idx="28">
                  <c:v>13.627776880272819</c:v>
                </c:pt>
                <c:pt idx="29">
                  <c:v>14.171411024376123</c:v>
                </c:pt>
                <c:pt idx="30">
                  <c:v>13.585309553993298</c:v>
                </c:pt>
                <c:pt idx="31">
                  <c:v>13.558015564796573</c:v>
                </c:pt>
                <c:pt idx="32">
                  <c:v>13.462556296003779</c:v>
                </c:pt>
                <c:pt idx="33">
                  <c:v>12.722507766930944</c:v>
                </c:pt>
                <c:pt idx="34">
                  <c:v>12.413501970910218</c:v>
                </c:pt>
                <c:pt idx="35">
                  <c:v>12.394229696483778</c:v>
                </c:pt>
                <c:pt idx="36">
                  <c:v>11.987064226559429</c:v>
                </c:pt>
                <c:pt idx="37">
                  <c:v>8.8831185584806107</c:v>
                </c:pt>
                <c:pt idx="38">
                  <c:v>8.5409984781850437</c:v>
                </c:pt>
                <c:pt idx="39">
                  <c:v>8.5881049102473312</c:v>
                </c:pt>
                <c:pt idx="40">
                  <c:v>8.918157498336722</c:v>
                </c:pt>
                <c:pt idx="41">
                  <c:v>8.4302472292802193</c:v>
                </c:pt>
                <c:pt idx="42">
                  <c:v>9.328263801154506</c:v>
                </c:pt>
                <c:pt idx="43">
                  <c:v>9.3392277948908244</c:v>
                </c:pt>
                <c:pt idx="44">
                  <c:v>8.6512811743131177</c:v>
                </c:pt>
                <c:pt idx="45">
                  <c:v>8.453163316061362</c:v>
                </c:pt>
                <c:pt idx="46">
                  <c:v>9.4452695874267523</c:v>
                </c:pt>
                <c:pt idx="47">
                  <c:v>9.8205118561584168</c:v>
                </c:pt>
                <c:pt idx="48">
                  <c:v>10.183712940488505</c:v>
                </c:pt>
                <c:pt idx="49">
                  <c:v>10.601079127985225</c:v>
                </c:pt>
                <c:pt idx="50">
                  <c:v>10.763702839675657</c:v>
                </c:pt>
                <c:pt idx="51">
                  <c:v>12.151177934417502</c:v>
                </c:pt>
                <c:pt idx="52">
                  <c:v>11.372069871949403</c:v>
                </c:pt>
                <c:pt idx="53">
                  <c:v>10.777685341751232</c:v>
                </c:pt>
                <c:pt idx="54">
                  <c:v>10.093501160238798</c:v>
                </c:pt>
                <c:pt idx="55">
                  <c:v>10.877249158461863</c:v>
                </c:pt>
                <c:pt idx="56">
                  <c:v>13.90127985245887</c:v>
                </c:pt>
                <c:pt idx="57">
                  <c:v>12.264599482267766</c:v>
                </c:pt>
                <c:pt idx="58">
                  <c:v>9.899767872472534</c:v>
                </c:pt>
                <c:pt idx="59">
                  <c:v>11.10867977394439</c:v>
                </c:pt>
                <c:pt idx="60">
                  <c:v>10.640056225889564</c:v>
                </c:pt>
                <c:pt idx="61">
                  <c:v>12.628901171456857</c:v>
                </c:pt>
                <c:pt idx="62">
                  <c:v>13.31135501475582</c:v>
                </c:pt>
                <c:pt idx="63">
                  <c:v>15.475411381490897</c:v>
                </c:pt>
                <c:pt idx="64">
                  <c:v>16.413111231467404</c:v>
                </c:pt>
                <c:pt idx="65">
                  <c:v>16.713046264870389</c:v>
                </c:pt>
                <c:pt idx="66">
                  <c:v>16.798211363885898</c:v>
                </c:pt>
                <c:pt idx="67">
                  <c:v>16.733680971509152</c:v>
                </c:pt>
                <c:pt idx="68">
                  <c:v>16.587201517388586</c:v>
                </c:pt>
                <c:pt idx="69">
                  <c:v>16.700280166311238</c:v>
                </c:pt>
                <c:pt idx="70">
                  <c:v>16.13653248924917</c:v>
                </c:pt>
                <c:pt idx="71">
                  <c:v>16.524116305571326</c:v>
                </c:pt>
                <c:pt idx="72">
                  <c:v>16.306462227803515</c:v>
                </c:pt>
                <c:pt idx="73">
                  <c:v>17.565276061473565</c:v>
                </c:pt>
                <c:pt idx="74">
                  <c:v>19.054453911644657</c:v>
                </c:pt>
                <c:pt idx="75">
                  <c:v>23.141460619416407</c:v>
                </c:pt>
                <c:pt idx="76">
                  <c:v>22.998251692677595</c:v>
                </c:pt>
                <c:pt idx="77">
                  <c:v>23.686073215220024</c:v>
                </c:pt>
                <c:pt idx="78">
                  <c:v>23.266722679182401</c:v>
                </c:pt>
                <c:pt idx="79">
                  <c:v>22.965116276057866</c:v>
                </c:pt>
                <c:pt idx="80">
                  <c:v>22.732871486616915</c:v>
                </c:pt>
                <c:pt idx="81">
                  <c:v>20.670027296743104</c:v>
                </c:pt>
                <c:pt idx="82">
                  <c:v>20.633077624544015</c:v>
                </c:pt>
                <c:pt idx="83">
                  <c:v>20.968878716725815</c:v>
                </c:pt>
                <c:pt idx="84">
                  <c:v>21.209333156367986</c:v>
                </c:pt>
                <c:pt idx="85">
                  <c:v>21.494582004870953</c:v>
                </c:pt>
                <c:pt idx="86">
                  <c:v>19.850834186132595</c:v>
                </c:pt>
                <c:pt idx="87">
                  <c:v>19.775731176786568</c:v>
                </c:pt>
                <c:pt idx="88">
                  <c:v>19.462714794074017</c:v>
                </c:pt>
                <c:pt idx="89">
                  <c:v>20.60619323728492</c:v>
                </c:pt>
                <c:pt idx="90">
                  <c:v>21.209779338917507</c:v>
                </c:pt>
                <c:pt idx="91">
                  <c:v>20.648132183413118</c:v>
                </c:pt>
                <c:pt idx="92">
                  <c:v>20.68056228172026</c:v>
                </c:pt>
                <c:pt idx="93">
                  <c:v>19.690298061145814</c:v>
                </c:pt>
                <c:pt idx="94">
                  <c:v>19.452519900826111</c:v>
                </c:pt>
                <c:pt idx="95">
                  <c:v>19.521521950214503</c:v>
                </c:pt>
                <c:pt idx="96">
                  <c:v>19.722195975886471</c:v>
                </c:pt>
                <c:pt idx="97">
                  <c:v>23.486039976682548</c:v>
                </c:pt>
                <c:pt idx="98">
                  <c:v>23.414461363924964</c:v>
                </c:pt>
                <c:pt idx="99">
                  <c:v>22.08596395507417</c:v>
                </c:pt>
                <c:pt idx="100">
                  <c:v>22.033138340571963</c:v>
                </c:pt>
                <c:pt idx="101">
                  <c:v>22.041481086318626</c:v>
                </c:pt>
                <c:pt idx="102">
                  <c:v>21.967923043786421</c:v>
                </c:pt>
                <c:pt idx="103">
                  <c:v>23.84527311343572</c:v>
                </c:pt>
                <c:pt idx="104">
                  <c:v>27.583374571535408</c:v>
                </c:pt>
                <c:pt idx="105">
                  <c:v>25.740584853564961</c:v>
                </c:pt>
                <c:pt idx="106">
                  <c:v>25.705375970541319</c:v>
                </c:pt>
                <c:pt idx="107">
                  <c:v>25.705375970541319</c:v>
                </c:pt>
                <c:pt idx="108">
                  <c:v>26.431545380668052</c:v>
                </c:pt>
                <c:pt idx="109">
                  <c:v>29.551676640973277</c:v>
                </c:pt>
                <c:pt idx="110">
                  <c:v>30.201387286544705</c:v>
                </c:pt>
                <c:pt idx="111">
                  <c:v>30.174020987425365</c:v>
                </c:pt>
                <c:pt idx="112">
                  <c:v>30.733472203424341</c:v>
                </c:pt>
                <c:pt idx="113">
                  <c:v>30.603856442035571</c:v>
                </c:pt>
                <c:pt idx="114">
                  <c:v>30.820087719140052</c:v>
                </c:pt>
                <c:pt idx="115">
                  <c:v>31.631899345305843</c:v>
                </c:pt>
                <c:pt idx="116">
                  <c:v>31.487777750609922</c:v>
                </c:pt>
                <c:pt idx="117">
                  <c:v>32.072798371957745</c:v>
                </c:pt>
                <c:pt idx="118">
                  <c:v>32.747374445164702</c:v>
                </c:pt>
                <c:pt idx="119">
                  <c:v>32.658476387943182</c:v>
                </c:pt>
                <c:pt idx="120">
                  <c:v>32.841975024945853</c:v>
                </c:pt>
                <c:pt idx="121">
                  <c:v>33.214148982316303</c:v>
                </c:pt>
                <c:pt idx="122">
                  <c:v>33.689803380239738</c:v>
                </c:pt>
                <c:pt idx="123">
                  <c:v>34.099437882539121</c:v>
                </c:pt>
                <c:pt idx="124">
                  <c:v>34.443902952654589</c:v>
                </c:pt>
                <c:pt idx="125">
                  <c:v>34.872894007420356</c:v>
                </c:pt>
                <c:pt idx="126">
                  <c:v>35.423136632974717</c:v>
                </c:pt>
                <c:pt idx="127">
                  <c:v>34.025462161487944</c:v>
                </c:pt>
                <c:pt idx="128">
                  <c:v>34.61750019686626</c:v>
                </c:pt>
                <c:pt idx="129">
                  <c:v>34.89882019343947</c:v>
                </c:pt>
                <c:pt idx="130">
                  <c:v>35.593576164866676</c:v>
                </c:pt>
                <c:pt idx="131">
                  <c:v>35.635875556841029</c:v>
                </c:pt>
                <c:pt idx="132">
                  <c:v>35.65440000208779</c:v>
                </c:pt>
                <c:pt idx="133">
                  <c:v>35.464255293236633</c:v>
                </c:pt>
                <c:pt idx="134">
                  <c:v>31.821891924680667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62-4E18-AB63-41A0164B0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9589985006867483"/>
          <c:y val="0.270676691729323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'1886 Waltham'!$B$2:$B$977</c:f>
              <c:numCache>
                <c:formatCode>0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</c:numCache>
            </c:numRef>
          </c:xVal>
          <c:yVal>
            <c:numRef>
              <c:f>'1886 Waltham'!$D$2:$D$977</c:f>
              <c:numCache>
                <c:formatCode>General</c:formatCode>
                <c:ptCount val="976"/>
                <c:pt idx="1">
                  <c:v>50</c:v>
                </c:pt>
                <c:pt idx="2">
                  <c:v>86</c:v>
                </c:pt>
                <c:pt idx="3">
                  <c:v>47</c:v>
                </c:pt>
                <c:pt idx="4">
                  <c:v>12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-1</c:v>
                </c:pt>
                <c:pt idx="9">
                  <c:v>-2</c:v>
                </c:pt>
                <c:pt idx="10">
                  <c:v>-5</c:v>
                </c:pt>
                <c:pt idx="11">
                  <c:v>-14</c:v>
                </c:pt>
                <c:pt idx="12">
                  <c:v>-30</c:v>
                </c:pt>
                <c:pt idx="13">
                  <c:v>-47</c:v>
                </c:pt>
                <c:pt idx="14">
                  <c:v>-47</c:v>
                </c:pt>
                <c:pt idx="15">
                  <c:v>-45</c:v>
                </c:pt>
                <c:pt idx="16">
                  <c:v>-24</c:v>
                </c:pt>
                <c:pt idx="17">
                  <c:v>-9.5</c:v>
                </c:pt>
                <c:pt idx="18">
                  <c:v>11</c:v>
                </c:pt>
                <c:pt idx="19">
                  <c:v>29.5</c:v>
                </c:pt>
                <c:pt idx="20">
                  <c:v>31</c:v>
                </c:pt>
                <c:pt idx="21">
                  <c:v>39</c:v>
                </c:pt>
                <c:pt idx="22">
                  <c:v>56</c:v>
                </c:pt>
                <c:pt idx="23">
                  <c:v>65</c:v>
                </c:pt>
                <c:pt idx="24">
                  <c:v>75</c:v>
                </c:pt>
                <c:pt idx="25">
                  <c:v>87</c:v>
                </c:pt>
                <c:pt idx="26">
                  <c:v>87</c:v>
                </c:pt>
                <c:pt idx="27">
                  <c:v>106</c:v>
                </c:pt>
                <c:pt idx="28">
                  <c:v>110</c:v>
                </c:pt>
                <c:pt idx="29">
                  <c:v>117</c:v>
                </c:pt>
                <c:pt idx="30">
                  <c:v>113</c:v>
                </c:pt>
                <c:pt idx="31">
                  <c:v>111</c:v>
                </c:pt>
                <c:pt idx="32">
                  <c:v>115</c:v>
                </c:pt>
                <c:pt idx="33">
                  <c:v>95</c:v>
                </c:pt>
                <c:pt idx="34">
                  <c:v>87</c:v>
                </c:pt>
                <c:pt idx="35">
                  <c:v>66</c:v>
                </c:pt>
                <c:pt idx="36">
                  <c:v>84</c:v>
                </c:pt>
                <c:pt idx="37">
                  <c:v>83</c:v>
                </c:pt>
                <c:pt idx="38">
                  <c:v>72</c:v>
                </c:pt>
                <c:pt idx="39">
                  <c:v>59</c:v>
                </c:pt>
                <c:pt idx="40">
                  <c:v>63</c:v>
                </c:pt>
                <c:pt idx="41">
                  <c:v>55.5</c:v>
                </c:pt>
                <c:pt idx="42">
                  <c:v>48</c:v>
                </c:pt>
                <c:pt idx="43">
                  <c:v>52</c:v>
                </c:pt>
                <c:pt idx="44">
                  <c:v>48</c:v>
                </c:pt>
                <c:pt idx="45">
                  <c:v>36</c:v>
                </c:pt>
                <c:pt idx="46">
                  <c:v>23</c:v>
                </c:pt>
                <c:pt idx="47">
                  <c:v>14</c:v>
                </c:pt>
                <c:pt idx="48">
                  <c:v>3</c:v>
                </c:pt>
                <c:pt idx="49">
                  <c:v>-4.5</c:v>
                </c:pt>
                <c:pt idx="50">
                  <c:v>-6</c:v>
                </c:pt>
                <c:pt idx="51">
                  <c:v>-6</c:v>
                </c:pt>
                <c:pt idx="52">
                  <c:v>-8.5</c:v>
                </c:pt>
                <c:pt idx="53">
                  <c:v>-9.5</c:v>
                </c:pt>
                <c:pt idx="54">
                  <c:v>-15</c:v>
                </c:pt>
                <c:pt idx="55">
                  <c:v>-19.5</c:v>
                </c:pt>
                <c:pt idx="56">
                  <c:v>-13</c:v>
                </c:pt>
                <c:pt idx="57">
                  <c:v>-1</c:v>
                </c:pt>
                <c:pt idx="58">
                  <c:v>-27</c:v>
                </c:pt>
                <c:pt idx="60">
                  <c:v>-42</c:v>
                </c:pt>
                <c:pt idx="61">
                  <c:v>-44</c:v>
                </c:pt>
                <c:pt idx="62">
                  <c:v>-34</c:v>
                </c:pt>
                <c:pt idx="63">
                  <c:v>-39</c:v>
                </c:pt>
                <c:pt idx="64">
                  <c:v>-39</c:v>
                </c:pt>
                <c:pt idx="65">
                  <c:v>-35</c:v>
                </c:pt>
                <c:pt idx="66">
                  <c:v>-30</c:v>
                </c:pt>
                <c:pt idx="67">
                  <c:v>-34</c:v>
                </c:pt>
                <c:pt idx="68">
                  <c:v>-34</c:v>
                </c:pt>
                <c:pt idx="69">
                  <c:v>-28</c:v>
                </c:pt>
                <c:pt idx="70">
                  <c:v>-47</c:v>
                </c:pt>
                <c:pt idx="71">
                  <c:v>-23</c:v>
                </c:pt>
                <c:pt idx="72">
                  <c:v>-41</c:v>
                </c:pt>
                <c:pt idx="73">
                  <c:v>-30</c:v>
                </c:pt>
                <c:pt idx="74">
                  <c:v>-40</c:v>
                </c:pt>
                <c:pt idx="75">
                  <c:v>-54</c:v>
                </c:pt>
                <c:pt idx="76">
                  <c:v>-54</c:v>
                </c:pt>
                <c:pt idx="78">
                  <c:v>-54</c:v>
                </c:pt>
                <c:pt idx="79">
                  <c:v>-74</c:v>
                </c:pt>
                <c:pt idx="80">
                  <c:v>-110</c:v>
                </c:pt>
                <c:pt idx="81">
                  <c:v>-127</c:v>
                </c:pt>
                <c:pt idx="82">
                  <c:v>-141</c:v>
                </c:pt>
                <c:pt idx="83">
                  <c:v>-163</c:v>
                </c:pt>
                <c:pt idx="84">
                  <c:v>-161</c:v>
                </c:pt>
                <c:pt idx="85">
                  <c:v>-145</c:v>
                </c:pt>
                <c:pt idx="86">
                  <c:v>-157</c:v>
                </c:pt>
                <c:pt idx="87">
                  <c:v>-157</c:v>
                </c:pt>
                <c:pt idx="88">
                  <c:v>-153</c:v>
                </c:pt>
                <c:pt idx="89">
                  <c:v>-173</c:v>
                </c:pt>
                <c:pt idx="90">
                  <c:v>-165</c:v>
                </c:pt>
                <c:pt idx="91">
                  <c:v>-166</c:v>
                </c:pt>
                <c:pt idx="92">
                  <c:v>-154</c:v>
                </c:pt>
                <c:pt idx="93">
                  <c:v>-151</c:v>
                </c:pt>
                <c:pt idx="94">
                  <c:v>-155</c:v>
                </c:pt>
                <c:pt idx="95">
                  <c:v>-161</c:v>
                </c:pt>
                <c:pt idx="96">
                  <c:v>-165</c:v>
                </c:pt>
                <c:pt idx="97">
                  <c:v>-178</c:v>
                </c:pt>
                <c:pt idx="98">
                  <c:v>-202</c:v>
                </c:pt>
                <c:pt idx="99">
                  <c:v>-213.5</c:v>
                </c:pt>
                <c:pt idx="100">
                  <c:v>-216</c:v>
                </c:pt>
                <c:pt idx="101">
                  <c:v>-214</c:v>
                </c:pt>
                <c:pt idx="102">
                  <c:v>-208</c:v>
                </c:pt>
                <c:pt idx="103">
                  <c:v>-197</c:v>
                </c:pt>
                <c:pt idx="104">
                  <c:v>-172</c:v>
                </c:pt>
                <c:pt idx="105">
                  <c:v>-171</c:v>
                </c:pt>
                <c:pt idx="106">
                  <c:v>-160</c:v>
                </c:pt>
                <c:pt idx="107">
                  <c:v>-162</c:v>
                </c:pt>
                <c:pt idx="108">
                  <c:v>-162</c:v>
                </c:pt>
                <c:pt idx="109">
                  <c:v>-169</c:v>
                </c:pt>
                <c:pt idx="110">
                  <c:v>-177</c:v>
                </c:pt>
                <c:pt idx="111">
                  <c:v>-176</c:v>
                </c:pt>
                <c:pt idx="112">
                  <c:v>-176</c:v>
                </c:pt>
                <c:pt idx="113">
                  <c:v>-164</c:v>
                </c:pt>
                <c:pt idx="114">
                  <c:v>-182</c:v>
                </c:pt>
                <c:pt idx="115">
                  <c:v>-192</c:v>
                </c:pt>
                <c:pt idx="116">
                  <c:v>-197</c:v>
                </c:pt>
                <c:pt idx="117">
                  <c:v>-197</c:v>
                </c:pt>
                <c:pt idx="118">
                  <c:v>-182</c:v>
                </c:pt>
                <c:pt idx="119">
                  <c:v>-168</c:v>
                </c:pt>
                <c:pt idx="120">
                  <c:v>-171</c:v>
                </c:pt>
                <c:pt idx="121">
                  <c:v>-171</c:v>
                </c:pt>
                <c:pt idx="122">
                  <c:v>-173</c:v>
                </c:pt>
                <c:pt idx="123">
                  <c:v>-176</c:v>
                </c:pt>
                <c:pt idx="124">
                  <c:v>-177</c:v>
                </c:pt>
                <c:pt idx="125">
                  <c:v>-175</c:v>
                </c:pt>
                <c:pt idx="126">
                  <c:v>-146</c:v>
                </c:pt>
                <c:pt idx="127">
                  <c:v>-144</c:v>
                </c:pt>
                <c:pt idx="128">
                  <c:v>-147</c:v>
                </c:pt>
                <c:pt idx="129">
                  <c:v>-142</c:v>
                </c:pt>
                <c:pt idx="130">
                  <c:v>-146</c:v>
                </c:pt>
                <c:pt idx="131">
                  <c:v>-148.5</c:v>
                </c:pt>
                <c:pt idx="132">
                  <c:v>-126</c:v>
                </c:pt>
                <c:pt idx="133">
                  <c:v>-91</c:v>
                </c:pt>
                <c:pt idx="134">
                  <c:v>-82</c:v>
                </c:pt>
                <c:pt idx="135">
                  <c:v>-86</c:v>
                </c:pt>
                <c:pt idx="136">
                  <c:v>-75</c:v>
                </c:pt>
                <c:pt idx="137">
                  <c:v>-62</c:v>
                </c:pt>
                <c:pt idx="138">
                  <c:v>-31</c:v>
                </c:pt>
                <c:pt idx="139">
                  <c:v>-16</c:v>
                </c:pt>
                <c:pt idx="140">
                  <c:v>-10</c:v>
                </c:pt>
                <c:pt idx="141">
                  <c:v>4</c:v>
                </c:pt>
                <c:pt idx="142">
                  <c:v>16</c:v>
                </c:pt>
                <c:pt idx="143">
                  <c:v>31</c:v>
                </c:pt>
                <c:pt idx="144">
                  <c:v>58</c:v>
                </c:pt>
                <c:pt idx="145">
                  <c:v>71</c:v>
                </c:pt>
                <c:pt idx="146">
                  <c:v>91</c:v>
                </c:pt>
                <c:pt idx="147">
                  <c:v>111</c:v>
                </c:pt>
                <c:pt idx="148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0-4982-BA4B-C198AC6A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'1886 Waltham'!$R$26</c:f>
              <c:strCache>
                <c:ptCount val="1"/>
                <c:pt idx="0">
                  <c:v>15-Jun-24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'1886 Waltham'!$Q$27:$Q$74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'1886 Waltham'!$R$27:$R$74</c:f>
              <c:numCache>
                <c:formatCode>General</c:formatCode>
                <c:ptCount val="48"/>
                <c:pt idx="0">
                  <c:v>0</c:v>
                </c:pt>
                <c:pt idx="8">
                  <c:v>5</c:v>
                </c:pt>
                <c:pt idx="16">
                  <c:v>11</c:v>
                </c:pt>
                <c:pt idx="17">
                  <c:v>12.5</c:v>
                </c:pt>
                <c:pt idx="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C-4A09-AB7A-854C31BC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13747352472125599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346075</xdr:colOff>
      <xdr:row>198</xdr:row>
      <xdr:rowOff>111124</xdr:rowOff>
    </xdr:from>
    <xdr:to>
      <xdr:col>19</xdr:col>
      <xdr:colOff>41275</xdr:colOff>
      <xdr:row>214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610CC-CF0A-48E4-8FAD-0DADD4B81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6350</xdr:colOff>
      <xdr:row>198</xdr:row>
      <xdr:rowOff>146050</xdr:rowOff>
    </xdr:from>
    <xdr:to>
      <xdr:col>26</xdr:col>
      <xdr:colOff>311150</xdr:colOff>
      <xdr:row>214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EBFEF-E6D2-4D67-B654-E78751517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1</xdr:rowOff>
    </xdr:from>
    <xdr:to>
      <xdr:col>28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46660A-DC76-486F-BE33-A35436695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168</xdr:row>
      <xdr:rowOff>60324</xdr:rowOff>
    </xdr:from>
    <xdr:to>
      <xdr:col>19</xdr:col>
      <xdr:colOff>180975</xdr:colOff>
      <xdr:row>184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A9EB5-71B4-4A92-A3BB-D87377F83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222250</xdr:colOff>
      <xdr:row>168</xdr:row>
      <xdr:rowOff>50800</xdr:rowOff>
    </xdr:from>
    <xdr:to>
      <xdr:col>26</xdr:col>
      <xdr:colOff>527050</xdr:colOff>
      <xdr:row>184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AD402-01BF-40FF-85FE-E87581404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1</xdr:rowOff>
    </xdr:from>
    <xdr:to>
      <xdr:col>28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E7431-893A-4C87-9FF7-81353D4DC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0.11157</cdr:x>
      <cdr:y>0.5521</cdr:y>
    </cdr:from>
    <cdr:to>
      <cdr:x>0.93129</cdr:x>
      <cdr:y>0.55317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20723" y="1631961"/>
          <a:ext cx="382583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0.11092</cdr:x>
      <cdr:y>0.35445</cdr:y>
    </cdr:from>
    <cdr:to>
      <cdr:x>0.9499</cdr:x>
      <cdr:y>0.3609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28961" y="1047728"/>
          <a:ext cx="4000970" cy="190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498475</xdr:colOff>
      <xdr:row>214</xdr:row>
      <xdr:rowOff>130174</xdr:rowOff>
    </xdr:from>
    <xdr:to>
      <xdr:col>15</xdr:col>
      <xdr:colOff>193675</xdr:colOff>
      <xdr:row>229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284F4-0740-4337-ADDE-EB0523D18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214</xdr:row>
      <xdr:rowOff>127000</xdr:rowOff>
    </xdr:from>
    <xdr:to>
      <xdr:col>22</xdr:col>
      <xdr:colOff>438150</xdr:colOff>
      <xdr:row>229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73B08-CA26-48A0-A73D-1779FC1DF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215900</xdr:colOff>
      <xdr:row>21</xdr:row>
      <xdr:rowOff>50801</xdr:rowOff>
    </xdr:from>
    <xdr:to>
      <xdr:col>26</xdr:col>
      <xdr:colOff>520700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D9254E-69D3-47B2-A47F-8587D721D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520700</xdr:colOff>
      <xdr:row>13</xdr:row>
      <xdr:rowOff>165100</xdr:rowOff>
    </xdr:from>
    <xdr:to>
      <xdr:col>15</xdr:col>
      <xdr:colOff>6350</xdr:colOff>
      <xdr:row>13</xdr:row>
      <xdr:rowOff>177800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7DF6D8F-4885-CBCD-2382-282B5FCA6B69}"/>
            </a:ext>
          </a:extLst>
        </xdr:cNvPr>
        <xdr:cNvCxnSpPr/>
      </xdr:nvCxnSpPr>
      <xdr:spPr>
        <a:xfrm>
          <a:off x="7359650" y="2559050"/>
          <a:ext cx="3841750" cy="12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476250</xdr:colOff>
      <xdr:row>6</xdr:row>
      <xdr:rowOff>127000</xdr:rowOff>
    </xdr:from>
    <xdr:to>
      <xdr:col>9</xdr:col>
      <xdr:colOff>488950</xdr:colOff>
      <xdr:row>18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D97A1A1-1B41-4287-AA75-A7F556749F01}"/>
            </a:ext>
          </a:extLst>
        </xdr:cNvPr>
        <xdr:cNvCxnSpPr/>
      </xdr:nvCxnSpPr>
      <xdr:spPr>
        <a:xfrm flipH="1" flipV="1">
          <a:off x="7924800" y="1231900"/>
          <a:ext cx="12700" cy="2133600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574675</xdr:colOff>
      <xdr:row>193</xdr:row>
      <xdr:rowOff>82550</xdr:rowOff>
    </xdr:from>
    <xdr:to>
      <xdr:col>31</xdr:col>
      <xdr:colOff>209550</xdr:colOff>
      <xdr:row>210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23B8D-BACE-47E0-80B7-99AE1573F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723900</xdr:colOff>
      <xdr:row>193</xdr:row>
      <xdr:rowOff>82550</xdr:rowOff>
    </xdr:from>
    <xdr:to>
      <xdr:col>38</xdr:col>
      <xdr:colOff>488950</xdr:colOff>
      <xdr:row>210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A00AE7-2714-452C-A1CF-703BAEF3D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149225</xdr:colOff>
      <xdr:row>22</xdr:row>
      <xdr:rowOff>114299</xdr:rowOff>
    </xdr:from>
    <xdr:to>
      <xdr:col>41</xdr:col>
      <xdr:colOff>454025</xdr:colOff>
      <xdr:row>39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A34578-CF7D-102C-8CC0-4E3CF0F0F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215900</xdr:colOff>
      <xdr:row>24</xdr:row>
      <xdr:rowOff>0</xdr:rowOff>
    </xdr:from>
    <xdr:to>
      <xdr:col>39</xdr:col>
      <xdr:colOff>228600</xdr:colOff>
      <xdr:row>39</xdr:row>
      <xdr:rowOff>12700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C90BA49-D18A-42BD-7593-29473D988EC6}"/>
            </a:ext>
          </a:extLst>
        </xdr:cNvPr>
        <xdr:cNvCxnSpPr/>
      </xdr:nvCxnSpPr>
      <xdr:spPr>
        <a:xfrm flipH="1">
          <a:off x="16148050" y="4419600"/>
          <a:ext cx="12700" cy="2774950"/>
        </a:xfrm>
        <a:prstGeom prst="line">
          <a:avLst/>
        </a:prstGeom>
        <a:ln w="9525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0.1082</cdr:x>
      <cdr:y>0.23204</cdr:y>
    </cdr:from>
    <cdr:to>
      <cdr:x>0.96193</cdr:x>
      <cdr:y>0.23819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D3D1C86-D7F8-D011-741B-53D764158D52}"/>
            </a:ext>
          </a:extLst>
        </cdr:cNvPr>
        <cdr:cNvCxnSpPr/>
      </cdr:nvCxnSpPr>
      <cdr:spPr>
        <a:xfrm xmlns:a="http://schemas.openxmlformats.org/drawingml/2006/main" flipV="1">
          <a:off x="631775" y="717557"/>
          <a:ext cx="4984780" cy="19049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104385</xdr:colOff>
      <xdr:row>50</xdr:row>
      <xdr:rowOff>79121</xdr:rowOff>
    </xdr:from>
    <xdr:to>
      <xdr:col>20</xdr:col>
      <xdr:colOff>212335</xdr:colOff>
      <xdr:row>66</xdr:row>
      <xdr:rowOff>88646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A81EB-776B-4654-BE0C-CE2B6FDC0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26</xdr:row>
      <xdr:rowOff>1</xdr:rowOff>
    </xdr:from>
    <xdr:to>
      <xdr:col>28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40FD12-F77B-4055-9522-0F5F9868E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329810</xdr:colOff>
      <xdr:row>50</xdr:row>
      <xdr:rowOff>56897</xdr:rowOff>
    </xdr:from>
    <xdr:to>
      <xdr:col>28</xdr:col>
      <xdr:colOff>221860</xdr:colOff>
      <xdr:row>66</xdr:row>
      <xdr:rowOff>66422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E3491-5640-41FB-9590-6EE899CCD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0.1116</cdr:x>
      <cdr:y>0.55387</cdr:y>
    </cdr:from>
    <cdr:to>
      <cdr:x>0.93132</cdr:x>
      <cdr:y>0.55494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21829" y="1613082"/>
          <a:ext cx="3833062" cy="31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0.10685</cdr:x>
      <cdr:y>0.80913</cdr:y>
    </cdr:from>
    <cdr:to>
      <cdr:x>0.94534</cdr:x>
      <cdr:y>0.81128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>
          <a:off x="509110" y="2356483"/>
          <a:ext cx="3995155" cy="626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384175</xdr:colOff>
      <xdr:row>89</xdr:row>
      <xdr:rowOff>73024</xdr:rowOff>
    </xdr:from>
    <xdr:to>
      <xdr:col>18</xdr:col>
      <xdr:colOff>276225</xdr:colOff>
      <xdr:row>105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38BAE-0CF8-4BDF-9738-864E4F6DF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127000</xdr:colOff>
      <xdr:row>89</xdr:row>
      <xdr:rowOff>76200</xdr:rowOff>
    </xdr:from>
    <xdr:to>
      <xdr:col>25</xdr:col>
      <xdr:colOff>406400</xdr:colOff>
      <xdr:row>105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8232D-E500-4D92-98DB-D0D9B99E2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1</xdr:rowOff>
    </xdr:from>
    <xdr:to>
      <xdr:col>28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1C66C0-3289-41E3-BE45-5EE0BE7CC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0.11428</cdr:x>
      <cdr:y>0.54566</cdr:y>
    </cdr:from>
    <cdr:to>
      <cdr:x>0.934</cdr:x>
      <cdr:y>0.54673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33389" y="1612916"/>
          <a:ext cx="382583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0.1075</cdr:x>
      <cdr:y>0.49625</cdr:y>
    </cdr:from>
    <cdr:to>
      <cdr:x>0.92722</cdr:x>
      <cdr:y>0.49732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03080" y="1466880"/>
          <a:ext cx="3836249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0.10824</cdr:x>
      <cdr:y>0.53062</cdr:y>
    </cdr:from>
    <cdr:to>
      <cdr:x>0.94673</cdr:x>
      <cdr:y>0.53277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>
          <a:off x="516173" y="1568471"/>
          <a:ext cx="3998633" cy="635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568324</xdr:colOff>
      <xdr:row>264</xdr:row>
      <xdr:rowOff>50800</xdr:rowOff>
    </xdr:from>
    <xdr:to>
      <xdr:col>19</xdr:col>
      <xdr:colOff>273049</xdr:colOff>
      <xdr:row>280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21D02-DE9B-4CBE-96EC-978B8E344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158750</xdr:colOff>
      <xdr:row>265</xdr:row>
      <xdr:rowOff>31750</xdr:rowOff>
    </xdr:from>
    <xdr:to>
      <xdr:col>27</xdr:col>
      <xdr:colOff>203200</xdr:colOff>
      <xdr:row>280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31053-9C0C-428F-BADC-D783D3DAE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152400</xdr:colOff>
      <xdr:row>273</xdr:row>
      <xdr:rowOff>107950</xdr:rowOff>
    </xdr:from>
    <xdr:to>
      <xdr:col>19</xdr:col>
      <xdr:colOff>25400</xdr:colOff>
      <xdr:row>273</xdr:row>
      <xdr:rowOff>120650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4ECDA52-D4D3-182F-589D-610FFBCBFE40}"/>
            </a:ext>
          </a:extLst>
        </xdr:cNvPr>
        <xdr:cNvCxnSpPr/>
      </xdr:nvCxnSpPr>
      <xdr:spPr>
        <a:xfrm>
          <a:off x="11525250" y="50380900"/>
          <a:ext cx="4140200" cy="1270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0</xdr:rowOff>
    </xdr:from>
    <xdr:to>
      <xdr:col>28</xdr:col>
      <xdr:colOff>304800</xdr:colOff>
      <xdr:row>68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C6F21D-F225-4C9B-8B7A-0EF0E47F1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127000</xdr:colOff>
      <xdr:row>266</xdr:row>
      <xdr:rowOff>82550</xdr:rowOff>
    </xdr:from>
    <xdr:to>
      <xdr:col>28</xdr:col>
      <xdr:colOff>0</xdr:colOff>
      <xdr:row>266</xdr:row>
      <xdr:rowOff>95250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DD6F8B3-43AB-480C-9433-765B9AFA401F}"/>
            </a:ext>
          </a:extLst>
        </xdr:cNvPr>
        <xdr:cNvCxnSpPr/>
      </xdr:nvCxnSpPr>
      <xdr:spPr>
        <a:xfrm>
          <a:off x="17011650" y="49066450"/>
          <a:ext cx="4140200" cy="1270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79374</xdr:colOff>
      <xdr:row>191</xdr:row>
      <xdr:rowOff>41274</xdr:rowOff>
    </xdr:from>
    <xdr:to>
      <xdr:col>19</xdr:col>
      <xdr:colOff>717549</xdr:colOff>
      <xdr:row>207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6829D-1089-4BE3-81C0-636BCC5F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666750</xdr:colOff>
      <xdr:row>190</xdr:row>
      <xdr:rowOff>171450</xdr:rowOff>
    </xdr:from>
    <xdr:to>
      <xdr:col>27</xdr:col>
      <xdr:colOff>361950</xdr:colOff>
      <xdr:row>206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767BD-E863-4E82-A0FE-85F4A612E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1</xdr:rowOff>
    </xdr:from>
    <xdr:to>
      <xdr:col>28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1402CA-D655-43B0-B224-DEFC1A5F0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0.11</cdr:x>
      <cdr:y>0.61761</cdr:y>
    </cdr:from>
    <cdr:to>
      <cdr:x>0.93809</cdr:x>
      <cdr:y>0.62083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4ECDA52-D4D3-182F-589D-610FFBCBFE40}"/>
            </a:ext>
          </a:extLst>
        </cdr:cNvPr>
        <cdr:cNvCxnSpPr/>
      </cdr:nvCxnSpPr>
      <cdr:spPr>
        <a:xfrm xmlns:a="http://schemas.openxmlformats.org/drawingml/2006/main">
          <a:off x="617100" y="1825610"/>
          <a:ext cx="4645771" cy="951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85724</xdr:rowOff>
    </xdr:from>
    <xdr:to>
      <xdr:col>15</xdr:col>
      <xdr:colOff>180975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58152-4585-48BE-A474-6E46CB5CC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90E31-D771-4E7B-BDEE-4AC50B87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AF216-61E5-4B8B-A13A-6D006AA4D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0.11156</cdr:x>
      <cdr:y>0.5521</cdr:y>
    </cdr:from>
    <cdr:to>
      <cdr:x>0.93128</cdr:x>
      <cdr:y>0.55317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22113" y="1631955"/>
          <a:ext cx="383624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0.11891</cdr:x>
      <cdr:y>0.70676</cdr:y>
    </cdr:from>
    <cdr:to>
      <cdr:x>0.95789</cdr:x>
      <cdr:y>0.71321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67042" y="2089133"/>
          <a:ext cx="4000969" cy="190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18</xdr:row>
      <xdr:rowOff>161925</xdr:rowOff>
    </xdr:from>
    <xdr:to>
      <xdr:col>15</xdr:col>
      <xdr:colOff>282575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8F1C0-77DA-CC23-8043-F6963F4CF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85724</xdr:rowOff>
    </xdr:from>
    <xdr:to>
      <xdr:col>15</xdr:col>
      <xdr:colOff>180975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B79F2-CF26-49A7-96D1-7C87D3BB0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BD6A9-DDEC-4971-A936-FCB90123A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D9A85F-D2FD-46BE-9A96-CD3CE2159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0.10825</cdr:x>
      <cdr:y>0.5306</cdr:y>
    </cdr:from>
    <cdr:to>
      <cdr:x>0.94723</cdr:x>
      <cdr:y>0.53705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16246" y="1568425"/>
          <a:ext cx="4000970" cy="190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358775</xdr:colOff>
      <xdr:row>250</xdr:row>
      <xdr:rowOff>79374</xdr:rowOff>
    </xdr:from>
    <xdr:to>
      <xdr:col>19</xdr:col>
      <xdr:colOff>663575</xdr:colOff>
      <xdr:row>266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CFBF9-3DAD-635F-EFA5-08570B5E9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114300</xdr:colOff>
      <xdr:row>250</xdr:row>
      <xdr:rowOff>101600</xdr:rowOff>
    </xdr:from>
    <xdr:to>
      <xdr:col>27</xdr:col>
      <xdr:colOff>539750</xdr:colOff>
      <xdr:row>266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178D6-EF2B-41DF-8F80-00E89C4EB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1</xdr:rowOff>
    </xdr:from>
    <xdr:to>
      <xdr:col>28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86B8C5-89D3-447A-9762-10618DB50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0.1146</cdr:x>
      <cdr:y>0.54243</cdr:y>
    </cdr:from>
    <cdr:to>
      <cdr:x>0.94814</cdr:x>
      <cdr:y>0.54887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268014F-79F9-1B44-67D5-2BDD11CF09B7}"/>
            </a:ext>
          </a:extLst>
        </cdr:cNvPr>
        <cdr:cNvCxnSpPr/>
      </cdr:nvCxnSpPr>
      <cdr:spPr>
        <a:xfrm xmlns:a="http://schemas.openxmlformats.org/drawingml/2006/main">
          <a:off x="568346" y="1603384"/>
          <a:ext cx="4133816" cy="19036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0.11876</cdr:x>
      <cdr:y>0.19764</cdr:y>
    </cdr:from>
    <cdr:to>
      <cdr:x>0.94737</cdr:x>
      <cdr:y>0.20409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678224D-B181-B8A6-200B-D4CFF0A06A0C}"/>
            </a:ext>
          </a:extLst>
        </cdr:cNvPr>
        <cdr:cNvCxnSpPr/>
      </cdr:nvCxnSpPr>
      <cdr:spPr>
        <a:xfrm xmlns:a="http://schemas.openxmlformats.org/drawingml/2006/main" flipV="1">
          <a:off x="558807" y="584200"/>
          <a:ext cx="3898893" cy="190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128</xdr:row>
      <xdr:rowOff>174624</xdr:rowOff>
    </xdr:from>
    <xdr:to>
      <xdr:col>19</xdr:col>
      <xdr:colOff>180975</xdr:colOff>
      <xdr:row>144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DE85D-104C-4718-8C96-32ADDC243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514350</xdr:colOff>
      <xdr:row>128</xdr:row>
      <xdr:rowOff>158750</xdr:rowOff>
    </xdr:from>
    <xdr:to>
      <xdr:col>27</xdr:col>
      <xdr:colOff>209550</xdr:colOff>
      <xdr:row>144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866FF-BBEF-4A8F-B3A8-98EF835A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1</xdr:rowOff>
    </xdr:from>
    <xdr:to>
      <xdr:col>28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03C1B-FCE9-4798-9461-AADB17462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0.11428</cdr:x>
      <cdr:y>0.5478</cdr:y>
    </cdr:from>
    <cdr:to>
      <cdr:x>0.934</cdr:x>
      <cdr:y>0.54887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34813" y="1619255"/>
          <a:ext cx="383624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0.10825</cdr:x>
      <cdr:y>0.46616</cdr:y>
    </cdr:from>
    <cdr:to>
      <cdr:x>0.94723</cdr:x>
      <cdr:y>0.47261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16242" y="1377933"/>
          <a:ext cx="4000969" cy="190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zrzwk\Documents\Personal\Pers\Watch\Accuracy.xlsx" TargetMode="External"/><Relationship Id="rId1" Type="http://schemas.openxmlformats.org/officeDocument/2006/relationships/externalLinkPath" Target="Accura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929 Omega PW (Peggie)"/>
      <sheetName val="1942 Omega"/>
      <sheetName val="1950 Omega PW"/>
      <sheetName val="1886 Waltham"/>
      <sheetName val="1901 Waltham"/>
      <sheetName val="Hamilton"/>
      <sheetName val="Elgin"/>
      <sheetName val="Seiko"/>
      <sheetName val="King Seiko"/>
      <sheetName val="De Ville"/>
      <sheetName val="Seiko Quartz"/>
      <sheetName val="Statistics"/>
    </sheetNames>
    <sheetDataSet>
      <sheetData sheetId="0">
        <row r="27">
          <cell r="M27">
            <v>0</v>
          </cell>
          <cell r="N27">
            <v>0</v>
          </cell>
        </row>
        <row r="28">
          <cell r="M28">
            <v>0.56666666666666665</v>
          </cell>
          <cell r="N28">
            <v>0</v>
          </cell>
        </row>
        <row r="29">
          <cell r="M29">
            <v>1</v>
          </cell>
          <cell r="N29">
            <v>0</v>
          </cell>
        </row>
        <row r="30">
          <cell r="M30">
            <v>1.3333333333333333</v>
          </cell>
          <cell r="N30">
            <v>0</v>
          </cell>
        </row>
        <row r="31">
          <cell r="M31">
            <v>1.5</v>
          </cell>
        </row>
        <row r="32">
          <cell r="M32">
            <v>1.75</v>
          </cell>
          <cell r="N32">
            <v>0.5</v>
          </cell>
        </row>
        <row r="34">
          <cell r="M34">
            <v>2</v>
          </cell>
        </row>
        <row r="35">
          <cell r="M35">
            <v>2.3333333333333335</v>
          </cell>
          <cell r="N35">
            <v>0</v>
          </cell>
        </row>
        <row r="36">
          <cell r="M36">
            <v>2.8333333333333335</v>
          </cell>
          <cell r="N36">
            <v>0</v>
          </cell>
        </row>
        <row r="37">
          <cell r="M37">
            <v>3</v>
          </cell>
          <cell r="N37">
            <v>0</v>
          </cell>
        </row>
        <row r="38">
          <cell r="M38">
            <v>3.5</v>
          </cell>
        </row>
        <row r="39">
          <cell r="M39">
            <v>4</v>
          </cell>
          <cell r="N39">
            <v>0.5</v>
          </cell>
        </row>
        <row r="40">
          <cell r="M40">
            <v>4.833333333333333</v>
          </cell>
        </row>
        <row r="41">
          <cell r="M41">
            <v>5</v>
          </cell>
          <cell r="N41">
            <v>0.5</v>
          </cell>
        </row>
        <row r="42">
          <cell r="M42">
            <v>6</v>
          </cell>
          <cell r="N42">
            <v>0.5</v>
          </cell>
        </row>
        <row r="43">
          <cell r="M43">
            <v>6.666666666666667</v>
          </cell>
          <cell r="N43">
            <v>0</v>
          </cell>
        </row>
        <row r="44">
          <cell r="M44">
            <v>7</v>
          </cell>
          <cell r="N44">
            <v>0</v>
          </cell>
        </row>
        <row r="45">
          <cell r="M45">
            <v>7.833333333333333</v>
          </cell>
        </row>
        <row r="46">
          <cell r="M46">
            <v>8.3333333333333339</v>
          </cell>
        </row>
        <row r="47">
          <cell r="M47">
            <v>8.6666666666666661</v>
          </cell>
        </row>
        <row r="48">
          <cell r="M48">
            <v>9</v>
          </cell>
          <cell r="N48">
            <v>0</v>
          </cell>
        </row>
        <row r="49">
          <cell r="M49">
            <v>10</v>
          </cell>
          <cell r="N49">
            <v>0.5</v>
          </cell>
        </row>
        <row r="50">
          <cell r="M50">
            <v>11</v>
          </cell>
        </row>
        <row r="51">
          <cell r="M51">
            <v>11.666666666666666</v>
          </cell>
        </row>
        <row r="52">
          <cell r="M52">
            <v>12.5</v>
          </cell>
          <cell r="N52">
            <v>1</v>
          </cell>
        </row>
        <row r="53">
          <cell r="M53">
            <v>13</v>
          </cell>
        </row>
        <row r="54">
          <cell r="M54">
            <v>13.216666666666667</v>
          </cell>
        </row>
        <row r="55">
          <cell r="M55">
            <v>14</v>
          </cell>
        </row>
        <row r="56">
          <cell r="M56">
            <v>14.5</v>
          </cell>
        </row>
        <row r="57">
          <cell r="M57">
            <v>15.25</v>
          </cell>
        </row>
        <row r="58">
          <cell r="M58">
            <v>16.25</v>
          </cell>
        </row>
        <row r="59">
          <cell r="M59">
            <v>17</v>
          </cell>
        </row>
        <row r="60">
          <cell r="M60">
            <v>17.2</v>
          </cell>
        </row>
        <row r="61">
          <cell r="M61">
            <v>17.2</v>
          </cell>
        </row>
        <row r="62">
          <cell r="M62">
            <v>19</v>
          </cell>
        </row>
        <row r="63">
          <cell r="M63">
            <v>19.5</v>
          </cell>
        </row>
        <row r="64">
          <cell r="M64">
            <v>20</v>
          </cell>
        </row>
        <row r="65">
          <cell r="M65">
            <v>20.333333333333332</v>
          </cell>
        </row>
        <row r="66">
          <cell r="M66">
            <v>20.666666666666668</v>
          </cell>
        </row>
        <row r="67">
          <cell r="M67">
            <v>21.166666666666668</v>
          </cell>
        </row>
        <row r="68">
          <cell r="M68">
            <v>22</v>
          </cell>
        </row>
        <row r="69">
          <cell r="M69">
            <v>22.333333333333332</v>
          </cell>
        </row>
        <row r="70">
          <cell r="M70">
            <v>22.616666666666667</v>
          </cell>
        </row>
        <row r="71">
          <cell r="M71">
            <v>23</v>
          </cell>
        </row>
        <row r="72">
          <cell r="M72">
            <v>23.5</v>
          </cell>
        </row>
        <row r="73">
          <cell r="M73">
            <v>23.666666666666668</v>
          </cell>
        </row>
        <row r="74">
          <cell r="M74">
            <v>24</v>
          </cell>
          <cell r="N74">
            <v>4</v>
          </cell>
        </row>
        <row r="75">
          <cell r="M75">
            <v>24.45</v>
          </cell>
        </row>
        <row r="76">
          <cell r="M76">
            <v>25</v>
          </cell>
        </row>
        <row r="77">
          <cell r="M77">
            <v>25.65</v>
          </cell>
        </row>
        <row r="78">
          <cell r="M78">
            <v>26</v>
          </cell>
        </row>
        <row r="79">
          <cell r="M79">
            <v>26.333333333333332</v>
          </cell>
        </row>
        <row r="80">
          <cell r="M80">
            <v>26.5</v>
          </cell>
        </row>
        <row r="81">
          <cell r="M81">
            <v>26.783333333333335</v>
          </cell>
        </row>
        <row r="82">
          <cell r="M82">
            <v>27</v>
          </cell>
        </row>
        <row r="83">
          <cell r="M83">
            <v>27.5</v>
          </cell>
        </row>
        <row r="84">
          <cell r="M84">
            <v>28</v>
          </cell>
        </row>
        <row r="85">
          <cell r="M85">
            <v>28.5</v>
          </cell>
        </row>
        <row r="86">
          <cell r="M86">
            <v>28.833333333333332</v>
          </cell>
        </row>
        <row r="87">
          <cell r="M87">
            <v>29.133333333333333</v>
          </cell>
        </row>
        <row r="88">
          <cell r="M88">
            <v>29.316666666666666</v>
          </cell>
        </row>
        <row r="89">
          <cell r="M89">
            <v>30</v>
          </cell>
        </row>
        <row r="90">
          <cell r="M90">
            <v>31</v>
          </cell>
        </row>
        <row r="91">
          <cell r="M91">
            <v>31.366666666666667</v>
          </cell>
        </row>
        <row r="92">
          <cell r="M92">
            <v>32</v>
          </cell>
        </row>
        <row r="93">
          <cell r="M93">
            <v>32.5</v>
          </cell>
        </row>
        <row r="94">
          <cell r="M94">
            <v>33</v>
          </cell>
        </row>
        <row r="95">
          <cell r="M95">
            <v>34.5</v>
          </cell>
        </row>
      </sheetData>
      <sheetData sheetId="1"/>
      <sheetData sheetId="2">
        <row r="26">
          <cell r="N26">
            <v>45399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mailto:29@9A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mailto:-17.5@11:2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17.8@10PM" TargetMode="External"/><Relationship Id="rId2" Type="http://schemas.openxmlformats.org/officeDocument/2006/relationships/hyperlink" Target="mailto:17.1@8:59" TargetMode="External"/><Relationship Id="rId1" Type="http://schemas.openxmlformats.org/officeDocument/2006/relationships/hyperlink" Target="mailto:25.9@1:00" TargetMode="External"/><Relationship Id="rId5" Type="http://schemas.openxmlformats.org/officeDocument/2006/relationships/drawing" Target="../drawings/drawing19.xml"/><Relationship Id="rId4" Type="http://schemas.openxmlformats.org/officeDocument/2006/relationships/hyperlink" Target="mailto:18.3@2:0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7B00-8108-4B63-B905-80920C183D40}">
  <dimension ref="A1:AB303"/>
  <sheetViews>
    <sheetView topLeftCell="D200" workbookViewId="0">
      <selection activeCell="C204" sqref="C204"/>
    </sheetView>
  </sheetViews>
  <sheetFormatPr defaultRowHeight="14.5" x14ac:dyDescent="0.35"/>
  <cols>
    <col min="1" max="1" width="10.453125" style="7" bestFit="1" customWidth="1"/>
    <col min="2" max="2" width="9.08984375" style="13" customWidth="1"/>
    <col min="3" max="3" width="8.7265625" style="12"/>
    <col min="4" max="4" width="18.54296875" bestFit="1" customWidth="1"/>
    <col min="5" max="5" width="18.54296875" customWidth="1"/>
    <col min="6" max="6" width="18.26953125" customWidth="1"/>
    <col min="7" max="10" width="18.26953125" style="19" customWidth="1"/>
    <col min="18" max="18" width="9.7265625" bestFit="1" customWidth="1"/>
    <col min="19" max="19" width="9.08984375" bestFit="1" customWidth="1"/>
    <col min="20" max="20" width="11.54296875" bestFit="1" customWidth="1"/>
  </cols>
  <sheetData>
    <row r="1" spans="1:14" x14ac:dyDescent="0.35">
      <c r="A1" s="7" t="s">
        <v>170</v>
      </c>
      <c r="B1" s="13" t="s">
        <v>69</v>
      </c>
      <c r="C1" s="12" t="s">
        <v>3</v>
      </c>
      <c r="D1" t="s">
        <v>2</v>
      </c>
      <c r="E1" t="s">
        <v>7</v>
      </c>
      <c r="F1" t="s">
        <v>1</v>
      </c>
      <c r="G1" s="19" t="s">
        <v>179</v>
      </c>
      <c r="H1" s="19" t="s">
        <v>191</v>
      </c>
      <c r="I1" s="19" t="s">
        <v>185</v>
      </c>
      <c r="J1" s="19" t="s">
        <v>186</v>
      </c>
      <c r="K1" t="s">
        <v>169</v>
      </c>
    </row>
    <row r="2" spans="1:14" x14ac:dyDescent="0.35">
      <c r="A2" s="7">
        <v>45422</v>
      </c>
      <c r="B2" s="13">
        <v>1</v>
      </c>
      <c r="C2" s="12">
        <v>-5</v>
      </c>
      <c r="D2">
        <f>C2+5</f>
        <v>0</v>
      </c>
      <c r="E2">
        <v>1</v>
      </c>
      <c r="F2">
        <v>0</v>
      </c>
      <c r="N2" t="s">
        <v>108</v>
      </c>
    </row>
    <row r="3" spans="1:14" x14ac:dyDescent="0.35">
      <c r="A3" s="7">
        <v>45423</v>
      </c>
      <c r="B3" s="13">
        <v>2</v>
      </c>
      <c r="C3" s="12">
        <v>-7</v>
      </c>
      <c r="D3">
        <f t="shared" ref="D3:D138" si="0">C3+5</f>
        <v>-2</v>
      </c>
      <c r="E3">
        <v>1</v>
      </c>
      <c r="F3">
        <v>-2</v>
      </c>
    </row>
    <row r="4" spans="1:14" x14ac:dyDescent="0.35">
      <c r="A4" s="7">
        <v>45424</v>
      </c>
      <c r="B4" s="13">
        <v>3</v>
      </c>
      <c r="C4" s="12">
        <v>-6</v>
      </c>
      <c r="D4">
        <f t="shared" si="0"/>
        <v>-1</v>
      </c>
      <c r="E4">
        <v>1</v>
      </c>
      <c r="F4">
        <v>1</v>
      </c>
    </row>
    <row r="5" spans="1:14" x14ac:dyDescent="0.35">
      <c r="A5" s="7">
        <v>45425</v>
      </c>
      <c r="B5" s="13">
        <v>4</v>
      </c>
      <c r="C5" s="12">
        <v>-4.5</v>
      </c>
      <c r="D5">
        <f t="shared" si="0"/>
        <v>0.5</v>
      </c>
      <c r="E5">
        <v>1</v>
      </c>
      <c r="F5">
        <v>1.5</v>
      </c>
    </row>
    <row r="6" spans="1:14" x14ac:dyDescent="0.35">
      <c r="A6" s="7">
        <v>45426</v>
      </c>
      <c r="B6" s="13">
        <v>5</v>
      </c>
      <c r="C6" s="12">
        <v>-2.5</v>
      </c>
      <c r="D6">
        <f t="shared" si="0"/>
        <v>2.5</v>
      </c>
      <c r="E6">
        <v>1</v>
      </c>
      <c r="F6">
        <v>2</v>
      </c>
      <c r="K6" t="s">
        <v>54</v>
      </c>
    </row>
    <row r="7" spans="1:14" x14ac:dyDescent="0.35">
      <c r="A7" s="7">
        <v>45427</v>
      </c>
      <c r="B7" s="13">
        <v>6</v>
      </c>
      <c r="C7" s="12">
        <v>-1</v>
      </c>
      <c r="D7">
        <f t="shared" si="0"/>
        <v>4</v>
      </c>
      <c r="E7">
        <v>1</v>
      </c>
      <c r="F7">
        <v>1.5</v>
      </c>
    </row>
    <row r="8" spans="1:14" x14ac:dyDescent="0.35">
      <c r="A8" s="7">
        <v>45428</v>
      </c>
      <c r="B8" s="13">
        <v>7</v>
      </c>
      <c r="C8" s="12">
        <v>4</v>
      </c>
      <c r="D8">
        <f t="shared" si="0"/>
        <v>9</v>
      </c>
      <c r="E8">
        <v>1</v>
      </c>
      <c r="F8">
        <v>5</v>
      </c>
      <c r="K8" t="s">
        <v>55</v>
      </c>
    </row>
    <row r="9" spans="1:14" x14ac:dyDescent="0.35">
      <c r="A9" s="7">
        <v>45429</v>
      </c>
      <c r="B9" s="13">
        <v>8</v>
      </c>
      <c r="C9" s="12">
        <v>8</v>
      </c>
      <c r="D9">
        <f t="shared" si="0"/>
        <v>13</v>
      </c>
      <c r="E9">
        <v>1</v>
      </c>
      <c r="F9">
        <v>4</v>
      </c>
    </row>
    <row r="10" spans="1:14" x14ac:dyDescent="0.35">
      <c r="A10" s="7">
        <v>45430</v>
      </c>
      <c r="B10" s="13">
        <v>9</v>
      </c>
      <c r="C10" s="12">
        <v>11</v>
      </c>
      <c r="D10">
        <f t="shared" si="0"/>
        <v>16</v>
      </c>
      <c r="E10">
        <v>1</v>
      </c>
      <c r="F10">
        <v>3</v>
      </c>
    </row>
    <row r="11" spans="1:14" x14ac:dyDescent="0.35">
      <c r="A11" s="7">
        <v>45431</v>
      </c>
      <c r="B11" s="13">
        <v>10</v>
      </c>
      <c r="C11" s="12">
        <v>17.5</v>
      </c>
      <c r="D11">
        <f t="shared" si="0"/>
        <v>22.5</v>
      </c>
      <c r="E11">
        <v>1</v>
      </c>
      <c r="F11">
        <v>6.5</v>
      </c>
      <c r="K11" t="s">
        <v>59</v>
      </c>
    </row>
    <row r="12" spans="1:14" x14ac:dyDescent="0.35">
      <c r="A12" s="7">
        <v>45432</v>
      </c>
      <c r="B12" s="13">
        <v>11</v>
      </c>
      <c r="C12" s="12">
        <v>21.5</v>
      </c>
      <c r="D12">
        <f t="shared" si="0"/>
        <v>26.5</v>
      </c>
      <c r="E12">
        <v>1</v>
      </c>
      <c r="F12">
        <v>4</v>
      </c>
      <c r="K12" t="s">
        <v>59</v>
      </c>
    </row>
    <row r="13" spans="1:14" x14ac:dyDescent="0.35">
      <c r="A13" s="7">
        <v>45433</v>
      </c>
      <c r="B13" s="13">
        <v>12</v>
      </c>
      <c r="C13" s="12">
        <v>23.5</v>
      </c>
      <c r="D13">
        <f t="shared" si="0"/>
        <v>28.5</v>
      </c>
      <c r="E13">
        <v>1</v>
      </c>
      <c r="F13">
        <v>3</v>
      </c>
      <c r="K13" t="s">
        <v>59</v>
      </c>
    </row>
    <row r="14" spans="1:14" x14ac:dyDescent="0.35">
      <c r="A14" s="7">
        <v>45434</v>
      </c>
      <c r="B14" s="13">
        <v>13</v>
      </c>
      <c r="C14" s="12">
        <v>28</v>
      </c>
      <c r="D14">
        <f t="shared" si="0"/>
        <v>33</v>
      </c>
      <c r="E14">
        <v>1</v>
      </c>
      <c r="F14">
        <v>4.5</v>
      </c>
      <c r="K14" t="s">
        <v>59</v>
      </c>
    </row>
    <row r="15" spans="1:14" x14ac:dyDescent="0.35">
      <c r="A15" s="7">
        <v>45435</v>
      </c>
      <c r="B15" s="13">
        <v>14</v>
      </c>
      <c r="C15" s="12">
        <v>33.5</v>
      </c>
      <c r="D15">
        <f t="shared" si="0"/>
        <v>38.5</v>
      </c>
      <c r="E15">
        <v>1</v>
      </c>
      <c r="F15">
        <v>5.5</v>
      </c>
      <c r="K15" t="s">
        <v>59</v>
      </c>
    </row>
    <row r="16" spans="1:14" x14ac:dyDescent="0.35">
      <c r="A16" s="7">
        <v>45436</v>
      </c>
      <c r="B16" s="13">
        <v>15</v>
      </c>
      <c r="C16" s="12">
        <v>35</v>
      </c>
      <c r="D16">
        <f t="shared" si="0"/>
        <v>40</v>
      </c>
      <c r="E16">
        <v>1</v>
      </c>
      <c r="F16">
        <v>1.5</v>
      </c>
      <c r="G16" s="19">
        <f>AVERAGE(F2:F31)</f>
        <v>2.6333333333333333</v>
      </c>
      <c r="H16" s="19">
        <f>_xlfn.STDEV.P(F2:F31)</f>
        <v>2.2469732728470291</v>
      </c>
      <c r="I16" s="19">
        <f>G16-2*H16</f>
        <v>-1.8606132123607249</v>
      </c>
      <c r="J16" s="19">
        <f>G16+2*H16</f>
        <v>7.127279879027391</v>
      </c>
      <c r="K16" t="s">
        <v>61</v>
      </c>
    </row>
    <row r="17" spans="1:22" x14ac:dyDescent="0.35">
      <c r="A17" s="7">
        <v>45437</v>
      </c>
      <c r="B17" s="13">
        <v>16</v>
      </c>
      <c r="C17" s="12">
        <v>36.5</v>
      </c>
      <c r="D17">
        <f t="shared" si="0"/>
        <v>41.5</v>
      </c>
      <c r="E17">
        <v>1</v>
      </c>
      <c r="F17">
        <v>1.5</v>
      </c>
      <c r="G17" s="19">
        <f t="shared" ref="G17:G80" si="1">AVERAGE(F3:F32)</f>
        <v>2.6</v>
      </c>
      <c r="H17" s="19">
        <f t="shared" ref="H17:H80" si="2">_xlfn.STDEV.P(F3:F32)</f>
        <v>2.2927421718690191</v>
      </c>
      <c r="I17" s="19">
        <f t="shared" ref="I17:I80" si="3">G17-2*H17</f>
        <v>-1.9854843437380381</v>
      </c>
      <c r="J17" s="19">
        <f t="shared" ref="J17:J80" si="4">G17+2*H17</f>
        <v>7.1854843437380378</v>
      </c>
      <c r="K17" t="s">
        <v>61</v>
      </c>
    </row>
    <row r="18" spans="1:22" x14ac:dyDescent="0.35">
      <c r="A18" s="7">
        <v>45438</v>
      </c>
      <c r="B18" s="13">
        <v>17</v>
      </c>
      <c r="C18" s="12">
        <v>40</v>
      </c>
      <c r="D18">
        <f t="shared" si="0"/>
        <v>45</v>
      </c>
      <c r="E18">
        <v>1</v>
      </c>
      <c r="F18">
        <v>3.5</v>
      </c>
      <c r="G18" s="19">
        <f t="shared" si="1"/>
        <v>2.6666666666666665</v>
      </c>
      <c r="H18" s="19">
        <f t="shared" si="2"/>
        <v>2.1845416503747925</v>
      </c>
      <c r="I18" s="19">
        <f t="shared" si="3"/>
        <v>-1.7024166340829185</v>
      </c>
      <c r="J18" s="19">
        <f t="shared" si="4"/>
        <v>7.0357499674162511</v>
      </c>
      <c r="K18" t="s">
        <v>61</v>
      </c>
    </row>
    <row r="19" spans="1:22" x14ac:dyDescent="0.35">
      <c r="A19" s="7">
        <v>45439</v>
      </c>
      <c r="B19" s="13">
        <v>18</v>
      </c>
      <c r="C19" s="12">
        <v>43</v>
      </c>
      <c r="D19">
        <f t="shared" si="0"/>
        <v>48</v>
      </c>
      <c r="E19">
        <v>1</v>
      </c>
      <c r="F19">
        <v>3</v>
      </c>
      <c r="G19" s="19">
        <f t="shared" si="1"/>
        <v>2.65</v>
      </c>
      <c r="H19" s="19">
        <f t="shared" si="2"/>
        <v>2.1990528264080726</v>
      </c>
      <c r="I19" s="19">
        <f t="shared" si="3"/>
        <v>-1.7481056528161454</v>
      </c>
      <c r="J19" s="19">
        <f t="shared" si="4"/>
        <v>7.0481056528161456</v>
      </c>
      <c r="K19" t="s">
        <v>61</v>
      </c>
    </row>
    <row r="20" spans="1:22" x14ac:dyDescent="0.35">
      <c r="A20" s="7">
        <v>45440</v>
      </c>
      <c r="B20" s="13">
        <v>19</v>
      </c>
      <c r="C20" s="12">
        <v>44</v>
      </c>
      <c r="D20">
        <f t="shared" si="0"/>
        <v>49</v>
      </c>
      <c r="E20">
        <v>1</v>
      </c>
      <c r="F20">
        <v>1</v>
      </c>
      <c r="G20" s="19">
        <f t="shared" si="1"/>
        <v>2.6166666666666667</v>
      </c>
      <c r="H20" s="19">
        <f t="shared" si="2"/>
        <v>2.223673137451236</v>
      </c>
      <c r="I20" s="19">
        <f t="shared" si="3"/>
        <v>-1.8306796082358052</v>
      </c>
      <c r="J20" s="19">
        <f t="shared" si="4"/>
        <v>7.0640129415691391</v>
      </c>
      <c r="K20" t="s">
        <v>61</v>
      </c>
    </row>
    <row r="21" spans="1:22" x14ac:dyDescent="0.35">
      <c r="A21" s="7">
        <v>45441</v>
      </c>
      <c r="B21" s="13">
        <v>20</v>
      </c>
      <c r="C21" s="12">
        <v>52</v>
      </c>
      <c r="D21">
        <f t="shared" si="0"/>
        <v>57</v>
      </c>
      <c r="E21">
        <v>1</v>
      </c>
      <c r="F21">
        <v>8</v>
      </c>
      <c r="G21" s="19">
        <f t="shared" si="1"/>
        <v>2.5666666666666669</v>
      </c>
      <c r="H21" s="19">
        <f t="shared" si="2"/>
        <v>2.2536390325180493</v>
      </c>
      <c r="I21" s="19">
        <f t="shared" si="3"/>
        <v>-1.9406113983694318</v>
      </c>
      <c r="J21" s="19">
        <f t="shared" si="4"/>
        <v>7.0739447317027651</v>
      </c>
      <c r="K21" t="s">
        <v>61</v>
      </c>
      <c r="L21" t="s">
        <v>64</v>
      </c>
    </row>
    <row r="22" spans="1:22" x14ac:dyDescent="0.35">
      <c r="A22" s="7">
        <v>45442</v>
      </c>
      <c r="B22" s="13">
        <v>21</v>
      </c>
      <c r="C22" s="12">
        <v>53.5</v>
      </c>
      <c r="D22">
        <f t="shared" si="0"/>
        <v>58.5</v>
      </c>
      <c r="E22">
        <v>1</v>
      </c>
      <c r="F22">
        <v>1.5</v>
      </c>
      <c r="G22" s="19">
        <f t="shared" si="1"/>
        <v>2.5499999999999998</v>
      </c>
      <c r="H22" s="19">
        <f t="shared" si="2"/>
        <v>2.2632940595512547</v>
      </c>
      <c r="I22" s="19">
        <f t="shared" si="3"/>
        <v>-1.9765881191025096</v>
      </c>
      <c r="J22" s="19">
        <f t="shared" si="4"/>
        <v>7.0765881191025093</v>
      </c>
      <c r="L22" t="s">
        <v>65</v>
      </c>
    </row>
    <row r="23" spans="1:22" x14ac:dyDescent="0.35">
      <c r="A23" s="7">
        <v>45443</v>
      </c>
      <c r="B23" s="13">
        <v>22</v>
      </c>
      <c r="C23" s="12">
        <v>54</v>
      </c>
      <c r="D23">
        <f t="shared" si="0"/>
        <v>59</v>
      </c>
      <c r="E23">
        <v>1</v>
      </c>
      <c r="F23">
        <v>0.5</v>
      </c>
      <c r="G23" s="19">
        <f t="shared" si="1"/>
        <v>2.3833333333333333</v>
      </c>
      <c r="H23" s="19">
        <f t="shared" si="2"/>
        <v>2.2608380943554733</v>
      </c>
      <c r="I23" s="19">
        <f t="shared" si="3"/>
        <v>-2.1383428553776134</v>
      </c>
      <c r="J23" s="19">
        <f t="shared" si="4"/>
        <v>6.9050095220442795</v>
      </c>
      <c r="V23">
        <f>16/30</f>
        <v>0.53333333333333333</v>
      </c>
    </row>
    <row r="24" spans="1:22" x14ac:dyDescent="0.35">
      <c r="A24" s="7">
        <v>45444</v>
      </c>
      <c r="B24" s="13">
        <v>23</v>
      </c>
      <c r="C24" s="12">
        <v>56</v>
      </c>
      <c r="D24">
        <f t="shared" si="0"/>
        <v>61</v>
      </c>
      <c r="E24">
        <v>1</v>
      </c>
      <c r="F24">
        <v>2</v>
      </c>
      <c r="G24" s="19">
        <f t="shared" si="1"/>
        <v>2.2833333333333332</v>
      </c>
      <c r="H24" s="19">
        <f t="shared" si="2"/>
        <v>2.253454138773531</v>
      </c>
      <c r="I24" s="19">
        <f t="shared" si="3"/>
        <v>-2.2235749442137287</v>
      </c>
      <c r="J24" s="19">
        <f t="shared" si="4"/>
        <v>6.7902416108803951</v>
      </c>
      <c r="R24">
        <v>17</v>
      </c>
      <c r="S24">
        <v>57</v>
      </c>
      <c r="T24">
        <v>62</v>
      </c>
      <c r="V24">
        <f>90-28.1</f>
        <v>61.9</v>
      </c>
    </row>
    <row r="25" spans="1:22" x14ac:dyDescent="0.35">
      <c r="A25" s="7">
        <v>45445</v>
      </c>
      <c r="B25" s="13">
        <v>24</v>
      </c>
      <c r="C25" s="12">
        <v>57</v>
      </c>
      <c r="D25">
        <f t="shared" si="0"/>
        <v>62</v>
      </c>
      <c r="E25">
        <v>1</v>
      </c>
      <c r="F25">
        <v>1</v>
      </c>
      <c r="G25" s="19">
        <f t="shared" si="1"/>
        <v>2.2833333333333332</v>
      </c>
      <c r="H25" s="19">
        <f t="shared" si="2"/>
        <v>2.253454138773531</v>
      </c>
      <c r="I25" s="19">
        <f t="shared" si="3"/>
        <v>-2.2235749442137287</v>
      </c>
      <c r="J25" s="19">
        <f t="shared" si="4"/>
        <v>6.7902416108803951</v>
      </c>
    </row>
    <row r="26" spans="1:22" x14ac:dyDescent="0.35">
      <c r="A26" s="7">
        <v>45446</v>
      </c>
      <c r="B26" s="13">
        <v>25</v>
      </c>
      <c r="C26" s="12">
        <v>57</v>
      </c>
      <c r="D26">
        <f t="shared" si="0"/>
        <v>62</v>
      </c>
      <c r="E26">
        <v>1</v>
      </c>
      <c r="F26">
        <v>0</v>
      </c>
      <c r="G26" s="19">
        <f t="shared" si="1"/>
        <v>2.1333333333333333</v>
      </c>
      <c r="H26" s="19">
        <f t="shared" si="2"/>
        <v>2.1131861147460618</v>
      </c>
      <c r="I26" s="19">
        <f t="shared" si="3"/>
        <v>-2.0930388961587902</v>
      </c>
      <c r="J26" s="19">
        <f t="shared" si="4"/>
        <v>6.3597055628254573</v>
      </c>
      <c r="P26" t="s">
        <v>13</v>
      </c>
      <c r="R26" s="1">
        <v>45420</v>
      </c>
      <c r="S26" s="1">
        <v>45446</v>
      </c>
      <c r="T26" s="14">
        <v>45447</v>
      </c>
    </row>
    <row r="27" spans="1:22" x14ac:dyDescent="0.35">
      <c r="A27" s="7">
        <v>45447</v>
      </c>
      <c r="B27" s="13">
        <v>26</v>
      </c>
      <c r="C27" s="12">
        <v>62</v>
      </c>
      <c r="D27">
        <f t="shared" si="0"/>
        <v>67</v>
      </c>
      <c r="E27">
        <v>1</v>
      </c>
      <c r="F27">
        <v>5</v>
      </c>
      <c r="G27" s="19">
        <f t="shared" si="1"/>
        <v>1.9833333333333334</v>
      </c>
      <c r="H27" s="19">
        <f t="shared" si="2"/>
        <v>2.1349603170915277</v>
      </c>
      <c r="I27" s="19">
        <f t="shared" si="3"/>
        <v>-2.2865873008497219</v>
      </c>
      <c r="J27" s="19">
        <f t="shared" si="4"/>
        <v>6.2532539675163887</v>
      </c>
      <c r="K27" t="s">
        <v>72</v>
      </c>
      <c r="P27">
        <v>0</v>
      </c>
      <c r="Q27">
        <f>P27/60</f>
        <v>0</v>
      </c>
      <c r="R27">
        <v>0</v>
      </c>
      <c r="S27">
        <v>0</v>
      </c>
      <c r="T27">
        <v>0</v>
      </c>
    </row>
    <row r="28" spans="1:22" x14ac:dyDescent="0.35">
      <c r="A28" s="7">
        <v>45448</v>
      </c>
      <c r="B28" s="13">
        <v>27</v>
      </c>
      <c r="C28" s="12">
        <v>66</v>
      </c>
      <c r="D28">
        <f t="shared" si="0"/>
        <v>71</v>
      </c>
      <c r="E28">
        <v>1</v>
      </c>
      <c r="F28">
        <v>5</v>
      </c>
      <c r="G28" s="19">
        <f t="shared" si="1"/>
        <v>1.8666666666666667</v>
      </c>
      <c r="H28" s="19">
        <f t="shared" si="2"/>
        <v>2.1715329966536441</v>
      </c>
      <c r="I28" s="19">
        <f t="shared" si="3"/>
        <v>-2.4763993266406215</v>
      </c>
      <c r="J28" s="19">
        <f t="shared" si="4"/>
        <v>6.2097326599739553</v>
      </c>
      <c r="K28" t="s">
        <v>72</v>
      </c>
      <c r="P28">
        <v>34</v>
      </c>
      <c r="Q28">
        <f t="shared" ref="Q28:Q91" si="5">P28/60</f>
        <v>0.56666666666666665</v>
      </c>
      <c r="R28">
        <v>0</v>
      </c>
    </row>
    <row r="29" spans="1:22" x14ac:dyDescent="0.35">
      <c r="A29" s="7">
        <v>45449</v>
      </c>
      <c r="B29" s="13">
        <v>28</v>
      </c>
      <c r="C29" s="12">
        <v>71</v>
      </c>
      <c r="D29">
        <f t="shared" si="0"/>
        <v>76</v>
      </c>
      <c r="E29">
        <v>1</v>
      </c>
      <c r="F29">
        <v>5</v>
      </c>
      <c r="G29" s="19">
        <f t="shared" si="1"/>
        <v>1.7833333333333334</v>
      </c>
      <c r="H29" s="19">
        <f t="shared" si="2"/>
        <v>2.1161416671753233</v>
      </c>
      <c r="I29" s="19">
        <f t="shared" si="3"/>
        <v>-2.4489500010173133</v>
      </c>
      <c r="J29" s="19">
        <f t="shared" si="4"/>
        <v>6.0156166676839797</v>
      </c>
      <c r="K29" t="s">
        <v>73</v>
      </c>
      <c r="P29">
        <v>60</v>
      </c>
      <c r="Q29">
        <f t="shared" si="5"/>
        <v>1</v>
      </c>
      <c r="R29">
        <v>0</v>
      </c>
    </row>
    <row r="30" spans="1:22" x14ac:dyDescent="0.35">
      <c r="A30" s="7">
        <v>45450</v>
      </c>
      <c r="B30" s="13">
        <v>29</v>
      </c>
      <c r="C30" s="12">
        <v>73</v>
      </c>
      <c r="D30">
        <f t="shared" si="0"/>
        <v>78</v>
      </c>
      <c r="E30">
        <v>1</v>
      </c>
      <c r="F30">
        <v>2</v>
      </c>
      <c r="G30" s="19">
        <f t="shared" si="1"/>
        <v>1.6</v>
      </c>
      <c r="H30" s="19">
        <f t="shared" si="2"/>
        <v>2.0223748416156684</v>
      </c>
      <c r="I30" s="19">
        <f t="shared" si="3"/>
        <v>-2.4447496832313367</v>
      </c>
      <c r="J30" s="19">
        <f t="shared" si="4"/>
        <v>5.6447496832313373</v>
      </c>
      <c r="K30" t="s">
        <v>74</v>
      </c>
      <c r="P30">
        <v>80</v>
      </c>
      <c r="Q30">
        <f t="shared" si="5"/>
        <v>1.3333333333333333</v>
      </c>
      <c r="R30">
        <v>0</v>
      </c>
    </row>
    <row r="31" spans="1:22" x14ac:dyDescent="0.35">
      <c r="A31" s="7">
        <v>45451</v>
      </c>
      <c r="B31" s="13">
        <v>30</v>
      </c>
      <c r="C31" s="12">
        <v>71</v>
      </c>
      <c r="D31">
        <f t="shared" si="0"/>
        <v>76</v>
      </c>
      <c r="E31">
        <v>1</v>
      </c>
      <c r="F31">
        <v>-1</v>
      </c>
      <c r="G31" s="19">
        <f t="shared" si="1"/>
        <v>1.6166666666666667</v>
      </c>
      <c r="H31" s="19">
        <f t="shared" si="2"/>
        <v>2.0235419991248569</v>
      </c>
      <c r="I31" s="19">
        <f t="shared" si="3"/>
        <v>-2.4304173315830471</v>
      </c>
      <c r="J31" s="19">
        <f t="shared" si="4"/>
        <v>5.66375066491638</v>
      </c>
      <c r="K31" t="s">
        <v>74</v>
      </c>
      <c r="P31">
        <v>90</v>
      </c>
      <c r="Q31">
        <f t="shared" si="5"/>
        <v>1.5</v>
      </c>
      <c r="S31">
        <v>0.5</v>
      </c>
    </row>
    <row r="32" spans="1:22" x14ac:dyDescent="0.35">
      <c r="A32" s="7">
        <v>45452</v>
      </c>
      <c r="B32" s="13">
        <v>31</v>
      </c>
      <c r="C32" s="12">
        <v>70</v>
      </c>
      <c r="D32">
        <f t="shared" si="0"/>
        <v>75</v>
      </c>
      <c r="E32">
        <v>1</v>
      </c>
      <c r="F32">
        <v>-1</v>
      </c>
      <c r="G32" s="19">
        <f t="shared" si="1"/>
        <v>1.5666666666666667</v>
      </c>
      <c r="H32" s="19">
        <f t="shared" si="2"/>
        <v>2.0442330808615954</v>
      </c>
      <c r="I32" s="19">
        <f t="shared" si="3"/>
        <v>-2.5217994950565243</v>
      </c>
      <c r="J32" s="19">
        <f t="shared" si="4"/>
        <v>5.6551328283898572</v>
      </c>
      <c r="K32" t="s">
        <v>74</v>
      </c>
      <c r="P32">
        <v>105</v>
      </c>
      <c r="Q32">
        <f t="shared" si="5"/>
        <v>1.75</v>
      </c>
      <c r="R32">
        <v>0.5</v>
      </c>
      <c r="T32">
        <v>0</v>
      </c>
    </row>
    <row r="33" spans="1:20" x14ac:dyDescent="0.35">
      <c r="A33" s="7">
        <v>45453</v>
      </c>
      <c r="B33" s="13">
        <v>32</v>
      </c>
      <c r="C33" s="12">
        <v>70</v>
      </c>
      <c r="D33">
        <f t="shared" si="0"/>
        <v>75</v>
      </c>
      <c r="E33">
        <v>1</v>
      </c>
      <c r="F33">
        <v>0</v>
      </c>
      <c r="G33" s="19">
        <f t="shared" si="1"/>
        <v>1.5166666666666666</v>
      </c>
      <c r="H33" s="19">
        <f t="shared" si="2"/>
        <v>2.0144616043885164</v>
      </c>
      <c r="I33" s="19">
        <f t="shared" si="3"/>
        <v>-2.5122565421103662</v>
      </c>
      <c r="J33" s="19">
        <f t="shared" si="4"/>
        <v>5.5455898754436994</v>
      </c>
      <c r="K33" t="s">
        <v>74</v>
      </c>
    </row>
    <row r="34" spans="1:20" x14ac:dyDescent="0.35">
      <c r="A34" s="7">
        <v>45454</v>
      </c>
      <c r="B34" s="13">
        <v>33</v>
      </c>
      <c r="C34" s="12">
        <v>70.5</v>
      </c>
      <c r="D34">
        <f t="shared" si="0"/>
        <v>75.5</v>
      </c>
      <c r="E34">
        <v>1</v>
      </c>
      <c r="F34">
        <v>0.5</v>
      </c>
      <c r="G34" s="19">
        <f t="shared" si="1"/>
        <v>1.4833333333333334</v>
      </c>
      <c r="H34" s="19">
        <f t="shared" si="2"/>
        <v>1.9978460623603833</v>
      </c>
      <c r="I34" s="19">
        <f t="shared" si="3"/>
        <v>-2.5123587913874332</v>
      </c>
      <c r="J34" s="19">
        <f t="shared" si="4"/>
        <v>5.4790254580540996</v>
      </c>
      <c r="P34">
        <v>120</v>
      </c>
      <c r="Q34">
        <f t="shared" si="5"/>
        <v>2</v>
      </c>
      <c r="S34">
        <v>0</v>
      </c>
    </row>
    <row r="35" spans="1:20" x14ac:dyDescent="0.35">
      <c r="A35" s="7">
        <v>45455</v>
      </c>
      <c r="B35" s="13">
        <v>34</v>
      </c>
      <c r="C35" s="12">
        <v>71</v>
      </c>
      <c r="D35">
        <f t="shared" si="0"/>
        <v>76</v>
      </c>
      <c r="E35">
        <v>1</v>
      </c>
      <c r="F35">
        <v>0.5</v>
      </c>
      <c r="G35" s="19">
        <f t="shared" si="1"/>
        <v>1.4833333333333334</v>
      </c>
      <c r="H35" s="19">
        <f t="shared" si="2"/>
        <v>1.9978460623603833</v>
      </c>
      <c r="I35" s="19">
        <f t="shared" si="3"/>
        <v>-2.5123587913874332</v>
      </c>
      <c r="J35" s="19">
        <f t="shared" si="4"/>
        <v>5.4790254580540996</v>
      </c>
      <c r="P35">
        <v>140</v>
      </c>
      <c r="Q35">
        <f t="shared" si="5"/>
        <v>2.3333333333333335</v>
      </c>
      <c r="R35">
        <v>0</v>
      </c>
    </row>
    <row r="36" spans="1:20" x14ac:dyDescent="0.35">
      <c r="A36" s="7">
        <v>45456</v>
      </c>
      <c r="B36" s="13">
        <v>35</v>
      </c>
      <c r="C36" s="12">
        <v>71</v>
      </c>
      <c r="D36">
        <f t="shared" si="0"/>
        <v>76</v>
      </c>
      <c r="E36">
        <v>1</v>
      </c>
      <c r="F36">
        <v>0.5</v>
      </c>
      <c r="G36" s="19">
        <f t="shared" si="1"/>
        <v>1.2166666666666666</v>
      </c>
      <c r="H36" s="19">
        <f t="shared" si="2"/>
        <v>1.6056324472168453</v>
      </c>
      <c r="I36" s="19">
        <f t="shared" si="3"/>
        <v>-1.994598227767024</v>
      </c>
      <c r="J36" s="19">
        <f t="shared" si="4"/>
        <v>4.4279315611003573</v>
      </c>
      <c r="P36">
        <v>170</v>
      </c>
      <c r="Q36">
        <f t="shared" si="5"/>
        <v>2.8333333333333335</v>
      </c>
      <c r="R36">
        <v>0</v>
      </c>
    </row>
    <row r="37" spans="1:20" x14ac:dyDescent="0.35">
      <c r="A37" s="7">
        <v>45457</v>
      </c>
      <c r="B37" s="13">
        <v>36</v>
      </c>
      <c r="C37" s="12">
        <v>72</v>
      </c>
      <c r="D37">
        <f t="shared" si="0"/>
        <v>77</v>
      </c>
      <c r="E37">
        <v>1</v>
      </c>
      <c r="F37">
        <v>1</v>
      </c>
      <c r="G37" s="19">
        <f t="shared" si="1"/>
        <v>1.2</v>
      </c>
      <c r="H37" s="19">
        <f t="shared" si="2"/>
        <v>1.6051998837112675</v>
      </c>
      <c r="I37" s="19">
        <f t="shared" si="3"/>
        <v>-2.0103997674225349</v>
      </c>
      <c r="J37" s="19">
        <f t="shared" si="4"/>
        <v>4.4103997674225353</v>
      </c>
      <c r="P37">
        <v>180</v>
      </c>
      <c r="Q37">
        <f t="shared" si="5"/>
        <v>3</v>
      </c>
      <c r="R37">
        <v>0</v>
      </c>
      <c r="S37">
        <v>0.5</v>
      </c>
    </row>
    <row r="38" spans="1:20" x14ac:dyDescent="0.35">
      <c r="A38" s="7">
        <v>45458</v>
      </c>
      <c r="B38" s="13">
        <v>37</v>
      </c>
      <c r="C38" s="12">
        <v>72</v>
      </c>
      <c r="D38">
        <f t="shared" si="0"/>
        <v>77</v>
      </c>
      <c r="E38">
        <v>1</v>
      </c>
      <c r="F38">
        <v>0</v>
      </c>
      <c r="G38" s="19">
        <f t="shared" si="1"/>
        <v>1.2666666666666666</v>
      </c>
      <c r="H38" s="19">
        <f t="shared" si="2"/>
        <v>1.6162370563200876</v>
      </c>
      <c r="I38" s="19">
        <f t="shared" si="3"/>
        <v>-1.9658074459735086</v>
      </c>
      <c r="J38" s="19">
        <f t="shared" si="4"/>
        <v>4.4991407793068419</v>
      </c>
      <c r="P38">
        <v>210</v>
      </c>
      <c r="Q38">
        <f t="shared" si="5"/>
        <v>3.5</v>
      </c>
    </row>
    <row r="39" spans="1:20" x14ac:dyDescent="0.35">
      <c r="A39" s="7">
        <v>45459</v>
      </c>
      <c r="B39" s="13">
        <v>38</v>
      </c>
      <c r="C39" s="12">
        <v>73</v>
      </c>
      <c r="D39">
        <f t="shared" si="0"/>
        <v>78</v>
      </c>
      <c r="E39">
        <v>1</v>
      </c>
      <c r="F39">
        <v>1</v>
      </c>
      <c r="G39" s="19">
        <f t="shared" si="1"/>
        <v>1.1833333333333333</v>
      </c>
      <c r="H39" s="19">
        <f t="shared" si="2"/>
        <v>1.6405453022970409</v>
      </c>
      <c r="I39" s="19">
        <f t="shared" si="3"/>
        <v>-2.0977572712607486</v>
      </c>
      <c r="J39" s="19">
        <f t="shared" si="4"/>
        <v>4.4644239379274149</v>
      </c>
      <c r="P39">
        <v>240</v>
      </c>
      <c r="Q39">
        <f t="shared" si="5"/>
        <v>4</v>
      </c>
      <c r="R39">
        <v>0.5</v>
      </c>
      <c r="S39">
        <v>1</v>
      </c>
      <c r="T39">
        <v>1</v>
      </c>
    </row>
    <row r="40" spans="1:20" x14ac:dyDescent="0.35">
      <c r="A40" s="7">
        <v>45460</v>
      </c>
      <c r="B40" s="13">
        <v>39</v>
      </c>
      <c r="C40" s="12">
        <v>76</v>
      </c>
      <c r="D40">
        <f t="shared" si="0"/>
        <v>81</v>
      </c>
      <c r="E40">
        <v>1</v>
      </c>
      <c r="F40">
        <v>3</v>
      </c>
      <c r="G40" s="19">
        <f t="shared" si="1"/>
        <v>1.1166666666666667</v>
      </c>
      <c r="H40" s="19">
        <f t="shared" si="2"/>
        <v>1.6866304343934455</v>
      </c>
      <c r="I40" s="19">
        <f t="shared" si="3"/>
        <v>-2.2565942021202243</v>
      </c>
      <c r="J40" s="19">
        <f t="shared" si="4"/>
        <v>4.4899275354535577</v>
      </c>
      <c r="P40">
        <v>290</v>
      </c>
      <c r="Q40">
        <f t="shared" si="5"/>
        <v>4.833333333333333</v>
      </c>
    </row>
    <row r="41" spans="1:20" x14ac:dyDescent="0.35">
      <c r="A41" s="7">
        <v>45461</v>
      </c>
      <c r="B41" s="13">
        <v>40</v>
      </c>
      <c r="C41" s="12">
        <v>78</v>
      </c>
      <c r="D41">
        <f t="shared" si="0"/>
        <v>83</v>
      </c>
      <c r="E41">
        <v>1</v>
      </c>
      <c r="F41">
        <v>2</v>
      </c>
      <c r="G41" s="19">
        <f t="shared" si="1"/>
        <v>1.1333333333333333</v>
      </c>
      <c r="H41" s="19">
        <f t="shared" si="2"/>
        <v>1.6779617264870959</v>
      </c>
      <c r="I41" s="19">
        <f t="shared" si="3"/>
        <v>-2.2225901196408584</v>
      </c>
      <c r="J41" s="19">
        <f t="shared" si="4"/>
        <v>4.489256786307525</v>
      </c>
      <c r="P41">
        <v>300</v>
      </c>
      <c r="Q41">
        <f t="shared" si="5"/>
        <v>5</v>
      </c>
      <c r="R41">
        <v>0.5</v>
      </c>
      <c r="S41">
        <v>1</v>
      </c>
      <c r="T41">
        <v>1</v>
      </c>
    </row>
    <row r="42" spans="1:20" x14ac:dyDescent="0.35">
      <c r="A42" s="7">
        <v>45462</v>
      </c>
      <c r="B42" s="13">
        <v>41</v>
      </c>
      <c r="C42" s="12">
        <v>77.5</v>
      </c>
      <c r="D42">
        <f t="shared" si="0"/>
        <v>82.5</v>
      </c>
      <c r="E42">
        <v>1</v>
      </c>
      <c r="F42">
        <v>-0.5</v>
      </c>
      <c r="G42" s="19">
        <f t="shared" si="1"/>
        <v>0.96666666666666667</v>
      </c>
      <c r="H42" s="19">
        <f t="shared" si="2"/>
        <v>1.5271614918607077</v>
      </c>
      <c r="I42" s="19">
        <f t="shared" si="3"/>
        <v>-2.0876563170547486</v>
      </c>
      <c r="J42" s="19">
        <f t="shared" si="4"/>
        <v>4.0209896503880822</v>
      </c>
      <c r="P42">
        <v>360</v>
      </c>
      <c r="Q42">
        <f t="shared" si="5"/>
        <v>6</v>
      </c>
      <c r="R42">
        <v>0.5</v>
      </c>
    </row>
    <row r="43" spans="1:20" x14ac:dyDescent="0.35">
      <c r="A43" s="7">
        <v>45463</v>
      </c>
      <c r="B43" s="13">
        <v>42</v>
      </c>
      <c r="C43" s="12">
        <v>77</v>
      </c>
      <c r="D43">
        <f t="shared" si="0"/>
        <v>82</v>
      </c>
      <c r="E43">
        <v>1</v>
      </c>
      <c r="F43">
        <v>-0.5</v>
      </c>
      <c r="G43" s="19">
        <f t="shared" si="1"/>
        <v>0.76666666666666672</v>
      </c>
      <c r="H43" s="19">
        <f t="shared" si="2"/>
        <v>1.3707256796634726</v>
      </c>
      <c r="I43" s="19">
        <f t="shared" si="3"/>
        <v>-1.9747846926602786</v>
      </c>
      <c r="J43" s="19">
        <f t="shared" si="4"/>
        <v>3.5081180259936118</v>
      </c>
      <c r="P43">
        <v>400</v>
      </c>
      <c r="Q43">
        <f t="shared" si="5"/>
        <v>6.666666666666667</v>
      </c>
      <c r="R43">
        <v>0</v>
      </c>
    </row>
    <row r="44" spans="1:20" x14ac:dyDescent="0.35">
      <c r="A44" s="7">
        <v>45464</v>
      </c>
      <c r="B44" s="13">
        <v>43</v>
      </c>
      <c r="C44" s="12">
        <v>79</v>
      </c>
      <c r="D44">
        <f t="shared" si="0"/>
        <v>84</v>
      </c>
      <c r="E44">
        <v>1</v>
      </c>
      <c r="F44">
        <v>2</v>
      </c>
      <c r="G44" s="19">
        <f t="shared" si="1"/>
        <v>0.6333333333333333</v>
      </c>
      <c r="H44" s="19">
        <f t="shared" si="2"/>
        <v>1.1249691353790803</v>
      </c>
      <c r="I44" s="19">
        <f t="shared" si="3"/>
        <v>-1.6166049374248272</v>
      </c>
      <c r="J44" s="19">
        <f t="shared" si="4"/>
        <v>2.8832716040914939</v>
      </c>
      <c r="P44">
        <v>420</v>
      </c>
      <c r="Q44">
        <f t="shared" si="5"/>
        <v>7</v>
      </c>
      <c r="R44">
        <v>0</v>
      </c>
      <c r="S44">
        <v>1</v>
      </c>
    </row>
    <row r="45" spans="1:20" x14ac:dyDescent="0.35">
      <c r="A45" s="7">
        <v>45465</v>
      </c>
      <c r="B45" s="13">
        <v>44</v>
      </c>
      <c r="C45" s="12">
        <v>79</v>
      </c>
      <c r="D45">
        <f t="shared" si="0"/>
        <v>84</v>
      </c>
      <c r="E45">
        <v>1</v>
      </c>
      <c r="F45">
        <v>0</v>
      </c>
      <c r="G45" s="19">
        <f t="shared" si="1"/>
        <v>0.6166666666666667</v>
      </c>
      <c r="H45" s="19">
        <f t="shared" si="2"/>
        <v>1.1081766806586193</v>
      </c>
      <c r="I45" s="19">
        <f t="shared" si="3"/>
        <v>-1.5996866946505719</v>
      </c>
      <c r="J45" s="19">
        <f t="shared" si="4"/>
        <v>2.8330200279839053</v>
      </c>
      <c r="P45">
        <v>470</v>
      </c>
      <c r="Q45">
        <f t="shared" si="5"/>
        <v>7.833333333333333</v>
      </c>
      <c r="T45">
        <v>1.5</v>
      </c>
    </row>
    <row r="46" spans="1:20" x14ac:dyDescent="0.35">
      <c r="A46" s="7">
        <v>45466</v>
      </c>
      <c r="B46" s="13">
        <v>45</v>
      </c>
      <c r="C46" s="12">
        <v>81</v>
      </c>
      <c r="D46">
        <f t="shared" si="0"/>
        <v>86</v>
      </c>
      <c r="E46">
        <v>1</v>
      </c>
      <c r="F46">
        <v>2</v>
      </c>
      <c r="G46" s="19">
        <f t="shared" si="1"/>
        <v>0.75</v>
      </c>
      <c r="H46" s="19">
        <f t="shared" si="2"/>
        <v>1.14564392373896</v>
      </c>
      <c r="I46" s="19">
        <f t="shared" si="3"/>
        <v>-1.5412878474779199</v>
      </c>
      <c r="J46" s="19">
        <f t="shared" si="4"/>
        <v>3.0412878474779199</v>
      </c>
      <c r="P46">
        <v>500</v>
      </c>
      <c r="Q46">
        <f t="shared" si="5"/>
        <v>8.3333333333333339</v>
      </c>
    </row>
    <row r="47" spans="1:20" x14ac:dyDescent="0.35">
      <c r="A47" s="7">
        <v>45467</v>
      </c>
      <c r="B47" s="13">
        <v>46</v>
      </c>
      <c r="C47" s="12">
        <v>81</v>
      </c>
      <c r="D47">
        <f t="shared" si="0"/>
        <v>86</v>
      </c>
      <c r="E47">
        <v>1</v>
      </c>
      <c r="F47">
        <v>0</v>
      </c>
      <c r="G47" s="19">
        <f t="shared" si="1"/>
        <v>0.81666666666666665</v>
      </c>
      <c r="H47" s="19">
        <f t="shared" si="2"/>
        <v>1.0991158062531698</v>
      </c>
      <c r="I47" s="19">
        <f t="shared" si="3"/>
        <v>-1.381564945839673</v>
      </c>
      <c r="J47" s="19">
        <f t="shared" si="4"/>
        <v>3.0148982791730061</v>
      </c>
      <c r="P47">
        <v>520</v>
      </c>
      <c r="Q47">
        <f t="shared" si="5"/>
        <v>8.6666666666666661</v>
      </c>
      <c r="S47">
        <v>1.5</v>
      </c>
    </row>
    <row r="48" spans="1:20" x14ac:dyDescent="0.35">
      <c r="A48" s="7">
        <v>45468</v>
      </c>
      <c r="B48" s="13">
        <v>47</v>
      </c>
      <c r="C48" s="12">
        <v>83</v>
      </c>
      <c r="D48">
        <f t="shared" si="0"/>
        <v>88</v>
      </c>
      <c r="E48">
        <v>1</v>
      </c>
      <c r="F48">
        <v>2</v>
      </c>
      <c r="G48" s="19">
        <f t="shared" si="1"/>
        <v>0.8666666666666667</v>
      </c>
      <c r="H48" s="19">
        <f t="shared" si="2"/>
        <v>1.0949378470437894</v>
      </c>
      <c r="I48" s="19">
        <f t="shared" si="3"/>
        <v>-1.3232090274209121</v>
      </c>
      <c r="J48" s="19">
        <f t="shared" si="4"/>
        <v>3.0565423607542455</v>
      </c>
      <c r="P48">
        <v>540</v>
      </c>
      <c r="Q48">
        <f t="shared" si="5"/>
        <v>9</v>
      </c>
      <c r="R48">
        <v>0</v>
      </c>
    </row>
    <row r="49" spans="1:28" x14ac:dyDescent="0.35">
      <c r="A49" s="7">
        <v>45469</v>
      </c>
      <c r="B49" s="13">
        <v>48</v>
      </c>
      <c r="C49" s="12">
        <v>85</v>
      </c>
      <c r="D49">
        <f t="shared" si="0"/>
        <v>90</v>
      </c>
      <c r="E49">
        <v>1</v>
      </c>
      <c r="F49">
        <v>2</v>
      </c>
      <c r="G49" s="19">
        <f t="shared" si="1"/>
        <v>0.8833333333333333</v>
      </c>
      <c r="H49" s="19">
        <f t="shared" si="2"/>
        <v>1.0930334954713063</v>
      </c>
      <c r="I49" s="19">
        <f t="shared" si="3"/>
        <v>-1.3027336576092794</v>
      </c>
      <c r="J49" s="19">
        <f t="shared" si="4"/>
        <v>3.069400324275946</v>
      </c>
      <c r="P49">
        <v>600</v>
      </c>
      <c r="Q49">
        <f t="shared" si="5"/>
        <v>10</v>
      </c>
      <c r="R49">
        <v>0.5</v>
      </c>
    </row>
    <row r="50" spans="1:28" x14ac:dyDescent="0.35">
      <c r="A50" s="7">
        <v>45470</v>
      </c>
      <c r="B50" s="13">
        <v>49</v>
      </c>
      <c r="C50" s="12">
        <v>86</v>
      </c>
      <c r="D50">
        <f t="shared" si="0"/>
        <v>91</v>
      </c>
      <c r="E50">
        <v>1</v>
      </c>
      <c r="F50">
        <v>1</v>
      </c>
      <c r="G50" s="19">
        <f t="shared" si="1"/>
        <v>0.98333333333333328</v>
      </c>
      <c r="H50" s="19">
        <f t="shared" si="2"/>
        <v>1.1866151674218375</v>
      </c>
      <c r="I50" s="19">
        <f t="shared" si="3"/>
        <v>-1.3898970015103416</v>
      </c>
      <c r="J50" s="19">
        <f t="shared" si="4"/>
        <v>3.3565636681770084</v>
      </c>
      <c r="P50">
        <v>660</v>
      </c>
      <c r="Q50">
        <f t="shared" si="5"/>
        <v>11</v>
      </c>
    </row>
    <row r="51" spans="1:28" x14ac:dyDescent="0.35">
      <c r="A51" s="7">
        <v>45471</v>
      </c>
      <c r="B51" s="13">
        <v>50</v>
      </c>
      <c r="C51" s="12">
        <v>86</v>
      </c>
      <c r="D51">
        <f t="shared" si="0"/>
        <v>91</v>
      </c>
      <c r="E51">
        <v>1</v>
      </c>
      <c r="F51">
        <v>0</v>
      </c>
      <c r="G51" s="19">
        <f t="shared" si="1"/>
        <v>0.96666666666666667</v>
      </c>
      <c r="H51" s="19">
        <f t="shared" si="2"/>
        <v>1.1967548714010827</v>
      </c>
      <c r="I51" s="19">
        <f t="shared" si="3"/>
        <v>-1.4268430761354987</v>
      </c>
      <c r="J51" s="19">
        <f t="shared" si="4"/>
        <v>3.3601764094688322</v>
      </c>
      <c r="P51">
        <v>700</v>
      </c>
      <c r="Q51">
        <f t="shared" si="5"/>
        <v>11.666666666666666</v>
      </c>
    </row>
    <row r="52" spans="1:28" x14ac:dyDescent="0.35">
      <c r="A52" s="7">
        <v>45472</v>
      </c>
      <c r="B52" s="13">
        <v>51</v>
      </c>
      <c r="C52" s="12">
        <v>87</v>
      </c>
      <c r="D52">
        <f t="shared" si="0"/>
        <v>92</v>
      </c>
      <c r="E52">
        <v>1</v>
      </c>
      <c r="F52">
        <v>1</v>
      </c>
      <c r="G52" s="19">
        <f t="shared" si="1"/>
        <v>1</v>
      </c>
      <c r="H52" s="19">
        <f t="shared" si="2"/>
        <v>1.2110601416389966</v>
      </c>
      <c r="I52" s="19">
        <f t="shared" si="3"/>
        <v>-1.4221202832779931</v>
      </c>
      <c r="J52" s="19">
        <f t="shared" si="4"/>
        <v>3.4221202832779931</v>
      </c>
      <c r="P52">
        <v>750</v>
      </c>
      <c r="Q52">
        <v>12.5</v>
      </c>
      <c r="R52">
        <v>1</v>
      </c>
      <c r="S52">
        <v>3</v>
      </c>
      <c r="T52">
        <v>3.5</v>
      </c>
    </row>
    <row r="53" spans="1:28" x14ac:dyDescent="0.35">
      <c r="A53" s="7">
        <v>45473</v>
      </c>
      <c r="B53" s="13">
        <v>52</v>
      </c>
      <c r="C53" s="12">
        <v>89.5</v>
      </c>
      <c r="D53">
        <f t="shared" si="0"/>
        <v>94.5</v>
      </c>
      <c r="E53">
        <v>1</v>
      </c>
      <c r="F53">
        <v>2.5</v>
      </c>
      <c r="G53" s="19">
        <f t="shared" si="1"/>
        <v>1.0333333333333334</v>
      </c>
      <c r="H53" s="19">
        <f t="shared" si="2"/>
        <v>1.1967548714010827</v>
      </c>
      <c r="I53" s="19">
        <f t="shared" si="3"/>
        <v>-1.360176409468832</v>
      </c>
      <c r="J53" s="19">
        <f t="shared" si="4"/>
        <v>3.4268430761354987</v>
      </c>
      <c r="P53">
        <v>780</v>
      </c>
      <c r="Q53">
        <f t="shared" si="5"/>
        <v>13</v>
      </c>
    </row>
    <row r="54" spans="1:28" x14ac:dyDescent="0.35">
      <c r="A54" s="7">
        <v>45474</v>
      </c>
      <c r="B54" s="13">
        <v>53</v>
      </c>
      <c r="C54" s="12">
        <v>90</v>
      </c>
      <c r="D54">
        <f t="shared" si="0"/>
        <v>95</v>
      </c>
      <c r="E54">
        <v>1</v>
      </c>
      <c r="F54">
        <v>-0.5</v>
      </c>
      <c r="G54" s="19">
        <f t="shared" si="1"/>
        <v>1.0333333333333334</v>
      </c>
      <c r="H54" s="19">
        <f t="shared" si="2"/>
        <v>1.1967548714010827</v>
      </c>
      <c r="I54" s="19">
        <f t="shared" si="3"/>
        <v>-1.360176409468832</v>
      </c>
      <c r="J54" s="19">
        <f t="shared" si="4"/>
        <v>3.4268430761354987</v>
      </c>
      <c r="P54">
        <v>793</v>
      </c>
      <c r="Q54">
        <f t="shared" si="5"/>
        <v>13.216666666666667</v>
      </c>
    </row>
    <row r="55" spans="1:28" x14ac:dyDescent="0.35">
      <c r="A55" s="7">
        <v>45475</v>
      </c>
      <c r="B55" s="13">
        <v>54</v>
      </c>
      <c r="C55" s="12">
        <v>89</v>
      </c>
      <c r="D55">
        <f t="shared" si="0"/>
        <v>94</v>
      </c>
      <c r="E55">
        <v>1</v>
      </c>
      <c r="F55">
        <v>-1</v>
      </c>
      <c r="G55" s="19">
        <f t="shared" si="1"/>
        <v>0.96666666666666667</v>
      </c>
      <c r="H55" s="19">
        <f t="shared" si="2"/>
        <v>1.1396880664852507</v>
      </c>
      <c r="I55" s="19">
        <f t="shared" si="3"/>
        <v>-1.3127094663038346</v>
      </c>
      <c r="J55" s="19">
        <f t="shared" si="4"/>
        <v>3.2460427996371681</v>
      </c>
      <c r="P55">
        <v>840</v>
      </c>
      <c r="Q55">
        <f t="shared" si="5"/>
        <v>14</v>
      </c>
    </row>
    <row r="56" spans="1:28" x14ac:dyDescent="0.35">
      <c r="A56" s="7">
        <v>45476</v>
      </c>
      <c r="B56" s="13">
        <v>55</v>
      </c>
      <c r="C56" s="12">
        <v>89.5</v>
      </c>
      <c r="D56">
        <f t="shared" si="0"/>
        <v>94.5</v>
      </c>
      <c r="E56">
        <v>1</v>
      </c>
      <c r="F56">
        <v>0.5</v>
      </c>
      <c r="G56" s="19">
        <f t="shared" si="1"/>
        <v>0.93333333333333335</v>
      </c>
      <c r="H56" s="19">
        <f t="shared" si="2"/>
        <v>1.1234866364235145</v>
      </c>
      <c r="I56" s="19">
        <f t="shared" si="3"/>
        <v>-1.3136399395136957</v>
      </c>
      <c r="J56" s="19">
        <f t="shared" si="4"/>
        <v>3.1803066061803626</v>
      </c>
      <c r="P56">
        <v>870</v>
      </c>
      <c r="Q56">
        <f t="shared" si="5"/>
        <v>14.5</v>
      </c>
    </row>
    <row r="57" spans="1:28" x14ac:dyDescent="0.35">
      <c r="A57" s="7">
        <v>45477</v>
      </c>
      <c r="B57" s="13">
        <v>56</v>
      </c>
      <c r="C57" s="12">
        <v>89.5</v>
      </c>
      <c r="D57">
        <f t="shared" si="0"/>
        <v>94.5</v>
      </c>
      <c r="E57">
        <v>1</v>
      </c>
      <c r="F57">
        <v>0</v>
      </c>
      <c r="G57" s="19">
        <f t="shared" si="1"/>
        <v>1.05</v>
      </c>
      <c r="H57" s="19">
        <f t="shared" si="2"/>
        <v>1.1499999999999999</v>
      </c>
      <c r="I57" s="19">
        <f t="shared" si="3"/>
        <v>-1.2499999999999998</v>
      </c>
      <c r="J57" s="19">
        <f t="shared" si="4"/>
        <v>3.3499999999999996</v>
      </c>
      <c r="P57">
        <v>915</v>
      </c>
      <c r="Q57">
        <f t="shared" si="5"/>
        <v>15.25</v>
      </c>
    </row>
    <row r="58" spans="1:28" x14ac:dyDescent="0.35">
      <c r="A58" s="7">
        <v>45478</v>
      </c>
      <c r="B58" s="13">
        <v>57</v>
      </c>
      <c r="C58" s="12">
        <v>88.5</v>
      </c>
      <c r="D58">
        <f t="shared" si="0"/>
        <v>93.5</v>
      </c>
      <c r="E58">
        <v>1</v>
      </c>
      <c r="F58">
        <v>-1</v>
      </c>
      <c r="G58" s="19">
        <f t="shared" si="1"/>
        <v>1.05</v>
      </c>
      <c r="H58" s="19">
        <f t="shared" si="2"/>
        <v>1.1499999999999999</v>
      </c>
      <c r="I58" s="19">
        <f t="shared" si="3"/>
        <v>-1.2499999999999998</v>
      </c>
      <c r="J58" s="19">
        <f t="shared" si="4"/>
        <v>3.3499999999999996</v>
      </c>
      <c r="P58">
        <v>975</v>
      </c>
      <c r="Q58">
        <f t="shared" si="5"/>
        <v>16.25</v>
      </c>
    </row>
    <row r="59" spans="1:28" x14ac:dyDescent="0.35">
      <c r="A59" s="7">
        <v>45479</v>
      </c>
      <c r="B59" s="13">
        <v>58</v>
      </c>
      <c r="C59" s="12">
        <v>89.5</v>
      </c>
      <c r="D59">
        <f t="shared" si="0"/>
        <v>94.5</v>
      </c>
      <c r="E59">
        <v>1</v>
      </c>
      <c r="F59">
        <v>1</v>
      </c>
      <c r="G59" s="19">
        <f t="shared" si="1"/>
        <v>0.93333333333333335</v>
      </c>
      <c r="H59" s="19">
        <f t="shared" si="2"/>
        <v>1.2229290885229427</v>
      </c>
      <c r="I59" s="19">
        <f t="shared" si="3"/>
        <v>-1.512524843712552</v>
      </c>
      <c r="J59" s="19">
        <f t="shared" si="4"/>
        <v>3.3791915103792185</v>
      </c>
      <c r="P59">
        <v>1020</v>
      </c>
      <c r="Q59">
        <f t="shared" si="5"/>
        <v>17</v>
      </c>
      <c r="AB59">
        <f>12.5*60</f>
        <v>750</v>
      </c>
    </row>
    <row r="60" spans="1:28" x14ac:dyDescent="0.35">
      <c r="A60" s="7">
        <v>45480</v>
      </c>
      <c r="B60" s="13">
        <v>59</v>
      </c>
      <c r="C60" s="12">
        <v>91</v>
      </c>
      <c r="D60">
        <f t="shared" si="0"/>
        <v>96</v>
      </c>
      <c r="E60">
        <v>1</v>
      </c>
      <c r="F60">
        <v>1.5</v>
      </c>
      <c r="G60" s="19">
        <f t="shared" si="1"/>
        <v>0.96666666666666667</v>
      </c>
      <c r="H60" s="19">
        <f t="shared" si="2"/>
        <v>1.2106013198223251</v>
      </c>
      <c r="I60" s="19">
        <f t="shared" si="3"/>
        <v>-1.4545359729779834</v>
      </c>
      <c r="J60" s="19">
        <f t="shared" si="4"/>
        <v>3.387869306311317</v>
      </c>
      <c r="P60">
        <v>1040</v>
      </c>
      <c r="Q60">
        <v>17.2</v>
      </c>
    </row>
    <row r="61" spans="1:28" x14ac:dyDescent="0.35">
      <c r="A61" s="7">
        <v>45481</v>
      </c>
      <c r="B61" s="13">
        <v>60</v>
      </c>
      <c r="C61" s="12">
        <v>94</v>
      </c>
      <c r="D61">
        <f t="shared" si="0"/>
        <v>99</v>
      </c>
      <c r="E61">
        <v>1</v>
      </c>
      <c r="F61">
        <v>3</v>
      </c>
      <c r="G61" s="19">
        <f t="shared" si="1"/>
        <v>0.8833333333333333</v>
      </c>
      <c r="H61" s="19">
        <f t="shared" si="2"/>
        <v>1.2225883290062205</v>
      </c>
      <c r="I61" s="19">
        <f t="shared" si="3"/>
        <v>-1.5618433246791077</v>
      </c>
      <c r="J61" s="19">
        <f t="shared" si="4"/>
        <v>3.3285099913457743</v>
      </c>
      <c r="P61">
        <v>1080</v>
      </c>
      <c r="Q61">
        <v>17.2</v>
      </c>
    </row>
    <row r="62" spans="1:28" x14ac:dyDescent="0.35">
      <c r="A62" s="7">
        <v>45482</v>
      </c>
      <c r="B62" s="13">
        <v>61</v>
      </c>
      <c r="C62" s="12">
        <v>95</v>
      </c>
      <c r="D62">
        <f t="shared" si="0"/>
        <v>100</v>
      </c>
      <c r="E62">
        <v>1</v>
      </c>
      <c r="F62">
        <v>1</v>
      </c>
      <c r="G62" s="19">
        <f t="shared" si="1"/>
        <v>0.91666666666666663</v>
      </c>
      <c r="H62" s="19">
        <f t="shared" si="2"/>
        <v>1.2116334245783893</v>
      </c>
      <c r="I62" s="19">
        <f t="shared" si="3"/>
        <v>-1.5066001824901121</v>
      </c>
      <c r="J62" s="19">
        <f t="shared" si="4"/>
        <v>3.3399335158234451</v>
      </c>
      <c r="P62">
        <v>1140</v>
      </c>
      <c r="Q62">
        <f t="shared" si="5"/>
        <v>19</v>
      </c>
    </row>
    <row r="63" spans="1:28" x14ac:dyDescent="0.35">
      <c r="A63" s="7">
        <v>45483</v>
      </c>
      <c r="B63" s="13">
        <v>62</v>
      </c>
      <c r="C63" s="12">
        <v>96.5</v>
      </c>
      <c r="D63">
        <f t="shared" si="0"/>
        <v>101.5</v>
      </c>
      <c r="E63">
        <v>1</v>
      </c>
      <c r="F63">
        <v>1.5</v>
      </c>
      <c r="G63" s="19">
        <f t="shared" si="1"/>
        <v>0.93333333333333335</v>
      </c>
      <c r="H63" s="19">
        <f t="shared" si="2"/>
        <v>1.2297244497131143</v>
      </c>
      <c r="I63" s="19">
        <f t="shared" si="3"/>
        <v>-1.5261155660928953</v>
      </c>
      <c r="J63" s="19">
        <f t="shared" si="4"/>
        <v>3.3927822327595623</v>
      </c>
      <c r="P63">
        <v>1170</v>
      </c>
      <c r="Q63">
        <f t="shared" si="5"/>
        <v>19.5</v>
      </c>
    </row>
    <row r="64" spans="1:28" x14ac:dyDescent="0.35">
      <c r="A64" s="7">
        <v>45484</v>
      </c>
      <c r="B64" s="13">
        <v>63</v>
      </c>
      <c r="C64" s="12">
        <v>97.5</v>
      </c>
      <c r="D64">
        <f t="shared" si="0"/>
        <v>102.5</v>
      </c>
      <c r="E64">
        <v>1</v>
      </c>
      <c r="F64">
        <v>1</v>
      </c>
      <c r="G64" s="19">
        <f t="shared" si="1"/>
        <v>0.83333333333333337</v>
      </c>
      <c r="H64" s="19">
        <f t="shared" si="2"/>
        <v>1.260511360079269</v>
      </c>
      <c r="I64" s="19">
        <f t="shared" si="3"/>
        <v>-1.6876893868252045</v>
      </c>
      <c r="J64" s="19">
        <f t="shared" si="4"/>
        <v>3.3543560534918715</v>
      </c>
      <c r="P64">
        <v>1200</v>
      </c>
      <c r="Q64">
        <f t="shared" si="5"/>
        <v>20</v>
      </c>
    </row>
    <row r="65" spans="1:20" x14ac:dyDescent="0.35">
      <c r="A65" s="7">
        <v>45485</v>
      </c>
      <c r="B65" s="13">
        <v>64</v>
      </c>
      <c r="C65" s="12">
        <v>101</v>
      </c>
      <c r="D65">
        <f t="shared" si="0"/>
        <v>106</v>
      </c>
      <c r="E65">
        <v>1</v>
      </c>
      <c r="F65">
        <v>3.5</v>
      </c>
      <c r="G65" s="19">
        <f t="shared" si="1"/>
        <v>0.76666666666666672</v>
      </c>
      <c r="H65" s="19">
        <f t="shared" si="2"/>
        <v>1.302134998974974</v>
      </c>
      <c r="I65" s="19">
        <f t="shared" si="3"/>
        <v>-1.8376033312832813</v>
      </c>
      <c r="J65" s="19">
        <f t="shared" si="4"/>
        <v>3.3709366646166146</v>
      </c>
      <c r="P65">
        <v>1220</v>
      </c>
      <c r="Q65">
        <f t="shared" si="5"/>
        <v>20.333333333333332</v>
      </c>
    </row>
    <row r="66" spans="1:20" x14ac:dyDescent="0.35">
      <c r="A66" s="7">
        <v>45486</v>
      </c>
      <c r="B66" s="13">
        <v>65</v>
      </c>
      <c r="C66" s="12">
        <v>101</v>
      </c>
      <c r="D66">
        <f t="shared" si="0"/>
        <v>106</v>
      </c>
      <c r="E66">
        <v>1</v>
      </c>
      <c r="F66">
        <v>0</v>
      </c>
      <c r="G66" s="19">
        <f t="shared" si="1"/>
        <v>0.71666666666666667</v>
      </c>
      <c r="H66" s="19">
        <f t="shared" si="2"/>
        <v>1.3582055154586223</v>
      </c>
      <c r="I66" s="19">
        <f t="shared" si="3"/>
        <v>-1.9997443642505779</v>
      </c>
      <c r="J66" s="19">
        <f t="shared" si="4"/>
        <v>3.4330776975839115</v>
      </c>
      <c r="P66">
        <v>1240</v>
      </c>
      <c r="Q66">
        <f t="shared" si="5"/>
        <v>20.666666666666668</v>
      </c>
    </row>
    <row r="67" spans="1:20" x14ac:dyDescent="0.35">
      <c r="A67" s="7">
        <v>45487</v>
      </c>
      <c r="B67" s="13">
        <v>66</v>
      </c>
      <c r="C67" s="12">
        <v>103</v>
      </c>
      <c r="D67">
        <f t="shared" si="0"/>
        <v>108</v>
      </c>
      <c r="E67">
        <v>1</v>
      </c>
      <c r="F67">
        <v>2</v>
      </c>
      <c r="G67" s="19">
        <f t="shared" si="1"/>
        <v>0.56666666666666665</v>
      </c>
      <c r="H67" s="19">
        <f t="shared" si="2"/>
        <v>1.5531330342962326</v>
      </c>
      <c r="I67" s="19">
        <f t="shared" si="3"/>
        <v>-2.5395994019257984</v>
      </c>
      <c r="J67" s="19">
        <f t="shared" si="4"/>
        <v>3.6729327352591321</v>
      </c>
      <c r="P67">
        <v>1270</v>
      </c>
      <c r="Q67">
        <f t="shared" si="5"/>
        <v>21.166666666666668</v>
      </c>
    </row>
    <row r="68" spans="1:20" x14ac:dyDescent="0.35">
      <c r="A68" s="7">
        <v>45488</v>
      </c>
      <c r="B68" s="13">
        <v>67</v>
      </c>
      <c r="C68" s="12">
        <v>104</v>
      </c>
      <c r="D68">
        <f t="shared" si="0"/>
        <v>109</v>
      </c>
      <c r="E68">
        <v>1</v>
      </c>
      <c r="F68">
        <v>1</v>
      </c>
      <c r="G68" s="19">
        <f t="shared" si="1"/>
        <v>0.5</v>
      </c>
      <c r="H68" s="19">
        <f t="shared" si="2"/>
        <v>1.5110702608857516</v>
      </c>
      <c r="I68" s="19">
        <f t="shared" si="3"/>
        <v>-2.5221405217715032</v>
      </c>
      <c r="J68" s="19">
        <f t="shared" si="4"/>
        <v>3.5221405217715032</v>
      </c>
      <c r="P68">
        <v>1320</v>
      </c>
      <c r="Q68">
        <f t="shared" si="5"/>
        <v>22</v>
      </c>
    </row>
    <row r="69" spans="1:20" x14ac:dyDescent="0.35">
      <c r="A69" s="7">
        <v>45489</v>
      </c>
      <c r="B69" s="13">
        <v>68</v>
      </c>
      <c r="C69" s="12">
        <v>105</v>
      </c>
      <c r="D69">
        <f t="shared" si="0"/>
        <v>110</v>
      </c>
      <c r="E69">
        <v>1</v>
      </c>
      <c r="F69">
        <v>1</v>
      </c>
      <c r="G69" s="19">
        <f t="shared" si="1"/>
        <v>0.53333333333333333</v>
      </c>
      <c r="H69" s="19">
        <f t="shared" si="2"/>
        <v>1.4996295838935989</v>
      </c>
      <c r="I69" s="19">
        <f t="shared" si="3"/>
        <v>-2.4659258344538646</v>
      </c>
      <c r="J69" s="19">
        <f t="shared" si="4"/>
        <v>3.532592501120531</v>
      </c>
      <c r="P69">
        <v>1340</v>
      </c>
      <c r="Q69">
        <f t="shared" si="5"/>
        <v>22.333333333333332</v>
      </c>
    </row>
    <row r="70" spans="1:20" x14ac:dyDescent="0.35">
      <c r="A70" s="7">
        <v>45490</v>
      </c>
      <c r="B70" s="13">
        <v>69</v>
      </c>
      <c r="C70" s="12">
        <v>106</v>
      </c>
      <c r="D70">
        <f t="shared" si="0"/>
        <v>111</v>
      </c>
      <c r="E70">
        <v>1</v>
      </c>
      <c r="F70">
        <v>1</v>
      </c>
      <c r="G70" s="19">
        <f t="shared" si="1"/>
        <v>0.53333333333333333</v>
      </c>
      <c r="H70" s="19">
        <f t="shared" si="2"/>
        <v>1.4996295838935989</v>
      </c>
      <c r="I70" s="19">
        <f t="shared" si="3"/>
        <v>-2.4659258344538646</v>
      </c>
      <c r="J70" s="19">
        <f t="shared" si="4"/>
        <v>3.532592501120531</v>
      </c>
      <c r="P70">
        <v>1357</v>
      </c>
      <c r="Q70">
        <f t="shared" si="5"/>
        <v>22.616666666666667</v>
      </c>
    </row>
    <row r="71" spans="1:20" x14ac:dyDescent="0.35">
      <c r="A71" s="7">
        <v>45491</v>
      </c>
      <c r="B71" s="13">
        <v>70</v>
      </c>
      <c r="C71" s="12">
        <v>108</v>
      </c>
      <c r="D71">
        <f t="shared" si="0"/>
        <v>113</v>
      </c>
      <c r="E71">
        <v>1</v>
      </c>
      <c r="F71">
        <v>1</v>
      </c>
      <c r="G71" s="19">
        <f t="shared" si="1"/>
        <v>0.48333333333333334</v>
      </c>
      <c r="H71" s="19">
        <f t="shared" si="2"/>
        <v>1.5247039785552545</v>
      </c>
      <c r="I71" s="19">
        <f t="shared" si="3"/>
        <v>-2.5660746237771757</v>
      </c>
      <c r="J71" s="19">
        <f t="shared" si="4"/>
        <v>3.5327412904438424</v>
      </c>
      <c r="P71">
        <v>1380</v>
      </c>
      <c r="Q71">
        <f t="shared" si="5"/>
        <v>23</v>
      </c>
    </row>
    <row r="72" spans="1:20" x14ac:dyDescent="0.35">
      <c r="A72" s="7">
        <v>45492</v>
      </c>
      <c r="B72" s="13">
        <v>71</v>
      </c>
      <c r="C72" s="12">
        <v>111</v>
      </c>
      <c r="D72">
        <f t="shared" si="0"/>
        <v>116</v>
      </c>
      <c r="E72">
        <v>1</v>
      </c>
      <c r="F72">
        <f t="shared" ref="F72:F90" si="6">C72-C71</f>
        <v>3</v>
      </c>
      <c r="G72" s="19">
        <f t="shared" si="1"/>
        <v>0.48333333333333334</v>
      </c>
      <c r="H72" s="19">
        <f t="shared" si="2"/>
        <v>1.5247039785552545</v>
      </c>
      <c r="I72" s="19">
        <f t="shared" si="3"/>
        <v>-2.5660746237771757</v>
      </c>
      <c r="J72" s="19">
        <f t="shared" si="4"/>
        <v>3.5327412904438424</v>
      </c>
      <c r="P72">
        <v>1410</v>
      </c>
      <c r="Q72">
        <f t="shared" si="5"/>
        <v>23.5</v>
      </c>
    </row>
    <row r="73" spans="1:20" x14ac:dyDescent="0.35">
      <c r="A73" s="7">
        <v>45493</v>
      </c>
      <c r="B73" s="13">
        <v>72</v>
      </c>
      <c r="C73" s="12">
        <v>110.5</v>
      </c>
      <c r="D73">
        <f t="shared" si="0"/>
        <v>115.5</v>
      </c>
      <c r="E73">
        <v>1</v>
      </c>
      <c r="F73">
        <f t="shared" si="6"/>
        <v>-0.5</v>
      </c>
      <c r="G73" s="19">
        <f t="shared" si="1"/>
        <v>0.45</v>
      </c>
      <c r="H73" s="19">
        <f t="shared" si="2"/>
        <v>1.5671098663888674</v>
      </c>
      <c r="I73" s="19">
        <f t="shared" si="3"/>
        <v>-2.6842197327777346</v>
      </c>
      <c r="J73" s="19">
        <f t="shared" si="4"/>
        <v>3.584219732777735</v>
      </c>
      <c r="P73">
        <v>1420</v>
      </c>
      <c r="Q73">
        <f t="shared" si="5"/>
        <v>23.666666666666668</v>
      </c>
    </row>
    <row r="74" spans="1:20" x14ac:dyDescent="0.35">
      <c r="A74" s="7">
        <v>45494</v>
      </c>
      <c r="B74" s="13">
        <v>73</v>
      </c>
      <c r="C74" s="12">
        <v>109</v>
      </c>
      <c r="D74">
        <f t="shared" si="0"/>
        <v>114</v>
      </c>
      <c r="E74">
        <v>1</v>
      </c>
      <c r="F74">
        <f t="shared" si="6"/>
        <v>-1.5</v>
      </c>
      <c r="G74" s="19">
        <f t="shared" si="1"/>
        <v>0.48333333333333334</v>
      </c>
      <c r="H74" s="19">
        <f t="shared" si="2"/>
        <v>1.5889374506953451</v>
      </c>
      <c r="I74" s="19">
        <f t="shared" si="3"/>
        <v>-2.6945415680573568</v>
      </c>
      <c r="J74" s="19">
        <f t="shared" si="4"/>
        <v>3.6612082347240236</v>
      </c>
      <c r="P74">
        <v>1440</v>
      </c>
      <c r="Q74">
        <f t="shared" si="5"/>
        <v>24</v>
      </c>
      <c r="R74">
        <v>4</v>
      </c>
      <c r="S74">
        <v>5</v>
      </c>
      <c r="T74">
        <v>5</v>
      </c>
    </row>
    <row r="75" spans="1:20" x14ac:dyDescent="0.35">
      <c r="A75" s="7">
        <v>45495</v>
      </c>
      <c r="B75" s="13">
        <v>74</v>
      </c>
      <c r="C75" s="12">
        <v>110</v>
      </c>
      <c r="D75">
        <f t="shared" si="0"/>
        <v>115</v>
      </c>
      <c r="E75">
        <v>1</v>
      </c>
      <c r="F75">
        <f t="shared" si="6"/>
        <v>1</v>
      </c>
      <c r="G75" s="19">
        <f t="shared" si="1"/>
        <v>0.36666666666666664</v>
      </c>
      <c r="H75" s="19">
        <f t="shared" si="2"/>
        <v>1.6377491328717662</v>
      </c>
      <c r="I75" s="19">
        <f t="shared" si="3"/>
        <v>-2.9088315990768656</v>
      </c>
      <c r="J75" s="19">
        <f t="shared" si="4"/>
        <v>3.642164932410199</v>
      </c>
      <c r="P75">
        <v>1467</v>
      </c>
      <c r="Q75">
        <f t="shared" si="5"/>
        <v>24.45</v>
      </c>
    </row>
    <row r="76" spans="1:20" x14ac:dyDescent="0.35">
      <c r="A76" s="7">
        <v>45496</v>
      </c>
      <c r="B76" s="13">
        <v>75</v>
      </c>
      <c r="C76" s="12">
        <v>109.5</v>
      </c>
      <c r="D76">
        <f t="shared" si="0"/>
        <v>114.5</v>
      </c>
      <c r="E76">
        <v>1</v>
      </c>
      <c r="F76">
        <f t="shared" si="6"/>
        <v>-0.5</v>
      </c>
      <c r="G76" s="19">
        <f t="shared" si="1"/>
        <v>0.13333333333333333</v>
      </c>
      <c r="H76" s="19">
        <f t="shared" si="2"/>
        <v>1.7413277182145301</v>
      </c>
      <c r="I76" s="19">
        <f t="shared" si="3"/>
        <v>-3.349322103095727</v>
      </c>
      <c r="J76" s="19">
        <f t="shared" si="4"/>
        <v>3.6159887697623936</v>
      </c>
      <c r="P76">
        <v>1500</v>
      </c>
      <c r="Q76">
        <f t="shared" si="5"/>
        <v>25</v>
      </c>
    </row>
    <row r="77" spans="1:20" x14ac:dyDescent="0.35">
      <c r="A77" s="7">
        <v>45497</v>
      </c>
      <c r="B77" s="13">
        <v>76</v>
      </c>
      <c r="C77" s="12">
        <v>110.5</v>
      </c>
      <c r="D77">
        <f t="shared" si="0"/>
        <v>115.5</v>
      </c>
      <c r="E77">
        <v>1</v>
      </c>
      <c r="F77">
        <f t="shared" si="6"/>
        <v>1</v>
      </c>
      <c r="G77" s="19">
        <f t="shared" si="1"/>
        <v>0</v>
      </c>
      <c r="H77" s="19">
        <f t="shared" si="2"/>
        <v>1.8211717839530315</v>
      </c>
      <c r="I77" s="19">
        <f t="shared" si="3"/>
        <v>-3.642343567906063</v>
      </c>
      <c r="J77" s="19">
        <f t="shared" si="4"/>
        <v>3.642343567906063</v>
      </c>
      <c r="P77">
        <v>1539</v>
      </c>
      <c r="Q77">
        <f t="shared" si="5"/>
        <v>25.65</v>
      </c>
    </row>
    <row r="78" spans="1:20" x14ac:dyDescent="0.35">
      <c r="A78" s="7">
        <v>45498</v>
      </c>
      <c r="B78" s="13">
        <v>77</v>
      </c>
      <c r="C78" s="12">
        <v>113</v>
      </c>
      <c r="D78">
        <f t="shared" si="0"/>
        <v>118</v>
      </c>
      <c r="E78">
        <v>1</v>
      </c>
      <c r="F78">
        <f t="shared" si="6"/>
        <v>2.5</v>
      </c>
      <c r="G78" s="19">
        <f t="shared" si="1"/>
        <v>-3.3333333333333333E-2</v>
      </c>
      <c r="H78" s="19">
        <f t="shared" si="2"/>
        <v>1.80246744461277</v>
      </c>
      <c r="I78" s="19">
        <f t="shared" si="3"/>
        <v>-3.6382682225588732</v>
      </c>
      <c r="J78" s="19">
        <f t="shared" si="4"/>
        <v>3.5716015558922067</v>
      </c>
      <c r="P78">
        <v>1560</v>
      </c>
      <c r="Q78">
        <f t="shared" si="5"/>
        <v>26</v>
      </c>
    </row>
    <row r="79" spans="1:20" x14ac:dyDescent="0.35">
      <c r="A79" s="7">
        <v>45499</v>
      </c>
      <c r="B79" s="13">
        <v>78</v>
      </c>
      <c r="C79" s="12">
        <v>112</v>
      </c>
      <c r="D79">
        <f t="shared" si="0"/>
        <v>117</v>
      </c>
      <c r="E79">
        <v>1</v>
      </c>
      <c r="F79">
        <f t="shared" si="6"/>
        <v>-1</v>
      </c>
      <c r="G79" s="19">
        <f t="shared" si="1"/>
        <v>-0.2</v>
      </c>
      <c r="H79" s="19">
        <f t="shared" si="2"/>
        <v>1.9261360284258222</v>
      </c>
      <c r="I79" s="19">
        <f t="shared" si="3"/>
        <v>-4.0522720568516446</v>
      </c>
      <c r="J79" s="19">
        <f t="shared" si="4"/>
        <v>3.6522720568516442</v>
      </c>
      <c r="P79">
        <v>1580</v>
      </c>
      <c r="Q79">
        <f t="shared" si="5"/>
        <v>26.333333333333332</v>
      </c>
    </row>
    <row r="80" spans="1:20" x14ac:dyDescent="0.35">
      <c r="A80" s="7">
        <v>45500</v>
      </c>
      <c r="B80" s="13">
        <v>79</v>
      </c>
      <c r="C80" s="12">
        <v>111</v>
      </c>
      <c r="D80">
        <f t="shared" si="0"/>
        <v>116</v>
      </c>
      <c r="E80">
        <v>1</v>
      </c>
      <c r="F80">
        <f t="shared" si="6"/>
        <v>-1</v>
      </c>
      <c r="G80" s="19">
        <f t="shared" si="1"/>
        <v>-0.33333333333333331</v>
      </c>
      <c r="H80" s="19">
        <f t="shared" si="2"/>
        <v>1.7996913315590786</v>
      </c>
      <c r="I80" s="19">
        <f t="shared" si="3"/>
        <v>-3.9327159964514906</v>
      </c>
      <c r="J80" s="19">
        <f t="shared" si="4"/>
        <v>3.2660493297848237</v>
      </c>
      <c r="P80">
        <v>1590</v>
      </c>
      <c r="Q80">
        <f t="shared" si="5"/>
        <v>26.5</v>
      </c>
    </row>
    <row r="81" spans="1:17" x14ac:dyDescent="0.35">
      <c r="A81" s="7">
        <v>45501</v>
      </c>
      <c r="B81" s="13">
        <v>80</v>
      </c>
      <c r="C81" s="12">
        <v>109.5</v>
      </c>
      <c r="D81">
        <f t="shared" si="0"/>
        <v>114.5</v>
      </c>
      <c r="E81">
        <v>1</v>
      </c>
      <c r="F81">
        <f t="shared" si="6"/>
        <v>-1.5</v>
      </c>
      <c r="G81" s="19">
        <f t="shared" ref="G81:G144" si="7">AVERAGE(F67:F96)</f>
        <v>-0.41666666666666669</v>
      </c>
      <c r="H81" s="19">
        <f t="shared" ref="H81:H144" si="8">_xlfn.STDEV.P(F67:F96)</f>
        <v>1.8397614579673698</v>
      </c>
      <c r="I81" s="19">
        <f t="shared" ref="I81:I144" si="9">G81-2*H81</f>
        <v>-4.0961895826014061</v>
      </c>
      <c r="J81" s="19">
        <f t="shared" ref="J81:J144" si="10">G81+2*H81</f>
        <v>3.2628562492680731</v>
      </c>
      <c r="P81">
        <v>1607</v>
      </c>
      <c r="Q81">
        <f t="shared" si="5"/>
        <v>26.783333333333335</v>
      </c>
    </row>
    <row r="82" spans="1:17" x14ac:dyDescent="0.35">
      <c r="A82" s="7">
        <v>45502</v>
      </c>
      <c r="B82" s="13">
        <v>81</v>
      </c>
      <c r="C82" s="12">
        <v>106</v>
      </c>
      <c r="D82">
        <f t="shared" si="0"/>
        <v>111</v>
      </c>
      <c r="E82">
        <v>1</v>
      </c>
      <c r="F82">
        <f t="shared" si="6"/>
        <v>-3.5</v>
      </c>
      <c r="G82" s="19">
        <f t="shared" si="7"/>
        <v>-0.48333333333333334</v>
      </c>
      <c r="H82" s="19">
        <f t="shared" si="8"/>
        <v>1.7864458818808056</v>
      </c>
      <c r="I82" s="19">
        <f t="shared" si="9"/>
        <v>-4.0562250970949441</v>
      </c>
      <c r="J82" s="19">
        <f t="shared" si="10"/>
        <v>3.0895584304282777</v>
      </c>
      <c r="P82">
        <v>1620</v>
      </c>
      <c r="Q82">
        <f t="shared" si="5"/>
        <v>27</v>
      </c>
    </row>
    <row r="83" spans="1:17" x14ac:dyDescent="0.35">
      <c r="A83" s="7">
        <v>45503</v>
      </c>
      <c r="B83" s="13">
        <v>82</v>
      </c>
      <c r="C83" s="12">
        <v>106.5</v>
      </c>
      <c r="D83">
        <f t="shared" si="0"/>
        <v>111.5</v>
      </c>
      <c r="E83">
        <v>1</v>
      </c>
      <c r="F83">
        <f t="shared" si="6"/>
        <v>0.5</v>
      </c>
      <c r="G83" s="19">
        <f t="shared" si="7"/>
        <v>-0.55000000000000004</v>
      </c>
      <c r="H83" s="19">
        <f t="shared" si="8"/>
        <v>1.7670597047072292</v>
      </c>
      <c r="I83" s="19">
        <f t="shared" si="9"/>
        <v>-4.0841194094144582</v>
      </c>
      <c r="J83" s="19">
        <f t="shared" si="10"/>
        <v>2.9841194094144585</v>
      </c>
      <c r="P83">
        <v>1650</v>
      </c>
      <c r="Q83">
        <f t="shared" si="5"/>
        <v>27.5</v>
      </c>
    </row>
    <row r="84" spans="1:17" x14ac:dyDescent="0.35">
      <c r="A84" s="7">
        <v>45504</v>
      </c>
      <c r="B84" s="13">
        <v>83</v>
      </c>
      <c r="C84" s="12">
        <v>107</v>
      </c>
      <c r="D84">
        <f t="shared" si="0"/>
        <v>112</v>
      </c>
      <c r="E84">
        <v>1</v>
      </c>
      <c r="F84">
        <f t="shared" si="6"/>
        <v>0.5</v>
      </c>
      <c r="G84" s="19">
        <f t="shared" si="7"/>
        <v>-0.46666666666666667</v>
      </c>
      <c r="H84" s="19">
        <f t="shared" si="8"/>
        <v>1.892675942210452</v>
      </c>
      <c r="I84" s="19">
        <f t="shared" si="9"/>
        <v>-4.2520185510875708</v>
      </c>
      <c r="J84" s="19">
        <f t="shared" si="10"/>
        <v>3.3186852177542372</v>
      </c>
      <c r="P84">
        <v>1680</v>
      </c>
      <c r="Q84">
        <f t="shared" si="5"/>
        <v>28</v>
      </c>
    </row>
    <row r="85" spans="1:17" x14ac:dyDescent="0.35">
      <c r="A85" s="7">
        <v>45505</v>
      </c>
      <c r="B85" s="13">
        <v>84</v>
      </c>
      <c r="C85" s="12">
        <v>106</v>
      </c>
      <c r="D85">
        <f t="shared" si="0"/>
        <v>111</v>
      </c>
      <c r="E85">
        <v>1</v>
      </c>
      <c r="F85">
        <f t="shared" si="6"/>
        <v>-1</v>
      </c>
      <c r="G85" s="19">
        <f t="shared" si="7"/>
        <v>-0.46666666666666667</v>
      </c>
      <c r="H85" s="19">
        <f t="shared" si="8"/>
        <v>1.892675942210452</v>
      </c>
      <c r="I85" s="19">
        <f t="shared" si="9"/>
        <v>-4.2520185510875708</v>
      </c>
      <c r="J85" s="19">
        <f t="shared" si="10"/>
        <v>3.3186852177542372</v>
      </c>
      <c r="P85">
        <v>1710</v>
      </c>
      <c r="Q85">
        <f t="shared" si="5"/>
        <v>28.5</v>
      </c>
    </row>
    <row r="86" spans="1:17" x14ac:dyDescent="0.35">
      <c r="A86" s="7">
        <v>45506</v>
      </c>
      <c r="B86" s="13">
        <v>85</v>
      </c>
      <c r="C86" s="12">
        <v>105</v>
      </c>
      <c r="D86">
        <f t="shared" si="0"/>
        <v>110</v>
      </c>
      <c r="E86">
        <v>1</v>
      </c>
      <c r="F86">
        <f t="shared" si="6"/>
        <v>-1</v>
      </c>
      <c r="G86" s="19">
        <f t="shared" si="7"/>
        <v>-0.55000000000000004</v>
      </c>
      <c r="H86" s="19">
        <f t="shared" si="8"/>
        <v>1.8812673033534246</v>
      </c>
      <c r="I86" s="19">
        <f t="shared" si="9"/>
        <v>-4.3125346067068495</v>
      </c>
      <c r="J86" s="19">
        <f t="shared" si="10"/>
        <v>3.212534606706849</v>
      </c>
      <c r="P86">
        <v>1730</v>
      </c>
      <c r="Q86">
        <f t="shared" si="5"/>
        <v>28.833333333333332</v>
      </c>
    </row>
    <row r="87" spans="1:17" x14ac:dyDescent="0.35">
      <c r="A87" s="7">
        <v>45507</v>
      </c>
      <c r="B87" s="13">
        <v>86</v>
      </c>
      <c r="C87" s="12">
        <v>105</v>
      </c>
      <c r="D87">
        <f t="shared" si="0"/>
        <v>110</v>
      </c>
      <c r="E87">
        <v>1</v>
      </c>
      <c r="F87">
        <f t="shared" si="6"/>
        <v>0</v>
      </c>
      <c r="G87" s="19">
        <f t="shared" si="7"/>
        <v>-0.6166666666666667</v>
      </c>
      <c r="H87" s="19">
        <f t="shared" si="8"/>
        <v>1.7873785895053744</v>
      </c>
      <c r="I87" s="19">
        <f t="shared" si="9"/>
        <v>-4.1914238456774155</v>
      </c>
      <c r="J87" s="19">
        <f t="shared" si="10"/>
        <v>2.9580905123440822</v>
      </c>
      <c r="P87">
        <v>1748</v>
      </c>
      <c r="Q87">
        <f t="shared" si="5"/>
        <v>29.133333333333333</v>
      </c>
    </row>
    <row r="88" spans="1:17" x14ac:dyDescent="0.35">
      <c r="A88" s="7">
        <v>45508</v>
      </c>
      <c r="B88" s="13">
        <v>87</v>
      </c>
      <c r="C88" s="12">
        <v>103</v>
      </c>
      <c r="D88">
        <f t="shared" si="0"/>
        <v>108</v>
      </c>
      <c r="E88">
        <v>1</v>
      </c>
      <c r="F88">
        <f t="shared" si="6"/>
        <v>-2</v>
      </c>
      <c r="G88" s="19">
        <f t="shared" si="7"/>
        <v>-0.71666666666666667</v>
      </c>
      <c r="H88" s="19">
        <f t="shared" si="8"/>
        <v>1.8604808219621316</v>
      </c>
      <c r="I88" s="19">
        <f t="shared" si="9"/>
        <v>-4.43762831059093</v>
      </c>
      <c r="J88" s="19">
        <f t="shared" si="10"/>
        <v>3.0042949772575964</v>
      </c>
      <c r="P88">
        <v>1759</v>
      </c>
      <c r="Q88">
        <f t="shared" si="5"/>
        <v>29.316666666666666</v>
      </c>
    </row>
    <row r="89" spans="1:17" x14ac:dyDescent="0.35">
      <c r="A89" s="7">
        <v>45509</v>
      </c>
      <c r="B89" s="13">
        <v>88</v>
      </c>
      <c r="C89" s="12">
        <v>105</v>
      </c>
      <c r="D89">
        <f t="shared" si="0"/>
        <v>110</v>
      </c>
      <c r="E89">
        <v>1</v>
      </c>
      <c r="F89">
        <f t="shared" si="6"/>
        <v>2</v>
      </c>
      <c r="G89" s="19">
        <f t="shared" si="7"/>
        <v>-0.76666666666666672</v>
      </c>
      <c r="H89" s="19">
        <f t="shared" si="8"/>
        <v>1.9005847053531242</v>
      </c>
      <c r="I89" s="19">
        <f t="shared" si="9"/>
        <v>-4.567836077372915</v>
      </c>
      <c r="J89" s="19">
        <f t="shared" si="10"/>
        <v>3.0345027440395818</v>
      </c>
      <c r="P89">
        <v>1800</v>
      </c>
      <c r="Q89">
        <f t="shared" si="5"/>
        <v>30</v>
      </c>
    </row>
    <row r="90" spans="1:17" x14ac:dyDescent="0.35">
      <c r="A90" s="7">
        <v>45510</v>
      </c>
      <c r="B90" s="13">
        <v>89</v>
      </c>
      <c r="C90" s="12">
        <v>103</v>
      </c>
      <c r="D90">
        <f t="shared" si="0"/>
        <v>108</v>
      </c>
      <c r="E90">
        <v>1</v>
      </c>
      <c r="F90">
        <f t="shared" si="6"/>
        <v>-2</v>
      </c>
      <c r="G90" s="19">
        <f t="shared" si="7"/>
        <v>-0.83333333333333337</v>
      </c>
      <c r="H90" s="19">
        <f t="shared" si="8"/>
        <v>1.8723128893311491</v>
      </c>
      <c r="I90" s="19">
        <f t="shared" si="9"/>
        <v>-4.5779591119956313</v>
      </c>
      <c r="J90" s="19">
        <f t="shared" si="10"/>
        <v>2.9112924453289648</v>
      </c>
      <c r="P90">
        <v>1860</v>
      </c>
      <c r="Q90">
        <f t="shared" si="5"/>
        <v>31</v>
      </c>
    </row>
    <row r="91" spans="1:17" x14ac:dyDescent="0.35">
      <c r="A91" s="7">
        <v>45511</v>
      </c>
      <c r="B91" s="13">
        <v>90</v>
      </c>
      <c r="C91" s="12">
        <v>99</v>
      </c>
      <c r="D91">
        <f t="shared" si="0"/>
        <v>104</v>
      </c>
      <c r="E91">
        <v>1</v>
      </c>
      <c r="F91">
        <f t="shared" ref="F91:F138" si="11">C91-C90</f>
        <v>-4</v>
      </c>
      <c r="G91" s="19">
        <f t="shared" si="7"/>
        <v>-0.95</v>
      </c>
      <c r="H91" s="19">
        <f t="shared" si="8"/>
        <v>1.9551214796017151</v>
      </c>
      <c r="I91" s="19">
        <f t="shared" si="9"/>
        <v>-4.86024295920343</v>
      </c>
      <c r="J91" s="19">
        <f t="shared" si="10"/>
        <v>2.9602429592034305</v>
      </c>
      <c r="P91">
        <v>1882</v>
      </c>
      <c r="Q91">
        <f t="shared" si="5"/>
        <v>31.366666666666667</v>
      </c>
    </row>
    <row r="92" spans="1:17" x14ac:dyDescent="0.35">
      <c r="A92" s="7">
        <v>45512</v>
      </c>
      <c r="B92" s="13">
        <v>91</v>
      </c>
      <c r="C92" s="12">
        <v>96</v>
      </c>
      <c r="D92">
        <f t="shared" si="0"/>
        <v>101</v>
      </c>
      <c r="E92">
        <v>1</v>
      </c>
      <c r="F92">
        <f t="shared" si="11"/>
        <v>-3</v>
      </c>
      <c r="G92" s="19">
        <f t="shared" si="7"/>
        <v>-1.05</v>
      </c>
      <c r="H92" s="19">
        <f t="shared" si="8"/>
        <v>1.9293781381574737</v>
      </c>
      <c r="I92" s="19">
        <f t="shared" si="9"/>
        <v>-4.9087562763149473</v>
      </c>
      <c r="J92" s="19">
        <f t="shared" si="10"/>
        <v>2.8087562763149476</v>
      </c>
      <c r="P92">
        <v>1920</v>
      </c>
      <c r="Q92">
        <f>P92/60</f>
        <v>32</v>
      </c>
    </row>
    <row r="93" spans="1:17" x14ac:dyDescent="0.35">
      <c r="A93" s="7">
        <v>45513</v>
      </c>
      <c r="B93" s="13">
        <v>92</v>
      </c>
      <c r="C93" s="12">
        <v>96.5</v>
      </c>
      <c r="D93">
        <f t="shared" si="0"/>
        <v>101.5</v>
      </c>
      <c r="E93">
        <v>1</v>
      </c>
      <c r="F93">
        <f t="shared" si="11"/>
        <v>0.5</v>
      </c>
      <c r="G93" s="19">
        <f t="shared" si="7"/>
        <v>-1.2</v>
      </c>
      <c r="H93" s="19">
        <f t="shared" si="8"/>
        <v>1.8193405398660252</v>
      </c>
      <c r="I93" s="19">
        <f t="shared" si="9"/>
        <v>-4.8386810797320505</v>
      </c>
      <c r="J93" s="19">
        <f t="shared" si="10"/>
        <v>2.4386810797320502</v>
      </c>
      <c r="P93">
        <v>1950</v>
      </c>
      <c r="Q93">
        <f>P93/60</f>
        <v>32.5</v>
      </c>
    </row>
    <row r="94" spans="1:17" x14ac:dyDescent="0.35">
      <c r="A94" s="7">
        <v>45514</v>
      </c>
      <c r="B94" s="13">
        <v>93</v>
      </c>
      <c r="C94" s="12">
        <v>92.5</v>
      </c>
      <c r="D94">
        <f t="shared" si="0"/>
        <v>97.5</v>
      </c>
      <c r="E94">
        <v>1</v>
      </c>
      <c r="F94">
        <f t="shared" si="11"/>
        <v>-4</v>
      </c>
      <c r="G94" s="19">
        <f t="shared" si="7"/>
        <v>-1.2333333333333334</v>
      </c>
      <c r="H94" s="19">
        <f t="shared" si="8"/>
        <v>1.8245242911205344</v>
      </c>
      <c r="I94" s="19">
        <f t="shared" si="9"/>
        <v>-4.8823819155744026</v>
      </c>
      <c r="J94" s="19">
        <f t="shared" si="10"/>
        <v>2.4157152489077354</v>
      </c>
      <c r="P94">
        <v>1980</v>
      </c>
      <c r="Q94">
        <f>P94/60</f>
        <v>33</v>
      </c>
    </row>
    <row r="95" spans="1:17" x14ac:dyDescent="0.35">
      <c r="A95" s="7">
        <v>45515</v>
      </c>
      <c r="B95" s="13">
        <v>94</v>
      </c>
      <c r="C95" s="12">
        <v>92</v>
      </c>
      <c r="D95">
        <f t="shared" si="0"/>
        <v>97</v>
      </c>
      <c r="E95">
        <v>1</v>
      </c>
      <c r="F95">
        <f t="shared" si="11"/>
        <v>-0.5</v>
      </c>
      <c r="G95" s="19">
        <f t="shared" si="7"/>
        <v>-1.2</v>
      </c>
      <c r="H95" s="19">
        <f t="shared" si="8"/>
        <v>1.837570860311696</v>
      </c>
      <c r="I95" s="19">
        <f t="shared" si="9"/>
        <v>-4.8751417206233922</v>
      </c>
      <c r="J95" s="19">
        <f t="shared" si="10"/>
        <v>2.4751417206233919</v>
      </c>
      <c r="P95">
        <v>2070</v>
      </c>
      <c r="Q95">
        <f>P95/60</f>
        <v>34.5</v>
      </c>
    </row>
    <row r="96" spans="1:17" x14ac:dyDescent="0.35">
      <c r="A96" s="7">
        <v>45516</v>
      </c>
      <c r="B96" s="13">
        <v>95</v>
      </c>
      <c r="C96" s="12">
        <v>89.5</v>
      </c>
      <c r="D96">
        <f t="shared" si="0"/>
        <v>94.5</v>
      </c>
      <c r="E96">
        <v>1</v>
      </c>
      <c r="F96">
        <f t="shared" si="11"/>
        <v>-2.5</v>
      </c>
      <c r="G96" s="19">
        <f t="shared" si="7"/>
        <v>-1.1499999999999999</v>
      </c>
      <c r="H96" s="19">
        <f t="shared" si="8"/>
        <v>1.8490988796347982</v>
      </c>
      <c r="I96" s="19">
        <f t="shared" si="9"/>
        <v>-4.8481977592695964</v>
      </c>
      <c r="J96" s="19">
        <f t="shared" si="10"/>
        <v>2.5481977592695966</v>
      </c>
    </row>
    <row r="97" spans="1:20" x14ac:dyDescent="0.35">
      <c r="A97" s="7">
        <v>45517</v>
      </c>
      <c r="B97" s="13">
        <v>96</v>
      </c>
      <c r="C97" s="12">
        <v>89.5</v>
      </c>
      <c r="D97">
        <f t="shared" si="0"/>
        <v>94.5</v>
      </c>
      <c r="E97">
        <v>1</v>
      </c>
      <c r="F97">
        <f t="shared" si="11"/>
        <v>0</v>
      </c>
      <c r="G97" s="19">
        <f t="shared" si="7"/>
        <v>-1.0333333333333334</v>
      </c>
      <c r="H97" s="19">
        <f t="shared" si="8"/>
        <v>1.8070848224573066</v>
      </c>
      <c r="I97" s="19">
        <f t="shared" si="9"/>
        <v>-4.6475029782479469</v>
      </c>
      <c r="J97" s="19">
        <f t="shared" si="10"/>
        <v>2.5808363115812796</v>
      </c>
    </row>
    <row r="98" spans="1:20" x14ac:dyDescent="0.35">
      <c r="A98" s="7">
        <v>45518</v>
      </c>
      <c r="B98" s="13">
        <v>97</v>
      </c>
      <c r="C98" s="12">
        <v>88.5</v>
      </c>
      <c r="D98">
        <f t="shared" si="0"/>
        <v>93.5</v>
      </c>
      <c r="E98">
        <v>1</v>
      </c>
      <c r="F98">
        <f t="shared" si="11"/>
        <v>-1</v>
      </c>
      <c r="G98" s="19">
        <f t="shared" si="7"/>
        <v>-1.1333333333333333</v>
      </c>
      <c r="H98" s="19">
        <f t="shared" si="8"/>
        <v>1.80246744461277</v>
      </c>
      <c r="I98" s="19">
        <f t="shared" si="9"/>
        <v>-4.7382682225588733</v>
      </c>
      <c r="J98" s="19">
        <f t="shared" si="10"/>
        <v>2.4716015558922066</v>
      </c>
    </row>
    <row r="99" spans="1:20" x14ac:dyDescent="0.35">
      <c r="A99" s="7">
        <v>45519</v>
      </c>
      <c r="B99" s="13">
        <v>98</v>
      </c>
      <c r="C99" s="12">
        <v>92</v>
      </c>
      <c r="D99">
        <f t="shared" si="0"/>
        <v>97</v>
      </c>
      <c r="E99">
        <v>1</v>
      </c>
      <c r="F99">
        <f t="shared" si="11"/>
        <v>3.5</v>
      </c>
      <c r="G99" s="19">
        <f t="shared" si="7"/>
        <v>-1.1333333333333333</v>
      </c>
      <c r="H99" s="19">
        <f t="shared" si="8"/>
        <v>1.80246744461277</v>
      </c>
      <c r="I99" s="19">
        <f t="shared" si="9"/>
        <v>-4.7382682225588733</v>
      </c>
      <c r="J99" s="19">
        <f t="shared" si="10"/>
        <v>2.4716015558922066</v>
      </c>
      <c r="K99" t="s">
        <v>131</v>
      </c>
    </row>
    <row r="100" spans="1:20" x14ac:dyDescent="0.35">
      <c r="A100" s="7">
        <v>45520</v>
      </c>
      <c r="B100" s="13">
        <v>99</v>
      </c>
      <c r="C100" s="12">
        <v>93</v>
      </c>
      <c r="D100">
        <f t="shared" si="0"/>
        <v>98</v>
      </c>
      <c r="E100">
        <v>1</v>
      </c>
      <c r="F100">
        <f t="shared" si="11"/>
        <v>1</v>
      </c>
      <c r="G100" s="19">
        <f t="shared" si="7"/>
        <v>-1.0333333333333334</v>
      </c>
      <c r="H100" s="19">
        <f t="shared" si="8"/>
        <v>1.8882678717691395</v>
      </c>
      <c r="I100" s="19">
        <f t="shared" si="9"/>
        <v>-4.8098690768716121</v>
      </c>
      <c r="J100" s="19">
        <f t="shared" si="10"/>
        <v>2.7432024102049457</v>
      </c>
    </row>
    <row r="101" spans="1:20" x14ac:dyDescent="0.35">
      <c r="A101" s="7">
        <v>45521</v>
      </c>
      <c r="B101" s="13">
        <v>100</v>
      </c>
      <c r="C101" s="12">
        <v>91.5</v>
      </c>
      <c r="D101">
        <f t="shared" si="0"/>
        <v>96.5</v>
      </c>
      <c r="E101">
        <v>1</v>
      </c>
      <c r="F101">
        <f t="shared" si="11"/>
        <v>-1.5</v>
      </c>
      <c r="G101" s="19">
        <f t="shared" si="7"/>
        <v>-1.2666666666666666</v>
      </c>
      <c r="H101" s="19">
        <f t="shared" si="8"/>
        <v>2.2647050335284038</v>
      </c>
      <c r="I101" s="19">
        <f t="shared" si="9"/>
        <v>-5.7960767337234742</v>
      </c>
      <c r="J101" s="19">
        <f t="shared" si="10"/>
        <v>3.262743400390141</v>
      </c>
      <c r="T101">
        <f>60*60*7</f>
        <v>25200</v>
      </c>
    </row>
    <row r="102" spans="1:20" x14ac:dyDescent="0.35">
      <c r="A102" s="7">
        <v>45522</v>
      </c>
      <c r="B102" s="13">
        <f>B101+1</f>
        <v>101</v>
      </c>
      <c r="C102" s="12">
        <v>92.5</v>
      </c>
      <c r="D102">
        <f t="shared" si="0"/>
        <v>97.5</v>
      </c>
      <c r="E102">
        <v>1</v>
      </c>
      <c r="F102">
        <f t="shared" si="11"/>
        <v>1</v>
      </c>
      <c r="G102" s="19">
        <f t="shared" si="7"/>
        <v>-1.2666666666666666</v>
      </c>
      <c r="H102" s="19">
        <f t="shared" si="8"/>
        <v>2.2647050335284038</v>
      </c>
      <c r="I102" s="19">
        <f t="shared" si="9"/>
        <v>-5.7960767337234742</v>
      </c>
      <c r="J102" s="19">
        <f t="shared" si="10"/>
        <v>3.262743400390141</v>
      </c>
    </row>
    <row r="103" spans="1:20" x14ac:dyDescent="0.35">
      <c r="A103" s="7">
        <v>45523</v>
      </c>
      <c r="B103" s="13">
        <f t="shared" ref="B103:B168" si="12">B102+1</f>
        <v>102</v>
      </c>
      <c r="C103" s="12">
        <v>89</v>
      </c>
      <c r="D103">
        <f t="shared" si="0"/>
        <v>94</v>
      </c>
      <c r="E103">
        <v>1</v>
      </c>
      <c r="F103">
        <f t="shared" si="11"/>
        <v>-3.5</v>
      </c>
      <c r="G103" s="19">
        <f t="shared" si="7"/>
        <v>-1.1833333333333333</v>
      </c>
      <c r="H103" s="19">
        <f t="shared" si="8"/>
        <v>2.2821164640647846</v>
      </c>
      <c r="I103" s="19">
        <f t="shared" si="9"/>
        <v>-5.7475662614629028</v>
      </c>
      <c r="J103" s="19">
        <f t="shared" si="10"/>
        <v>3.3808995947962357</v>
      </c>
    </row>
    <row r="104" spans="1:20" x14ac:dyDescent="0.35">
      <c r="A104" s="7">
        <v>45524</v>
      </c>
      <c r="B104" s="13">
        <f t="shared" si="12"/>
        <v>103</v>
      </c>
      <c r="C104" s="12">
        <v>86</v>
      </c>
      <c r="D104">
        <f t="shared" si="0"/>
        <v>91</v>
      </c>
      <c r="E104">
        <v>1</v>
      </c>
      <c r="F104">
        <f t="shared" si="11"/>
        <v>-3</v>
      </c>
      <c r="G104" s="19">
        <f t="shared" si="7"/>
        <v>-1.25</v>
      </c>
      <c r="H104" s="19">
        <f t="shared" si="8"/>
        <v>2.2164160259301502</v>
      </c>
      <c r="I104" s="19">
        <f t="shared" si="9"/>
        <v>-5.6828320518603004</v>
      </c>
      <c r="J104" s="19">
        <f t="shared" si="10"/>
        <v>3.1828320518603004</v>
      </c>
    </row>
    <row r="105" spans="1:20" x14ac:dyDescent="0.35">
      <c r="A105" s="7">
        <v>45525</v>
      </c>
      <c r="B105" s="13">
        <f t="shared" si="12"/>
        <v>104</v>
      </c>
      <c r="C105" s="12">
        <v>85</v>
      </c>
      <c r="D105">
        <f t="shared" si="0"/>
        <v>90</v>
      </c>
      <c r="E105">
        <v>1</v>
      </c>
      <c r="F105">
        <f t="shared" si="11"/>
        <v>-1</v>
      </c>
      <c r="G105" s="19">
        <f t="shared" si="7"/>
        <v>-1.2333333333333334</v>
      </c>
      <c r="H105" s="19">
        <f t="shared" si="8"/>
        <v>2.2125902367034787</v>
      </c>
      <c r="I105" s="19">
        <f t="shared" si="9"/>
        <v>-5.6585138067402907</v>
      </c>
      <c r="J105" s="19">
        <f t="shared" si="10"/>
        <v>3.1918471400736239</v>
      </c>
    </row>
    <row r="106" spans="1:20" x14ac:dyDescent="0.35">
      <c r="A106" s="7">
        <v>45526</v>
      </c>
      <c r="B106" s="13">
        <f t="shared" si="12"/>
        <v>105</v>
      </c>
      <c r="C106" s="12">
        <v>81</v>
      </c>
      <c r="D106">
        <f t="shared" si="0"/>
        <v>86</v>
      </c>
      <c r="E106">
        <v>1</v>
      </c>
      <c r="F106">
        <f t="shared" si="11"/>
        <v>-4</v>
      </c>
      <c r="G106" s="19">
        <f t="shared" si="7"/>
        <v>-1.1499999999999999</v>
      </c>
      <c r="H106" s="19">
        <f t="shared" si="8"/>
        <v>2.153098542411223</v>
      </c>
      <c r="I106" s="19">
        <f t="shared" si="9"/>
        <v>-5.4561970848224455</v>
      </c>
      <c r="J106" s="19">
        <f t="shared" si="10"/>
        <v>3.1561970848224461</v>
      </c>
    </row>
    <row r="107" spans="1:20" x14ac:dyDescent="0.35">
      <c r="A107" s="7">
        <v>45527</v>
      </c>
      <c r="B107" s="13">
        <f t="shared" si="12"/>
        <v>106</v>
      </c>
      <c r="C107" s="12">
        <v>79</v>
      </c>
      <c r="D107">
        <f t="shared" si="0"/>
        <v>84</v>
      </c>
      <c r="E107">
        <v>1</v>
      </c>
      <c r="F107">
        <f t="shared" si="11"/>
        <v>-2</v>
      </c>
      <c r="G107" s="19">
        <f t="shared" si="7"/>
        <v>-1.0166666666666666</v>
      </c>
      <c r="H107" s="19">
        <f t="shared" si="8"/>
        <v>2.1582528942539509</v>
      </c>
      <c r="I107" s="19">
        <f t="shared" si="9"/>
        <v>-5.3331724551745685</v>
      </c>
      <c r="J107" s="19">
        <f t="shared" si="10"/>
        <v>3.2998391218412353</v>
      </c>
    </row>
    <row r="108" spans="1:20" x14ac:dyDescent="0.35">
      <c r="A108" s="7">
        <v>45528</v>
      </c>
      <c r="B108" s="13">
        <f t="shared" si="12"/>
        <v>107</v>
      </c>
      <c r="C108" s="12">
        <v>77</v>
      </c>
      <c r="D108">
        <f t="shared" si="0"/>
        <v>82</v>
      </c>
      <c r="E108">
        <v>1</v>
      </c>
      <c r="F108">
        <f t="shared" si="11"/>
        <v>-2</v>
      </c>
      <c r="G108" s="19">
        <f t="shared" si="7"/>
        <v>-1.0833333333333333</v>
      </c>
      <c r="H108" s="19">
        <f t="shared" si="8"/>
        <v>2.1411964464341477</v>
      </c>
      <c r="I108" s="19">
        <f t="shared" si="9"/>
        <v>-5.3657262262016285</v>
      </c>
      <c r="J108" s="19">
        <f t="shared" si="10"/>
        <v>3.1990595595349625</v>
      </c>
    </row>
    <row r="109" spans="1:20" x14ac:dyDescent="0.35">
      <c r="A109" s="7">
        <v>45529</v>
      </c>
      <c r="B109" s="13">
        <f t="shared" si="12"/>
        <v>108</v>
      </c>
      <c r="C109" s="12">
        <v>75</v>
      </c>
      <c r="D109">
        <f t="shared" si="0"/>
        <v>80</v>
      </c>
      <c r="E109">
        <v>1</v>
      </c>
      <c r="F109">
        <f t="shared" si="11"/>
        <v>-2</v>
      </c>
      <c r="G109" s="19">
        <f t="shared" si="7"/>
        <v>-0.98333333333333328</v>
      </c>
      <c r="H109" s="19">
        <f t="shared" si="8"/>
        <v>2.0715667715255739</v>
      </c>
      <c r="I109" s="19">
        <f t="shared" si="9"/>
        <v>-5.1264668763844812</v>
      </c>
      <c r="J109" s="19">
        <f t="shared" si="10"/>
        <v>3.1598002097178144</v>
      </c>
    </row>
    <row r="110" spans="1:20" x14ac:dyDescent="0.35">
      <c r="A110" s="7">
        <v>45530</v>
      </c>
      <c r="B110" s="13">
        <f t="shared" si="12"/>
        <v>109</v>
      </c>
      <c r="C110" s="12">
        <v>75</v>
      </c>
      <c r="D110">
        <f t="shared" si="0"/>
        <v>80</v>
      </c>
      <c r="E110">
        <v>1</v>
      </c>
      <c r="F110">
        <f t="shared" si="11"/>
        <v>0</v>
      </c>
      <c r="G110" s="19">
        <f t="shared" si="7"/>
        <v>-0.98333333333333328</v>
      </c>
      <c r="H110" s="19">
        <f t="shared" si="8"/>
        <v>2.0715667715255739</v>
      </c>
      <c r="I110" s="19">
        <f t="shared" si="9"/>
        <v>-5.1264668763844812</v>
      </c>
      <c r="J110" s="19">
        <f t="shared" si="10"/>
        <v>3.1598002097178144</v>
      </c>
    </row>
    <row r="111" spans="1:20" x14ac:dyDescent="0.35">
      <c r="A111" s="7">
        <v>45531</v>
      </c>
      <c r="B111" s="13">
        <f t="shared" si="12"/>
        <v>110</v>
      </c>
      <c r="C111" s="12">
        <v>75</v>
      </c>
      <c r="D111">
        <f t="shared" si="0"/>
        <v>80</v>
      </c>
      <c r="E111">
        <v>1</v>
      </c>
      <c r="F111">
        <f t="shared" si="11"/>
        <v>0</v>
      </c>
      <c r="G111" s="19">
        <f t="shared" si="7"/>
        <v>-0.91666666666666663</v>
      </c>
      <c r="H111" s="19">
        <f t="shared" si="8"/>
        <v>2.0537905335149338</v>
      </c>
      <c r="I111" s="19">
        <f t="shared" si="9"/>
        <v>-5.0242477336965345</v>
      </c>
      <c r="J111" s="19">
        <f t="shared" si="10"/>
        <v>3.1909144003632011</v>
      </c>
    </row>
    <row r="112" spans="1:20" x14ac:dyDescent="0.35">
      <c r="A112" s="7">
        <v>45532</v>
      </c>
      <c r="B112" s="13">
        <f t="shared" si="12"/>
        <v>111</v>
      </c>
      <c r="C112" s="12">
        <v>75</v>
      </c>
      <c r="D112">
        <f t="shared" si="0"/>
        <v>80</v>
      </c>
      <c r="E112">
        <v>1</v>
      </c>
      <c r="F112">
        <f t="shared" si="11"/>
        <v>0</v>
      </c>
      <c r="G112" s="19">
        <f t="shared" si="7"/>
        <v>-1.05</v>
      </c>
      <c r="H112" s="19">
        <f t="shared" si="8"/>
        <v>2.1187653637594388</v>
      </c>
      <c r="I112" s="19">
        <f t="shared" si="9"/>
        <v>-5.2875307275188774</v>
      </c>
      <c r="J112" s="19">
        <f t="shared" si="10"/>
        <v>3.1875307275188778</v>
      </c>
    </row>
    <row r="113" spans="1:11" x14ac:dyDescent="0.35">
      <c r="A113" s="7">
        <v>45533</v>
      </c>
      <c r="B113" s="13">
        <f t="shared" si="12"/>
        <v>112</v>
      </c>
      <c r="C113" s="12">
        <v>72.5</v>
      </c>
      <c r="D113">
        <f t="shared" si="0"/>
        <v>77.5</v>
      </c>
      <c r="E113">
        <v>1</v>
      </c>
      <c r="F113">
        <f t="shared" si="11"/>
        <v>-2.5</v>
      </c>
      <c r="G113" s="19">
        <f t="shared" si="7"/>
        <v>-1.1666666666666667</v>
      </c>
      <c r="H113" s="19">
        <f t="shared" si="8"/>
        <v>2.2073110841524404</v>
      </c>
      <c r="I113" s="19">
        <f t="shared" si="9"/>
        <v>-5.5812888349715477</v>
      </c>
      <c r="J113" s="19">
        <f t="shared" si="10"/>
        <v>3.2479555016382138</v>
      </c>
    </row>
    <row r="114" spans="1:11" x14ac:dyDescent="0.35">
      <c r="A114" s="7">
        <v>45534</v>
      </c>
      <c r="B114" s="13">
        <f t="shared" si="12"/>
        <v>113</v>
      </c>
      <c r="C114" s="12">
        <v>73</v>
      </c>
      <c r="D114">
        <f t="shared" si="0"/>
        <v>78</v>
      </c>
      <c r="E114">
        <v>1</v>
      </c>
      <c r="F114">
        <f t="shared" si="11"/>
        <v>0.5</v>
      </c>
      <c r="G114" s="19">
        <f t="shared" si="7"/>
        <v>-1.3666666666666667</v>
      </c>
      <c r="H114" s="19">
        <f t="shared" si="8"/>
        <v>2.0409692686455512</v>
      </c>
      <c r="I114" s="19">
        <f t="shared" si="9"/>
        <v>-5.4486052039577686</v>
      </c>
      <c r="J114" s="19">
        <f t="shared" si="10"/>
        <v>2.7152718706244356</v>
      </c>
    </row>
    <row r="115" spans="1:11" x14ac:dyDescent="0.35">
      <c r="A115" s="7">
        <v>45535</v>
      </c>
      <c r="B115" s="13">
        <f t="shared" si="12"/>
        <v>114</v>
      </c>
      <c r="C115" s="12">
        <v>75</v>
      </c>
      <c r="D115">
        <f t="shared" si="0"/>
        <v>80</v>
      </c>
      <c r="E115">
        <v>1</v>
      </c>
      <c r="F115">
        <f t="shared" si="11"/>
        <v>2</v>
      </c>
      <c r="G115" s="19">
        <f t="shared" si="7"/>
        <v>-1.4666666666666666</v>
      </c>
      <c r="H115" s="19">
        <f t="shared" si="8"/>
        <v>1.9955506062794355</v>
      </c>
      <c r="I115" s="19">
        <f t="shared" si="9"/>
        <v>-5.4577678792255373</v>
      </c>
      <c r="J115" s="19">
        <f t="shared" si="10"/>
        <v>2.5244345458922046</v>
      </c>
    </row>
    <row r="116" spans="1:11" x14ac:dyDescent="0.35">
      <c r="A116" s="7">
        <v>45536</v>
      </c>
      <c r="B116" s="13">
        <f t="shared" si="12"/>
        <v>115</v>
      </c>
      <c r="C116" s="12">
        <v>67</v>
      </c>
      <c r="D116">
        <f t="shared" si="0"/>
        <v>72</v>
      </c>
      <c r="E116">
        <v>1</v>
      </c>
      <c r="F116">
        <f t="shared" si="11"/>
        <v>-8</v>
      </c>
      <c r="G116" s="19">
        <f t="shared" si="7"/>
        <v>-1.4833333333333334</v>
      </c>
      <c r="H116" s="19">
        <f t="shared" si="8"/>
        <v>1.9978460623603833</v>
      </c>
      <c r="I116" s="19">
        <f t="shared" si="9"/>
        <v>-5.4790254580540996</v>
      </c>
      <c r="J116" s="19">
        <f t="shared" si="10"/>
        <v>2.5123587913874332</v>
      </c>
    </row>
    <row r="117" spans="1:11" x14ac:dyDescent="0.35">
      <c r="A117" s="7">
        <v>45537</v>
      </c>
      <c r="B117" s="13">
        <f t="shared" si="12"/>
        <v>116</v>
      </c>
      <c r="C117" s="12">
        <v>67</v>
      </c>
      <c r="D117">
        <f t="shared" si="0"/>
        <v>72</v>
      </c>
      <c r="E117">
        <v>1</v>
      </c>
      <c r="F117">
        <f t="shared" si="11"/>
        <v>0</v>
      </c>
      <c r="G117" s="19">
        <f t="shared" si="7"/>
        <v>-1.55</v>
      </c>
      <c r="H117" s="19">
        <f t="shared" si="8"/>
        <v>1.9465781943365816</v>
      </c>
      <c r="I117" s="19">
        <f t="shared" si="9"/>
        <v>-5.4431563886731631</v>
      </c>
      <c r="J117" s="19">
        <f t="shared" si="10"/>
        <v>2.3431563886731634</v>
      </c>
    </row>
    <row r="118" spans="1:11" x14ac:dyDescent="0.35">
      <c r="A118" s="7">
        <v>45538</v>
      </c>
      <c r="B118" s="13">
        <f t="shared" si="12"/>
        <v>117</v>
      </c>
      <c r="C118" s="12">
        <v>67.5</v>
      </c>
      <c r="D118">
        <f t="shared" si="0"/>
        <v>72.5</v>
      </c>
      <c r="E118">
        <v>1</v>
      </c>
      <c r="F118">
        <f t="shared" si="11"/>
        <v>0.5</v>
      </c>
      <c r="G118" s="19">
        <f t="shared" si="7"/>
        <v>-1.4666666666666666</v>
      </c>
      <c r="H118" s="19">
        <f t="shared" si="8"/>
        <v>1.9145640641032506</v>
      </c>
      <c r="I118" s="19">
        <f t="shared" si="9"/>
        <v>-5.2957947948731681</v>
      </c>
      <c r="J118" s="19">
        <f t="shared" si="10"/>
        <v>2.3624614615398345</v>
      </c>
      <c r="K118" t="s">
        <v>141</v>
      </c>
    </row>
    <row r="119" spans="1:11" x14ac:dyDescent="0.35">
      <c r="A119" s="7">
        <v>45539</v>
      </c>
      <c r="B119" s="13">
        <f t="shared" si="12"/>
        <v>118</v>
      </c>
      <c r="C119" s="12">
        <v>67.5</v>
      </c>
      <c r="D119">
        <f t="shared" si="0"/>
        <v>72.5</v>
      </c>
      <c r="E119">
        <v>1</v>
      </c>
      <c r="F119">
        <f t="shared" si="11"/>
        <v>0</v>
      </c>
      <c r="G119" s="19">
        <f t="shared" si="7"/>
        <v>-1.4</v>
      </c>
      <c r="H119" s="19">
        <f t="shared" si="8"/>
        <v>1.8947295321496416</v>
      </c>
      <c r="I119" s="19">
        <f t="shared" si="9"/>
        <v>-5.1894590642992835</v>
      </c>
      <c r="J119" s="19">
        <f t="shared" si="10"/>
        <v>2.3894590642992832</v>
      </c>
      <c r="K119" t="s">
        <v>141</v>
      </c>
    </row>
    <row r="120" spans="1:11" x14ac:dyDescent="0.35">
      <c r="A120" s="7">
        <v>45540</v>
      </c>
      <c r="B120" s="13">
        <f t="shared" si="12"/>
        <v>119</v>
      </c>
      <c r="C120" s="12">
        <v>66</v>
      </c>
      <c r="D120">
        <f t="shared" si="0"/>
        <v>71</v>
      </c>
      <c r="E120">
        <v>1</v>
      </c>
      <c r="F120">
        <f t="shared" si="11"/>
        <v>-1.5</v>
      </c>
      <c r="G120" s="19">
        <f t="shared" si="7"/>
        <v>-1.4166666666666667</v>
      </c>
      <c r="H120" s="19">
        <f t="shared" si="8"/>
        <v>1.89333626760336</v>
      </c>
      <c r="I120" s="19">
        <f t="shared" si="9"/>
        <v>-5.2033392018733871</v>
      </c>
      <c r="J120" s="19">
        <f t="shared" si="10"/>
        <v>2.3700058685400531</v>
      </c>
      <c r="K120" t="s">
        <v>141</v>
      </c>
    </row>
    <row r="121" spans="1:11" x14ac:dyDescent="0.35">
      <c r="A121" s="7">
        <v>45541</v>
      </c>
      <c r="B121" s="13">
        <f t="shared" si="12"/>
        <v>120</v>
      </c>
      <c r="C121" s="12">
        <v>64.5</v>
      </c>
      <c r="D121">
        <f t="shared" si="0"/>
        <v>69.5</v>
      </c>
      <c r="E121">
        <v>1</v>
      </c>
      <c r="F121">
        <f t="shared" si="11"/>
        <v>-1.5</v>
      </c>
      <c r="G121" s="19">
        <f t="shared" si="7"/>
        <v>-1.3166666666666667</v>
      </c>
      <c r="H121" s="19">
        <f t="shared" si="8"/>
        <v>1.8324998105199235</v>
      </c>
      <c r="I121" s="19">
        <f t="shared" si="9"/>
        <v>-4.9816662877065134</v>
      </c>
      <c r="J121" s="19">
        <f t="shared" si="10"/>
        <v>2.3483329543731806</v>
      </c>
      <c r="K121" t="s">
        <v>141</v>
      </c>
    </row>
    <row r="122" spans="1:11" x14ac:dyDescent="0.35">
      <c r="A122" s="7">
        <v>45542</v>
      </c>
      <c r="B122" s="13">
        <f t="shared" si="12"/>
        <v>121</v>
      </c>
      <c r="C122" s="12">
        <v>65.5</v>
      </c>
      <c r="D122">
        <v>70.5</v>
      </c>
      <c r="E122">
        <v>1</v>
      </c>
      <c r="F122">
        <f t="shared" si="11"/>
        <v>1</v>
      </c>
      <c r="G122" s="19">
        <f t="shared" si="7"/>
        <v>-1.3</v>
      </c>
      <c r="H122" s="19">
        <f t="shared" si="8"/>
        <v>1.8284784202536637</v>
      </c>
      <c r="I122" s="19">
        <f t="shared" si="9"/>
        <v>-4.9569568405073277</v>
      </c>
      <c r="J122" s="19">
        <f t="shared" si="10"/>
        <v>2.3569568405073271</v>
      </c>
      <c r="K122" t="s">
        <v>141</v>
      </c>
    </row>
    <row r="123" spans="1:11" x14ac:dyDescent="0.35">
      <c r="A123" s="7">
        <v>45543</v>
      </c>
      <c r="B123" s="13">
        <f t="shared" si="12"/>
        <v>122</v>
      </c>
      <c r="C123" s="12">
        <v>64</v>
      </c>
      <c r="D123">
        <f t="shared" si="0"/>
        <v>69</v>
      </c>
      <c r="E123">
        <v>1</v>
      </c>
      <c r="F123">
        <f t="shared" si="11"/>
        <v>-1.5</v>
      </c>
      <c r="G123" s="19">
        <f t="shared" si="7"/>
        <v>-1.2666666666666666</v>
      </c>
      <c r="H123" s="19">
        <f t="shared" si="8"/>
        <v>1.8245242911205344</v>
      </c>
      <c r="I123" s="19">
        <f t="shared" si="9"/>
        <v>-4.9157152489077358</v>
      </c>
      <c r="J123" s="19">
        <f t="shared" si="10"/>
        <v>2.3823819155744022</v>
      </c>
      <c r="K123" t="s">
        <v>141</v>
      </c>
    </row>
    <row r="124" spans="1:11" x14ac:dyDescent="0.35">
      <c r="A124" s="7">
        <v>45544</v>
      </c>
      <c r="B124" s="13">
        <f t="shared" si="12"/>
        <v>123</v>
      </c>
      <c r="C124" s="12">
        <v>63</v>
      </c>
      <c r="D124">
        <f t="shared" si="0"/>
        <v>68</v>
      </c>
      <c r="E124">
        <v>1</v>
      </c>
      <c r="F124">
        <f t="shared" si="11"/>
        <v>-1</v>
      </c>
      <c r="G124" s="19">
        <f t="shared" si="7"/>
        <v>-1.2413793103448276</v>
      </c>
      <c r="H124" s="19">
        <f t="shared" si="8"/>
        <v>1.8505390158618948</v>
      </c>
      <c r="I124" s="19">
        <f t="shared" si="9"/>
        <v>-4.9424573420686171</v>
      </c>
      <c r="J124" s="19">
        <f t="shared" si="10"/>
        <v>2.4596987213789623</v>
      </c>
      <c r="K124" t="s">
        <v>141</v>
      </c>
    </row>
    <row r="125" spans="1:11" x14ac:dyDescent="0.35">
      <c r="A125" s="7">
        <v>45545</v>
      </c>
      <c r="B125" s="13">
        <f t="shared" si="12"/>
        <v>124</v>
      </c>
      <c r="C125" s="12">
        <v>62.5</v>
      </c>
      <c r="D125">
        <f t="shared" si="0"/>
        <v>67.5</v>
      </c>
      <c r="E125">
        <v>1</v>
      </c>
      <c r="F125">
        <f t="shared" si="11"/>
        <v>-0.5</v>
      </c>
      <c r="G125" s="19">
        <f t="shared" si="7"/>
        <v>-1.2857142857142858</v>
      </c>
      <c r="H125" s="19">
        <f t="shared" si="8"/>
        <v>1.8680995472317172</v>
      </c>
      <c r="I125" s="19">
        <f t="shared" si="9"/>
        <v>-5.02191338017772</v>
      </c>
      <c r="J125" s="19">
        <f t="shared" si="10"/>
        <v>2.4504848087491489</v>
      </c>
      <c r="K125" t="s">
        <v>141</v>
      </c>
    </row>
    <row r="126" spans="1:11" x14ac:dyDescent="0.35">
      <c r="A126" s="7">
        <v>45546</v>
      </c>
      <c r="B126" s="13">
        <f t="shared" si="12"/>
        <v>125</v>
      </c>
      <c r="C126" s="12">
        <v>62</v>
      </c>
      <c r="D126">
        <f t="shared" si="0"/>
        <v>67</v>
      </c>
      <c r="E126">
        <v>1</v>
      </c>
      <c r="F126">
        <f t="shared" si="11"/>
        <v>-0.5</v>
      </c>
      <c r="G126" s="19">
        <f t="shared" si="7"/>
        <v>-1.3333333333333333</v>
      </c>
      <c r="H126" s="19">
        <f t="shared" si="8"/>
        <v>1.8856180831641267</v>
      </c>
      <c r="I126" s="19">
        <f t="shared" si="9"/>
        <v>-5.1045694996615865</v>
      </c>
      <c r="J126" s="19">
        <f t="shared" si="10"/>
        <v>2.4379028329949204</v>
      </c>
      <c r="K126" t="s">
        <v>141</v>
      </c>
    </row>
    <row r="127" spans="1:11" x14ac:dyDescent="0.35">
      <c r="A127" s="7">
        <v>45547</v>
      </c>
      <c r="B127" s="13">
        <f t="shared" si="12"/>
        <v>126</v>
      </c>
      <c r="C127" s="12">
        <v>58</v>
      </c>
      <c r="D127">
        <f t="shared" si="0"/>
        <v>63</v>
      </c>
      <c r="E127">
        <v>1</v>
      </c>
      <c r="F127">
        <f t="shared" si="11"/>
        <v>-4</v>
      </c>
      <c r="G127" s="19">
        <f t="shared" si="7"/>
        <v>-1.3846153846153846</v>
      </c>
      <c r="H127" s="19">
        <f t="shared" si="8"/>
        <v>1.9029718272081511</v>
      </c>
      <c r="I127" s="19">
        <f t="shared" si="9"/>
        <v>-5.1905590390316867</v>
      </c>
      <c r="J127" s="19">
        <f t="shared" si="10"/>
        <v>2.4213282698009175</v>
      </c>
      <c r="K127" t="s">
        <v>141</v>
      </c>
    </row>
    <row r="128" spans="1:11" x14ac:dyDescent="0.35">
      <c r="A128" s="7">
        <v>45548</v>
      </c>
      <c r="B128" s="13">
        <f t="shared" si="12"/>
        <v>127</v>
      </c>
      <c r="C128" s="12">
        <v>53.5</v>
      </c>
      <c r="D128">
        <f t="shared" si="0"/>
        <v>58.5</v>
      </c>
      <c r="E128">
        <v>1</v>
      </c>
      <c r="F128">
        <f t="shared" si="11"/>
        <v>-4.5</v>
      </c>
      <c r="G128" s="19">
        <f t="shared" si="7"/>
        <v>-1.4615384615384615</v>
      </c>
      <c r="H128" s="19">
        <f t="shared" si="8"/>
        <v>1.9851519847021446</v>
      </c>
      <c r="I128" s="19">
        <f t="shared" si="9"/>
        <v>-5.4318424309427504</v>
      </c>
      <c r="J128" s="19">
        <f t="shared" si="10"/>
        <v>2.508765507865828</v>
      </c>
      <c r="K128" t="s">
        <v>141</v>
      </c>
    </row>
    <row r="129" spans="1:11" x14ac:dyDescent="0.35">
      <c r="A129" s="7">
        <v>45549</v>
      </c>
      <c r="B129" s="13">
        <f t="shared" si="12"/>
        <v>128</v>
      </c>
      <c r="C129" s="12">
        <v>51</v>
      </c>
      <c r="D129">
        <f t="shared" si="0"/>
        <v>56</v>
      </c>
      <c r="E129">
        <v>1</v>
      </c>
      <c r="F129">
        <f t="shared" si="11"/>
        <v>-2.5</v>
      </c>
      <c r="G129" s="19">
        <f t="shared" si="7"/>
        <v>-1.5961538461538463</v>
      </c>
      <c r="H129" s="19">
        <f t="shared" si="8"/>
        <v>1.9661521909226209</v>
      </c>
      <c r="I129" s="19">
        <f t="shared" si="9"/>
        <v>-5.5284582279990886</v>
      </c>
      <c r="J129" s="19">
        <f t="shared" si="10"/>
        <v>2.3361505356913956</v>
      </c>
      <c r="K129" t="s">
        <v>141</v>
      </c>
    </row>
    <row r="130" spans="1:11" x14ac:dyDescent="0.35">
      <c r="A130" s="7">
        <v>45550</v>
      </c>
      <c r="B130" s="13">
        <f t="shared" si="12"/>
        <v>129</v>
      </c>
      <c r="C130" s="12">
        <v>49</v>
      </c>
      <c r="D130">
        <f t="shared" si="0"/>
        <v>54</v>
      </c>
      <c r="E130">
        <v>1</v>
      </c>
      <c r="F130">
        <f t="shared" si="11"/>
        <v>-2</v>
      </c>
      <c r="G130" s="19">
        <f t="shared" si="7"/>
        <v>-1.7884615384615385</v>
      </c>
      <c r="H130" s="19">
        <f t="shared" si="8"/>
        <v>1.8458533409274469</v>
      </c>
      <c r="I130" s="19">
        <f t="shared" si="9"/>
        <v>-5.4801682203164326</v>
      </c>
      <c r="J130" s="19">
        <f t="shared" si="10"/>
        <v>1.9032451433933553</v>
      </c>
      <c r="K130" t="s">
        <v>141</v>
      </c>
    </row>
    <row r="131" spans="1:11" x14ac:dyDescent="0.35">
      <c r="A131" s="7">
        <v>45551</v>
      </c>
      <c r="B131" s="13">
        <f t="shared" si="12"/>
        <v>130</v>
      </c>
      <c r="C131" s="12">
        <v>47</v>
      </c>
      <c r="D131">
        <f t="shared" si="0"/>
        <v>52</v>
      </c>
      <c r="E131">
        <v>1</v>
      </c>
      <c r="F131">
        <f t="shared" si="11"/>
        <v>-2</v>
      </c>
      <c r="G131" s="19">
        <f t="shared" si="7"/>
        <v>-1.6730769230769231</v>
      </c>
      <c r="H131" s="19">
        <f t="shared" si="8"/>
        <v>1.5187438362794059</v>
      </c>
      <c r="I131" s="19">
        <f t="shared" si="9"/>
        <v>-4.7105645956357352</v>
      </c>
      <c r="J131" s="19">
        <f t="shared" si="10"/>
        <v>1.3644107494818887</v>
      </c>
      <c r="K131" t="s">
        <v>141</v>
      </c>
    </row>
    <row r="132" spans="1:11" x14ac:dyDescent="0.35">
      <c r="A132" s="7">
        <v>45552</v>
      </c>
      <c r="B132" s="13">
        <f t="shared" si="12"/>
        <v>131</v>
      </c>
      <c r="C132" s="12">
        <v>46</v>
      </c>
      <c r="D132">
        <f t="shared" si="0"/>
        <v>51</v>
      </c>
      <c r="E132">
        <v>1</v>
      </c>
      <c r="F132">
        <f t="shared" si="11"/>
        <v>-1</v>
      </c>
      <c r="G132" s="19">
        <f t="shared" si="7"/>
        <v>-1.7884615384615385</v>
      </c>
      <c r="H132" s="19">
        <f t="shared" si="8"/>
        <v>1.5011090574528101</v>
      </c>
      <c r="I132" s="19">
        <f t="shared" si="9"/>
        <v>-4.7906796533671585</v>
      </c>
      <c r="J132" s="19">
        <f t="shared" si="10"/>
        <v>1.2137565764440816</v>
      </c>
      <c r="K132" t="s">
        <v>141</v>
      </c>
    </row>
    <row r="133" spans="1:11" x14ac:dyDescent="0.35">
      <c r="A133" s="7">
        <v>45553</v>
      </c>
      <c r="B133" s="13">
        <f t="shared" si="12"/>
        <v>132</v>
      </c>
      <c r="C133" s="12">
        <v>45</v>
      </c>
      <c r="D133">
        <f t="shared" si="0"/>
        <v>50</v>
      </c>
      <c r="E133">
        <v>1</v>
      </c>
      <c r="F133">
        <f t="shared" si="11"/>
        <v>-1</v>
      </c>
      <c r="G133" s="19">
        <f t="shared" si="7"/>
        <v>-1.9230769230769231</v>
      </c>
      <c r="H133" s="19">
        <f t="shared" si="8"/>
        <v>1.4457650868625</v>
      </c>
      <c r="I133" s="19">
        <f t="shared" si="9"/>
        <v>-4.8146070968019234</v>
      </c>
      <c r="J133" s="19">
        <f t="shared" si="10"/>
        <v>0.96845325064807697</v>
      </c>
      <c r="K133" t="s">
        <v>141</v>
      </c>
    </row>
    <row r="134" spans="1:11" x14ac:dyDescent="0.35">
      <c r="A134" s="7">
        <v>45554</v>
      </c>
      <c r="B134" s="13">
        <f t="shared" si="12"/>
        <v>133</v>
      </c>
      <c r="C134" s="12">
        <v>44</v>
      </c>
      <c r="D134">
        <f t="shared" si="0"/>
        <v>49</v>
      </c>
      <c r="E134">
        <v>1</v>
      </c>
      <c r="F134">
        <f t="shared" si="11"/>
        <v>-1</v>
      </c>
      <c r="G134" s="19">
        <f t="shared" si="7"/>
        <v>-1.9230769230769231</v>
      </c>
      <c r="H134" s="19">
        <f t="shared" si="8"/>
        <v>1.4457650868625</v>
      </c>
      <c r="I134" s="19">
        <f t="shared" si="9"/>
        <v>-4.8146070968019234</v>
      </c>
      <c r="J134" s="19">
        <f t="shared" si="10"/>
        <v>0.96845325064807697</v>
      </c>
      <c r="K134" t="s">
        <v>141</v>
      </c>
    </row>
    <row r="135" spans="1:11" x14ac:dyDescent="0.35">
      <c r="A135" s="7">
        <v>45555</v>
      </c>
      <c r="B135" s="13">
        <f t="shared" si="12"/>
        <v>134</v>
      </c>
      <c r="C135" s="12">
        <v>42.5</v>
      </c>
      <c r="D135">
        <f t="shared" si="0"/>
        <v>47.5</v>
      </c>
      <c r="E135">
        <v>1</v>
      </c>
      <c r="F135">
        <f t="shared" si="11"/>
        <v>-1.5</v>
      </c>
      <c r="G135" s="19">
        <f t="shared" si="7"/>
        <v>-2</v>
      </c>
      <c r="H135" s="19">
        <f t="shared" si="8"/>
        <v>1.4741359920566768</v>
      </c>
      <c r="I135" s="19">
        <f t="shared" si="9"/>
        <v>-4.9482719841133536</v>
      </c>
      <c r="J135" s="19">
        <f t="shared" si="10"/>
        <v>0.94827198411335356</v>
      </c>
      <c r="K135" t="s">
        <v>141</v>
      </c>
    </row>
    <row r="136" spans="1:11" x14ac:dyDescent="0.35">
      <c r="A136" s="7">
        <v>45556</v>
      </c>
      <c r="B136" s="13">
        <f t="shared" si="12"/>
        <v>135</v>
      </c>
      <c r="C136" s="12">
        <v>41.5</v>
      </c>
      <c r="D136">
        <f t="shared" si="0"/>
        <v>46.5</v>
      </c>
      <c r="E136">
        <v>1</v>
      </c>
      <c r="F136">
        <f t="shared" si="11"/>
        <v>-1</v>
      </c>
      <c r="G136" s="19">
        <f t="shared" si="7"/>
        <v>-1.9423076923076923</v>
      </c>
      <c r="H136" s="19">
        <f t="shared" si="8"/>
        <v>1.5211769423511614</v>
      </c>
      <c r="I136" s="19">
        <f t="shared" si="9"/>
        <v>-4.9846615770100149</v>
      </c>
      <c r="J136" s="19">
        <f t="shared" si="10"/>
        <v>1.1000461923946305</v>
      </c>
      <c r="K136" t="s">
        <v>141</v>
      </c>
    </row>
    <row r="137" spans="1:11" x14ac:dyDescent="0.35">
      <c r="A137" s="7">
        <v>45557</v>
      </c>
      <c r="B137" s="13">
        <f t="shared" si="12"/>
        <v>136</v>
      </c>
      <c r="C137" s="12">
        <v>40</v>
      </c>
      <c r="D137">
        <f t="shared" si="0"/>
        <v>45</v>
      </c>
      <c r="E137">
        <v>1</v>
      </c>
      <c r="F137">
        <f t="shared" si="11"/>
        <v>-1.5</v>
      </c>
      <c r="G137" s="19">
        <f t="shared" si="7"/>
        <v>-2.0384615384615383</v>
      </c>
      <c r="H137" s="19">
        <f t="shared" si="8"/>
        <v>1.4068723967824526</v>
      </c>
      <c r="I137" s="19">
        <f t="shared" si="9"/>
        <v>-4.8522063320264435</v>
      </c>
      <c r="J137" s="19">
        <f t="shared" si="10"/>
        <v>0.77528325510336682</v>
      </c>
      <c r="K137" t="s">
        <v>141</v>
      </c>
    </row>
    <row r="138" spans="1:11" x14ac:dyDescent="0.35">
      <c r="A138" s="7">
        <v>45558</v>
      </c>
      <c r="B138" s="13">
        <f t="shared" si="12"/>
        <v>137</v>
      </c>
      <c r="C138" s="12">
        <v>39</v>
      </c>
      <c r="D138">
        <f t="shared" si="0"/>
        <v>44</v>
      </c>
      <c r="E138">
        <v>1</v>
      </c>
      <c r="F138">
        <f t="shared" si="11"/>
        <v>-1</v>
      </c>
      <c r="G138" s="19">
        <f t="shared" si="7"/>
        <v>-2.0576923076923075</v>
      </c>
      <c r="H138" s="19">
        <f t="shared" si="8"/>
        <v>1.4027920172951449</v>
      </c>
      <c r="I138" s="19">
        <f t="shared" si="9"/>
        <v>-4.8632763422825978</v>
      </c>
      <c r="J138" s="19">
        <f t="shared" si="10"/>
        <v>0.74789172689798233</v>
      </c>
      <c r="K138" t="s">
        <v>141</v>
      </c>
    </row>
    <row r="139" spans="1:11" x14ac:dyDescent="0.35">
      <c r="A139" s="7">
        <v>45559</v>
      </c>
      <c r="G139" s="19">
        <f t="shared" si="7"/>
        <v>-2.2115384615384617</v>
      </c>
      <c r="H139" s="19">
        <f t="shared" si="8"/>
        <v>1.4946898116786957</v>
      </c>
      <c r="I139" s="19">
        <f t="shared" si="9"/>
        <v>-5.2009180848958536</v>
      </c>
      <c r="J139" s="19">
        <f t="shared" si="10"/>
        <v>0.77784116181892982</v>
      </c>
    </row>
    <row r="140" spans="1:11" x14ac:dyDescent="0.35">
      <c r="A140" s="7">
        <v>45560</v>
      </c>
      <c r="G140" s="19">
        <f t="shared" si="7"/>
        <v>-2.2692307692307692</v>
      </c>
      <c r="H140" s="19">
        <f t="shared" si="8"/>
        <v>1.455961017749823</v>
      </c>
      <c r="I140" s="19">
        <f t="shared" si="9"/>
        <v>-5.1811528047304147</v>
      </c>
      <c r="J140" s="19">
        <f t="shared" si="10"/>
        <v>0.64269126626887685</v>
      </c>
    </row>
    <row r="141" spans="1:11" x14ac:dyDescent="0.35">
      <c r="A141" s="7">
        <v>45561</v>
      </c>
      <c r="G141" s="19">
        <f t="shared" si="7"/>
        <v>-2.4807692307692308</v>
      </c>
      <c r="H141" s="19">
        <f t="shared" si="8"/>
        <v>1.5779780711085336</v>
      </c>
      <c r="I141" s="19">
        <f t="shared" si="9"/>
        <v>-5.6367253729862981</v>
      </c>
      <c r="J141" s="19">
        <f t="shared" si="10"/>
        <v>0.67518691144783638</v>
      </c>
    </row>
    <row r="142" spans="1:11" x14ac:dyDescent="0.35">
      <c r="A142" s="7">
        <v>45562</v>
      </c>
      <c r="C142" s="12">
        <v>1.5</v>
      </c>
      <c r="D142">
        <v>44</v>
      </c>
      <c r="G142" s="19">
        <f t="shared" si="7"/>
        <v>-2.3269230769230771</v>
      </c>
      <c r="H142" s="19">
        <f t="shared" si="8"/>
        <v>1.6168720258353764</v>
      </c>
      <c r="I142" s="19">
        <f t="shared" si="9"/>
        <v>-5.5606671285938294</v>
      </c>
      <c r="J142" s="19">
        <f t="shared" si="10"/>
        <v>0.90682097474767565</v>
      </c>
      <c r="K142" t="s">
        <v>141</v>
      </c>
    </row>
    <row r="143" spans="1:11" x14ac:dyDescent="0.35">
      <c r="A143" s="7">
        <v>45563</v>
      </c>
      <c r="B143" s="13">
        <v>138</v>
      </c>
      <c r="C143" s="12">
        <v>-3</v>
      </c>
      <c r="D143">
        <f>D142+F143</f>
        <v>39.5</v>
      </c>
      <c r="E143">
        <v>1</v>
      </c>
      <c r="F143">
        <f>C143-C142</f>
        <v>-4.5</v>
      </c>
      <c r="G143" s="19">
        <f t="shared" si="7"/>
        <v>-2.4230769230769229</v>
      </c>
      <c r="H143" s="19">
        <f t="shared" si="8"/>
        <v>1.8064643947411352</v>
      </c>
      <c r="I143" s="19">
        <f t="shared" si="9"/>
        <v>-6.0360057125591933</v>
      </c>
      <c r="J143" s="19">
        <f t="shared" si="10"/>
        <v>1.1898518664053475</v>
      </c>
      <c r="K143" t="s">
        <v>141</v>
      </c>
    </row>
    <row r="144" spans="1:11" x14ac:dyDescent="0.35">
      <c r="A144" s="7">
        <v>45564</v>
      </c>
      <c r="B144" s="13">
        <f t="shared" si="12"/>
        <v>139</v>
      </c>
      <c r="C144" s="12">
        <v>-6</v>
      </c>
      <c r="D144">
        <f t="shared" ref="D144:D166" si="13">D143+F144</f>
        <v>36.5</v>
      </c>
      <c r="E144">
        <v>1</v>
      </c>
      <c r="F144">
        <f t="shared" ref="F144:F166" si="14">C144-C143</f>
        <v>-3</v>
      </c>
      <c r="G144" s="19">
        <f t="shared" si="7"/>
        <v>-2.4615384615384617</v>
      </c>
      <c r="H144" s="19">
        <f t="shared" si="8"/>
        <v>1.8182994851650482</v>
      </c>
      <c r="I144" s="19">
        <f t="shared" si="9"/>
        <v>-6.0981374318685582</v>
      </c>
      <c r="J144" s="19">
        <f t="shared" si="10"/>
        <v>1.1750605087916348</v>
      </c>
      <c r="K144" t="s">
        <v>141</v>
      </c>
    </row>
    <row r="145" spans="1:11" x14ac:dyDescent="0.35">
      <c r="A145" s="7">
        <v>45565</v>
      </c>
      <c r="B145" s="13">
        <f t="shared" si="12"/>
        <v>140</v>
      </c>
      <c r="C145" s="12">
        <v>-9</v>
      </c>
      <c r="D145">
        <f t="shared" si="13"/>
        <v>33.5</v>
      </c>
      <c r="E145">
        <v>1</v>
      </c>
      <c r="F145">
        <f t="shared" si="14"/>
        <v>-3</v>
      </c>
      <c r="G145" s="19">
        <f t="shared" ref="G145:G151" si="15">AVERAGE(F131:F160)</f>
        <v>-2.5576923076923075</v>
      </c>
      <c r="H145" s="19">
        <f t="shared" ref="H145:H151" si="16">_xlfn.STDEV.P(F131:F160)</f>
        <v>1.8570392226757659</v>
      </c>
      <c r="I145" s="19">
        <f t="shared" ref="I145:I191" si="17">G145-2*H145</f>
        <v>-6.2717707530438389</v>
      </c>
      <c r="J145" s="19">
        <f t="shared" ref="J145:J182" si="18">G145+2*H145</f>
        <v>1.1563861376592244</v>
      </c>
      <c r="K145" t="s">
        <v>141</v>
      </c>
    </row>
    <row r="146" spans="1:11" x14ac:dyDescent="0.35">
      <c r="A146" s="7">
        <v>45566</v>
      </c>
      <c r="B146" s="13">
        <f t="shared" si="12"/>
        <v>141</v>
      </c>
      <c r="C146" s="12">
        <v>-14</v>
      </c>
      <c r="D146">
        <f t="shared" si="13"/>
        <v>28.5</v>
      </c>
      <c r="E146">
        <v>1</v>
      </c>
      <c r="F146">
        <f t="shared" si="14"/>
        <v>-5</v>
      </c>
      <c r="G146" s="19">
        <f t="shared" si="15"/>
        <v>-2.5576923076923075</v>
      </c>
      <c r="H146" s="19">
        <f t="shared" si="16"/>
        <v>1.8570392226757659</v>
      </c>
      <c r="I146" s="19">
        <f t="shared" si="17"/>
        <v>-6.2717707530438389</v>
      </c>
      <c r="J146" s="19">
        <f t="shared" si="18"/>
        <v>1.1563861376592244</v>
      </c>
    </row>
    <row r="147" spans="1:11" x14ac:dyDescent="0.35">
      <c r="A147" s="7">
        <v>45567</v>
      </c>
      <c r="B147" s="13">
        <f t="shared" si="12"/>
        <v>142</v>
      </c>
      <c r="C147" s="12">
        <v>-17</v>
      </c>
      <c r="D147">
        <f t="shared" si="13"/>
        <v>25.5</v>
      </c>
      <c r="E147">
        <v>1</v>
      </c>
      <c r="F147">
        <f t="shared" si="14"/>
        <v>-3</v>
      </c>
      <c r="G147" s="19">
        <f t="shared" si="15"/>
        <v>-2.5961538461538463</v>
      </c>
      <c r="H147" s="19">
        <f t="shared" si="16"/>
        <v>1.8345992581132868</v>
      </c>
      <c r="I147" s="19">
        <f t="shared" si="17"/>
        <v>-6.2653523623804199</v>
      </c>
      <c r="J147" s="19">
        <f t="shared" si="18"/>
        <v>1.0730446700727274</v>
      </c>
    </row>
    <row r="148" spans="1:11" x14ac:dyDescent="0.35">
      <c r="A148" s="7">
        <v>45568</v>
      </c>
      <c r="B148" s="13">
        <f t="shared" si="12"/>
        <v>143</v>
      </c>
      <c r="C148" s="12">
        <v>-20</v>
      </c>
      <c r="D148">
        <f t="shared" si="13"/>
        <v>22.5</v>
      </c>
      <c r="E148">
        <v>1</v>
      </c>
      <c r="F148">
        <f t="shared" si="14"/>
        <v>-3</v>
      </c>
      <c r="G148" s="19">
        <f t="shared" si="15"/>
        <v>-2.6346153846153846</v>
      </c>
      <c r="H148" s="19">
        <f t="shared" si="16"/>
        <v>1.8110647755676148</v>
      </c>
      <c r="I148" s="19">
        <f t="shared" si="17"/>
        <v>-6.2567449357506142</v>
      </c>
      <c r="J148" s="19">
        <f t="shared" si="18"/>
        <v>0.98751416651984503</v>
      </c>
    </row>
    <row r="149" spans="1:11" x14ac:dyDescent="0.35">
      <c r="A149" s="7">
        <v>45569</v>
      </c>
      <c r="B149" s="13">
        <f t="shared" si="12"/>
        <v>144</v>
      </c>
      <c r="C149" s="12">
        <v>-20</v>
      </c>
      <c r="D149">
        <f t="shared" si="13"/>
        <v>22.5</v>
      </c>
      <c r="E149">
        <v>1</v>
      </c>
      <c r="F149">
        <f t="shared" si="14"/>
        <v>0</v>
      </c>
      <c r="G149" s="19">
        <f t="shared" si="15"/>
        <v>-2.7115384615384617</v>
      </c>
      <c r="H149" s="19">
        <f t="shared" si="16"/>
        <v>1.7822472683227171</v>
      </c>
      <c r="I149" s="19">
        <f t="shared" si="17"/>
        <v>-6.2760329981838954</v>
      </c>
      <c r="J149" s="19">
        <f t="shared" si="18"/>
        <v>0.85295607510697247</v>
      </c>
    </row>
    <row r="150" spans="1:11" x14ac:dyDescent="0.35">
      <c r="A150" s="7">
        <v>45570</v>
      </c>
      <c r="B150" s="13">
        <f t="shared" si="12"/>
        <v>145</v>
      </c>
      <c r="C150" s="12">
        <v>-23.5</v>
      </c>
      <c r="D150">
        <f t="shared" si="13"/>
        <v>19</v>
      </c>
      <c r="E150">
        <v>1</v>
      </c>
      <c r="F150">
        <f t="shared" si="14"/>
        <v>-3.5</v>
      </c>
      <c r="G150" s="19">
        <f t="shared" si="15"/>
        <v>-2.6923076923076925</v>
      </c>
      <c r="H150" s="19">
        <f t="shared" si="16"/>
        <v>1.7978455219261913</v>
      </c>
      <c r="I150" s="19">
        <f t="shared" si="17"/>
        <v>-6.2879987361600751</v>
      </c>
      <c r="J150" s="19">
        <f t="shared" si="18"/>
        <v>0.90338335154469007</v>
      </c>
    </row>
    <row r="151" spans="1:11" x14ac:dyDescent="0.35">
      <c r="A151" s="7">
        <v>45571</v>
      </c>
      <c r="B151" s="13">
        <f t="shared" si="12"/>
        <v>146</v>
      </c>
      <c r="C151" s="12">
        <v>-23.5</v>
      </c>
      <c r="D151">
        <f t="shared" si="13"/>
        <v>19</v>
      </c>
      <c r="E151">
        <v>1</v>
      </c>
      <c r="F151">
        <f t="shared" si="14"/>
        <v>0</v>
      </c>
      <c r="G151" s="19">
        <f t="shared" si="15"/>
        <v>-2.6923076923076925</v>
      </c>
      <c r="H151" s="19">
        <f t="shared" si="16"/>
        <v>1.7978455219261913</v>
      </c>
      <c r="I151" s="19">
        <f t="shared" si="17"/>
        <v>-6.2879987361600751</v>
      </c>
      <c r="J151" s="19">
        <f t="shared" si="18"/>
        <v>0.90338335154469007</v>
      </c>
    </row>
    <row r="152" spans="1:11" x14ac:dyDescent="0.35">
      <c r="A152" s="7">
        <v>45572</v>
      </c>
      <c r="B152" s="13">
        <f t="shared" si="12"/>
        <v>147</v>
      </c>
      <c r="C152" s="12">
        <v>-25</v>
      </c>
      <c r="D152">
        <f t="shared" si="13"/>
        <v>17.5</v>
      </c>
      <c r="E152">
        <v>1</v>
      </c>
      <c r="F152">
        <f t="shared" si="14"/>
        <v>-1.5</v>
      </c>
      <c r="G152" s="19">
        <f>AVERAGE(F138:F166)</f>
        <v>-2.74</v>
      </c>
      <c r="H152" s="19">
        <f>_xlfn.STDEV.P(F138:F166)</f>
        <v>1.8172506706560876</v>
      </c>
      <c r="I152" s="19">
        <f t="shared" si="17"/>
        <v>-6.3745013413121754</v>
      </c>
      <c r="J152" s="19">
        <f t="shared" si="18"/>
        <v>0.89450134131217496</v>
      </c>
    </row>
    <row r="153" spans="1:11" x14ac:dyDescent="0.35">
      <c r="A153" s="7">
        <v>45573</v>
      </c>
      <c r="B153" s="13">
        <f t="shared" si="12"/>
        <v>148</v>
      </c>
      <c r="C153" s="12">
        <v>-27</v>
      </c>
      <c r="D153">
        <f t="shared" si="13"/>
        <v>15.5</v>
      </c>
      <c r="E153">
        <v>1</v>
      </c>
      <c r="F153">
        <f t="shared" si="14"/>
        <v>-2</v>
      </c>
      <c r="G153" s="19">
        <f>AVERAGE(F139:F166)</f>
        <v>-2.8125</v>
      </c>
      <c r="H153" s="19">
        <f>_xlfn.STDEV.P(F139:F166)</f>
        <v>1.818954026356906</v>
      </c>
      <c r="I153" s="19">
        <f t="shared" si="17"/>
        <v>-6.4504080527138115</v>
      </c>
      <c r="J153" s="19">
        <f t="shared" si="18"/>
        <v>0.8254080527138119</v>
      </c>
    </row>
    <row r="154" spans="1:11" x14ac:dyDescent="0.35">
      <c r="A154" s="7">
        <v>45574</v>
      </c>
      <c r="B154" s="13">
        <f t="shared" si="12"/>
        <v>149</v>
      </c>
      <c r="C154" s="12">
        <v>-32</v>
      </c>
      <c r="D154">
        <f t="shared" si="13"/>
        <v>10.5</v>
      </c>
      <c r="E154">
        <v>1</v>
      </c>
      <c r="F154">
        <f t="shared" si="14"/>
        <v>-5</v>
      </c>
      <c r="G154" s="19">
        <f>AVERAGE(F140:F166)</f>
        <v>-2.8125</v>
      </c>
      <c r="H154" s="19">
        <f>_xlfn.STDEV.P(F140:F166)</f>
        <v>1.818954026356906</v>
      </c>
      <c r="I154" s="19">
        <f t="shared" si="17"/>
        <v>-6.4504080527138115</v>
      </c>
      <c r="J154" s="19">
        <f t="shared" si="18"/>
        <v>0.8254080527138119</v>
      </c>
    </row>
    <row r="155" spans="1:11" x14ac:dyDescent="0.35">
      <c r="A155" s="7">
        <v>45575</v>
      </c>
      <c r="B155" s="13">
        <f t="shared" si="12"/>
        <v>150</v>
      </c>
      <c r="C155" s="12">
        <v>-34</v>
      </c>
      <c r="D155">
        <f t="shared" si="13"/>
        <v>8.5</v>
      </c>
      <c r="E155">
        <v>1</v>
      </c>
      <c r="F155">
        <f t="shared" si="14"/>
        <v>-2</v>
      </c>
      <c r="G155" s="19">
        <f>AVERAGE(F141:F166)</f>
        <v>-2.8125</v>
      </c>
      <c r="H155" s="19">
        <f>_xlfn.STDEV.P(F141:F166)</f>
        <v>1.818954026356906</v>
      </c>
      <c r="I155" s="19">
        <f t="shared" si="17"/>
        <v>-6.4504080527138115</v>
      </c>
      <c r="J155" s="19">
        <f t="shared" si="18"/>
        <v>0.8254080527138119</v>
      </c>
    </row>
    <row r="156" spans="1:11" x14ac:dyDescent="0.35">
      <c r="A156" s="7">
        <v>45576</v>
      </c>
      <c r="B156" s="13">
        <f t="shared" si="12"/>
        <v>151</v>
      </c>
      <c r="C156" s="12">
        <v>-40</v>
      </c>
      <c r="D156">
        <f t="shared" si="13"/>
        <v>2.5</v>
      </c>
      <c r="E156">
        <v>1</v>
      </c>
      <c r="F156">
        <f t="shared" si="14"/>
        <v>-6</v>
      </c>
      <c r="G156" s="19">
        <f>AVERAGE(F142:F166)</f>
        <v>-2.8125</v>
      </c>
      <c r="H156" s="19">
        <f>_xlfn.STDEV.P(F142:F166)</f>
        <v>1.818954026356906</v>
      </c>
      <c r="I156" s="19">
        <f t="shared" si="17"/>
        <v>-6.4504080527138115</v>
      </c>
      <c r="J156" s="19">
        <f t="shared" si="18"/>
        <v>0.8254080527138119</v>
      </c>
    </row>
    <row r="157" spans="1:11" x14ac:dyDescent="0.35">
      <c r="A157" s="7">
        <v>45577</v>
      </c>
      <c r="B157" s="13">
        <f t="shared" si="12"/>
        <v>152</v>
      </c>
      <c r="C157" s="12">
        <v>-40</v>
      </c>
      <c r="D157">
        <f t="shared" si="13"/>
        <v>2.5</v>
      </c>
      <c r="E157">
        <v>1</v>
      </c>
      <c r="F157">
        <f t="shared" si="14"/>
        <v>0</v>
      </c>
      <c r="G157" s="19">
        <f t="shared" ref="G157:G166" si="19">AVERAGE(F143:F166)</f>
        <v>-2.8125</v>
      </c>
      <c r="H157" s="19">
        <f t="shared" ref="H157:H166" si="20">_xlfn.STDEV.P(F143:F166)</f>
        <v>1.818954026356906</v>
      </c>
      <c r="I157" s="19">
        <f t="shared" si="17"/>
        <v>-6.4504080527138115</v>
      </c>
      <c r="J157" s="19">
        <f t="shared" si="18"/>
        <v>0.8254080527138119</v>
      </c>
    </row>
    <row r="158" spans="1:11" x14ac:dyDescent="0.35">
      <c r="A158" s="7">
        <v>45578</v>
      </c>
      <c r="B158" s="13">
        <f t="shared" si="12"/>
        <v>153</v>
      </c>
      <c r="C158" s="12">
        <v>-47</v>
      </c>
      <c r="D158">
        <f t="shared" si="13"/>
        <v>-4.5</v>
      </c>
      <c r="E158">
        <v>1</v>
      </c>
      <c r="F158">
        <f t="shared" si="14"/>
        <v>-7</v>
      </c>
      <c r="G158" s="19">
        <f t="shared" si="19"/>
        <v>-2.7391304347826089</v>
      </c>
      <c r="H158" s="19">
        <f t="shared" si="20"/>
        <v>1.8229787211510113</v>
      </c>
      <c r="I158" s="19">
        <f t="shared" si="17"/>
        <v>-6.3850878770846311</v>
      </c>
      <c r="J158" s="19">
        <f t="shared" si="18"/>
        <v>0.90682700751941381</v>
      </c>
    </row>
    <row r="159" spans="1:11" x14ac:dyDescent="0.35">
      <c r="A159" s="7">
        <v>45579</v>
      </c>
      <c r="B159" s="13">
        <f t="shared" si="12"/>
        <v>154</v>
      </c>
      <c r="C159" s="12">
        <v>-50.5</v>
      </c>
      <c r="D159">
        <f t="shared" si="13"/>
        <v>-8</v>
      </c>
      <c r="E159">
        <v>1</v>
      </c>
      <c r="F159">
        <f t="shared" si="14"/>
        <v>-3.5</v>
      </c>
      <c r="G159" s="19">
        <f t="shared" si="19"/>
        <v>-2.9130434782608696</v>
      </c>
      <c r="H159" s="19">
        <f t="shared" si="20"/>
        <v>2.0197512433629452</v>
      </c>
      <c r="I159" s="19">
        <f t="shared" si="17"/>
        <v>-6.9525459649867596</v>
      </c>
      <c r="J159" s="19">
        <f t="shared" si="18"/>
        <v>1.1264590084650208</v>
      </c>
    </row>
    <row r="160" spans="1:11" x14ac:dyDescent="0.35">
      <c r="A160" s="7">
        <v>45580</v>
      </c>
      <c r="B160" s="13">
        <f t="shared" si="12"/>
        <v>155</v>
      </c>
      <c r="C160" s="12">
        <v>-55</v>
      </c>
      <c r="D160">
        <f t="shared" si="13"/>
        <v>-12.5</v>
      </c>
      <c r="E160">
        <v>1</v>
      </c>
      <c r="F160">
        <f t="shared" si="14"/>
        <v>-4.5</v>
      </c>
      <c r="G160" s="19">
        <f t="shared" si="19"/>
        <v>-2.9090909090909092</v>
      </c>
      <c r="H160" s="19">
        <f t="shared" si="20"/>
        <v>2.0650575802910085</v>
      </c>
      <c r="I160" s="19">
        <f t="shared" si="17"/>
        <v>-7.0392060696729262</v>
      </c>
      <c r="J160" s="19">
        <f t="shared" si="18"/>
        <v>1.2210242514911078</v>
      </c>
    </row>
    <row r="161" spans="1:11" x14ac:dyDescent="0.35">
      <c r="A161" s="7">
        <v>45581</v>
      </c>
      <c r="B161" s="13">
        <f t="shared" si="12"/>
        <v>156</v>
      </c>
      <c r="C161" s="12">
        <v>-57</v>
      </c>
      <c r="D161">
        <f t="shared" si="13"/>
        <v>-14.5</v>
      </c>
      <c r="E161">
        <v>1</v>
      </c>
      <c r="F161">
        <f t="shared" si="14"/>
        <v>-2</v>
      </c>
      <c r="G161" s="19">
        <f t="shared" si="19"/>
        <v>-2.9090909090909092</v>
      </c>
      <c r="H161" s="19">
        <f t="shared" si="20"/>
        <v>2.0650575802910085</v>
      </c>
      <c r="I161" s="19">
        <f t="shared" si="17"/>
        <v>-7.0392060696729262</v>
      </c>
      <c r="J161" s="19">
        <f t="shared" si="18"/>
        <v>1.2210242514911078</v>
      </c>
    </row>
    <row r="162" spans="1:11" x14ac:dyDescent="0.35">
      <c r="A162" s="7">
        <v>45582</v>
      </c>
      <c r="B162" s="13">
        <f t="shared" si="12"/>
        <v>157</v>
      </c>
      <c r="C162" s="12">
        <v>-59</v>
      </c>
      <c r="D162">
        <f t="shared" si="13"/>
        <v>-16.5</v>
      </c>
      <c r="E162">
        <v>1</v>
      </c>
      <c r="F162">
        <f t="shared" si="14"/>
        <v>-2</v>
      </c>
      <c r="G162" s="19">
        <f t="shared" si="19"/>
        <v>-2.8636363636363638</v>
      </c>
      <c r="H162" s="19">
        <f t="shared" si="20"/>
        <v>2.0735444959921896</v>
      </c>
      <c r="I162" s="19">
        <f t="shared" si="17"/>
        <v>-7.0107253556207425</v>
      </c>
      <c r="J162" s="19">
        <f t="shared" si="18"/>
        <v>1.2834526283480154</v>
      </c>
    </row>
    <row r="163" spans="1:11" x14ac:dyDescent="0.35">
      <c r="A163" s="7">
        <v>45583</v>
      </c>
      <c r="B163" s="13">
        <f t="shared" si="12"/>
        <v>158</v>
      </c>
      <c r="C163" s="12">
        <v>-61</v>
      </c>
      <c r="D163">
        <f t="shared" si="13"/>
        <v>-18.5</v>
      </c>
      <c r="E163">
        <v>1</v>
      </c>
      <c r="F163">
        <f t="shared" si="14"/>
        <v>-2</v>
      </c>
      <c r="G163" s="19">
        <f t="shared" si="19"/>
        <v>-2.7045454545454546</v>
      </c>
      <c r="H163" s="19">
        <f t="shared" si="20"/>
        <v>2.1880828621353094</v>
      </c>
      <c r="I163" s="19">
        <f t="shared" si="17"/>
        <v>-7.0807111788160739</v>
      </c>
      <c r="J163" s="19">
        <f t="shared" si="18"/>
        <v>1.6716202697251643</v>
      </c>
    </row>
    <row r="164" spans="1:11" x14ac:dyDescent="0.35">
      <c r="A164" s="7">
        <v>45584</v>
      </c>
      <c r="B164" s="13">
        <f t="shared" si="12"/>
        <v>159</v>
      </c>
      <c r="C164" s="12">
        <v>-64</v>
      </c>
      <c r="D164">
        <f t="shared" si="13"/>
        <v>-21.5</v>
      </c>
      <c r="E164">
        <v>1</v>
      </c>
      <c r="F164">
        <f t="shared" si="14"/>
        <v>-3</v>
      </c>
      <c r="G164" s="19">
        <f t="shared" si="19"/>
        <v>-2.7045454545454546</v>
      </c>
      <c r="H164" s="19">
        <f t="shared" si="20"/>
        <v>2.1880828621353094</v>
      </c>
      <c r="I164" s="19">
        <f t="shared" si="17"/>
        <v>-7.0807111788160739</v>
      </c>
      <c r="J164" s="19">
        <f t="shared" si="18"/>
        <v>1.6716202697251643</v>
      </c>
    </row>
    <row r="165" spans="1:11" x14ac:dyDescent="0.35">
      <c r="A165" s="7">
        <v>45585</v>
      </c>
      <c r="B165" s="13">
        <f t="shared" si="12"/>
        <v>160</v>
      </c>
      <c r="C165" s="12">
        <v>-65</v>
      </c>
      <c r="D165">
        <f t="shared" si="13"/>
        <v>-22.5</v>
      </c>
      <c r="E165">
        <v>1</v>
      </c>
      <c r="F165">
        <f t="shared" si="14"/>
        <v>-1</v>
      </c>
      <c r="G165" s="19">
        <f t="shared" si="19"/>
        <v>-2.6590909090909092</v>
      </c>
      <c r="H165" s="19">
        <f t="shared" si="20"/>
        <v>2.181463039277892</v>
      </c>
      <c r="I165" s="19">
        <f t="shared" si="17"/>
        <v>-7.0220169876466931</v>
      </c>
      <c r="J165" s="19">
        <f t="shared" si="18"/>
        <v>1.7038351694648748</v>
      </c>
    </row>
    <row r="166" spans="1:11" x14ac:dyDescent="0.35">
      <c r="A166" s="7">
        <v>45586</v>
      </c>
      <c r="B166" s="13">
        <f t="shared" si="12"/>
        <v>161</v>
      </c>
      <c r="C166" s="12">
        <v>-66</v>
      </c>
      <c r="D166">
        <f t="shared" si="13"/>
        <v>-23.5</v>
      </c>
      <c r="E166">
        <v>1</v>
      </c>
      <c r="F166">
        <f t="shared" si="14"/>
        <v>-1</v>
      </c>
      <c r="G166" s="19">
        <f t="shared" si="19"/>
        <v>-2.75</v>
      </c>
      <c r="H166" s="19">
        <f t="shared" si="20"/>
        <v>2.1092329497624571</v>
      </c>
      <c r="I166" s="19">
        <f t="shared" si="17"/>
        <v>-6.9684658995249142</v>
      </c>
      <c r="J166" s="19">
        <f t="shared" si="18"/>
        <v>1.4684658995249142</v>
      </c>
      <c r="K166" t="s">
        <v>165</v>
      </c>
    </row>
    <row r="167" spans="1:11" x14ac:dyDescent="0.35">
      <c r="A167" s="7">
        <v>45593</v>
      </c>
      <c r="B167" s="13">
        <f t="shared" si="12"/>
        <v>162</v>
      </c>
      <c r="C167" s="12">
        <v>0</v>
      </c>
      <c r="D167">
        <v>-23.5</v>
      </c>
      <c r="G167" s="19">
        <f t="shared" ref="G167:G175" si="21">AVERAGE(F159:F182)</f>
        <v>-2.1363636363636362</v>
      </c>
      <c r="H167" s="19">
        <f t="shared" ref="H167:H175" si="22">_xlfn.STDEV.P(F159:F182)</f>
        <v>1.7134615295427968</v>
      </c>
      <c r="I167" s="19">
        <f t="shared" si="17"/>
        <v>-5.5632866954492304</v>
      </c>
      <c r="J167" s="19">
        <f t="shared" si="18"/>
        <v>1.2905594227219574</v>
      </c>
    </row>
    <row r="168" spans="1:11" x14ac:dyDescent="0.35">
      <c r="A168" s="7">
        <v>45594</v>
      </c>
      <c r="B168" s="13">
        <f t="shared" si="12"/>
        <v>163</v>
      </c>
      <c r="C168" s="12">
        <v>-7</v>
      </c>
      <c r="D168">
        <f t="shared" ref="D168:D191" si="23">D167+F168</f>
        <v>-30.5</v>
      </c>
      <c r="E168">
        <v>1</v>
      </c>
      <c r="F168">
        <f>C168-C167</f>
        <v>-7</v>
      </c>
      <c r="G168" s="19">
        <f t="shared" si="21"/>
        <v>-2.1590909090909092</v>
      </c>
      <c r="H168" s="19">
        <f t="shared" si="22"/>
        <v>1.7345838093720167</v>
      </c>
      <c r="I168" s="19">
        <f t="shared" si="17"/>
        <v>-5.6282585278349426</v>
      </c>
      <c r="J168" s="19">
        <f t="shared" si="18"/>
        <v>1.3100767096531243</v>
      </c>
    </row>
    <row r="169" spans="1:11" x14ac:dyDescent="0.35">
      <c r="A169" s="7">
        <v>45595</v>
      </c>
      <c r="B169" s="13">
        <f t="shared" ref="B169:B178" si="24">B168+1</f>
        <v>164</v>
      </c>
      <c r="C169" s="12">
        <v>-1</v>
      </c>
      <c r="D169">
        <f t="shared" si="23"/>
        <v>-30.5</v>
      </c>
      <c r="E169">
        <v>1</v>
      </c>
      <c r="G169" s="19">
        <f t="shared" si="21"/>
        <v>-2.0909090909090908</v>
      </c>
      <c r="H169" s="19">
        <f t="shared" si="22"/>
        <v>1.6694879702006327</v>
      </c>
      <c r="I169" s="19">
        <f t="shared" si="17"/>
        <v>-5.4298850313103557</v>
      </c>
      <c r="J169" s="19">
        <f t="shared" si="18"/>
        <v>1.2480668494921745</v>
      </c>
      <c r="K169" t="s">
        <v>129</v>
      </c>
    </row>
    <row r="170" spans="1:11" x14ac:dyDescent="0.35">
      <c r="A170" s="7">
        <v>45596</v>
      </c>
      <c r="B170" s="13">
        <f t="shared" si="24"/>
        <v>165</v>
      </c>
      <c r="C170" s="12">
        <v>-6</v>
      </c>
      <c r="D170">
        <f t="shared" si="23"/>
        <v>-35.5</v>
      </c>
      <c r="E170">
        <v>1</v>
      </c>
      <c r="F170">
        <f t="shared" ref="F170:F191" si="25">C170-C169</f>
        <v>-5</v>
      </c>
      <c r="G170" s="19">
        <f t="shared" si="21"/>
        <v>-2.1136363636363638</v>
      </c>
      <c r="H170" s="19">
        <f t="shared" si="22"/>
        <v>1.6714978189269905</v>
      </c>
      <c r="I170" s="19">
        <f t="shared" si="17"/>
        <v>-5.4566320014903447</v>
      </c>
      <c r="J170" s="19">
        <f t="shared" si="18"/>
        <v>1.2293592742176171</v>
      </c>
    </row>
    <row r="171" spans="1:11" x14ac:dyDescent="0.35">
      <c r="A171" s="7">
        <v>45597</v>
      </c>
      <c r="B171" s="13">
        <f t="shared" si="24"/>
        <v>166</v>
      </c>
      <c r="C171" s="12">
        <v>-8</v>
      </c>
      <c r="D171">
        <f t="shared" si="23"/>
        <v>-37.5</v>
      </c>
      <c r="E171">
        <v>1</v>
      </c>
      <c r="F171">
        <f t="shared" si="25"/>
        <v>-2</v>
      </c>
      <c r="G171" s="19">
        <f t="shared" si="21"/>
        <v>-2.1136363636363638</v>
      </c>
      <c r="H171" s="19">
        <f t="shared" si="22"/>
        <v>1.6714978189269905</v>
      </c>
      <c r="I171" s="19">
        <f t="shared" si="17"/>
        <v>-5.4566320014903447</v>
      </c>
      <c r="J171" s="19">
        <f t="shared" si="18"/>
        <v>1.2293592742176171</v>
      </c>
    </row>
    <row r="172" spans="1:11" x14ac:dyDescent="0.35">
      <c r="A172" s="7">
        <v>45598</v>
      </c>
      <c r="B172" s="13">
        <f t="shared" si="24"/>
        <v>167</v>
      </c>
      <c r="C172" s="12">
        <v>-7.5</v>
      </c>
      <c r="D172">
        <f t="shared" si="23"/>
        <v>-37</v>
      </c>
      <c r="E172">
        <v>1</v>
      </c>
      <c r="F172">
        <f t="shared" si="25"/>
        <v>0.5</v>
      </c>
      <c r="G172" s="19">
        <f t="shared" si="21"/>
        <v>-2.2272727272727271</v>
      </c>
      <c r="H172" s="19">
        <f t="shared" si="22"/>
        <v>1.7433462646150097</v>
      </c>
      <c r="I172" s="19">
        <f t="shared" si="17"/>
        <v>-5.7139652565027461</v>
      </c>
      <c r="J172" s="19">
        <f t="shared" si="18"/>
        <v>1.2594198019572924</v>
      </c>
    </row>
    <row r="173" spans="1:11" x14ac:dyDescent="0.35">
      <c r="A173" s="7">
        <v>45599</v>
      </c>
      <c r="B173" s="13">
        <f t="shared" si="24"/>
        <v>168</v>
      </c>
      <c r="C173" s="12">
        <v>-7.5</v>
      </c>
      <c r="D173">
        <f t="shared" si="23"/>
        <v>-37</v>
      </c>
      <c r="E173">
        <v>1</v>
      </c>
      <c r="F173">
        <f t="shared" si="25"/>
        <v>0</v>
      </c>
      <c r="G173" s="19">
        <f t="shared" si="21"/>
        <v>-2.3181818181818183</v>
      </c>
      <c r="H173" s="19">
        <f t="shared" si="22"/>
        <v>1.8312033707712443</v>
      </c>
      <c r="I173" s="19">
        <f t="shared" si="17"/>
        <v>-5.9805885597243069</v>
      </c>
      <c r="J173" s="19">
        <f t="shared" si="18"/>
        <v>1.3442249233606702</v>
      </c>
    </row>
    <row r="174" spans="1:11" x14ac:dyDescent="0.35">
      <c r="A174" s="7">
        <v>45600</v>
      </c>
      <c r="B174" s="13">
        <f t="shared" si="24"/>
        <v>169</v>
      </c>
      <c r="C174" s="12">
        <v>-10</v>
      </c>
      <c r="D174">
        <f t="shared" si="23"/>
        <v>-39.5</v>
      </c>
      <c r="E174">
        <v>1</v>
      </c>
      <c r="F174">
        <f t="shared" si="25"/>
        <v>-2.5</v>
      </c>
      <c r="G174" s="19">
        <f t="shared" si="21"/>
        <v>-2.4090909090909092</v>
      </c>
      <c r="H174" s="19">
        <f t="shared" si="22"/>
        <v>1.81306097047083</v>
      </c>
      <c r="I174" s="19">
        <f t="shared" si="17"/>
        <v>-6.0352128500325692</v>
      </c>
      <c r="J174" s="19">
        <f t="shared" si="18"/>
        <v>1.2170310318507509</v>
      </c>
    </row>
    <row r="175" spans="1:11" x14ac:dyDescent="0.35">
      <c r="A175" s="7">
        <v>45601</v>
      </c>
      <c r="B175" s="13">
        <f t="shared" si="24"/>
        <v>170</v>
      </c>
      <c r="C175" s="12">
        <v>-12</v>
      </c>
      <c r="D175">
        <f t="shared" si="23"/>
        <v>-41.5</v>
      </c>
      <c r="E175">
        <v>1</v>
      </c>
      <c r="F175">
        <f t="shared" si="25"/>
        <v>-2</v>
      </c>
      <c r="G175" s="19">
        <f t="shared" si="21"/>
        <v>-2.5454545454545454</v>
      </c>
      <c r="H175" s="19">
        <f t="shared" si="22"/>
        <v>1.8147695252433753</v>
      </c>
      <c r="I175" s="19">
        <f t="shared" si="17"/>
        <v>-6.174993595941296</v>
      </c>
      <c r="J175" s="19">
        <f t="shared" si="18"/>
        <v>1.0840845050322052</v>
      </c>
    </row>
    <row r="176" spans="1:11" x14ac:dyDescent="0.35">
      <c r="A176" s="7">
        <v>45602</v>
      </c>
      <c r="B176" s="13">
        <f t="shared" si="24"/>
        <v>171</v>
      </c>
      <c r="C176" s="12">
        <v>-13</v>
      </c>
      <c r="D176">
        <f t="shared" si="23"/>
        <v>-42.5</v>
      </c>
      <c r="E176">
        <v>1</v>
      </c>
      <c r="F176">
        <f t="shared" si="25"/>
        <v>-1</v>
      </c>
      <c r="G176" s="19">
        <f>AVERAGE(F167:F191)</f>
        <v>-2.7391304347826089</v>
      </c>
      <c r="H176" s="19">
        <f>_xlfn.STDEV.P(F167:F191)</f>
        <v>1.993846867443148</v>
      </c>
      <c r="I176" s="19">
        <f t="shared" si="17"/>
        <v>-6.7268241696689053</v>
      </c>
      <c r="J176" s="19">
        <f t="shared" si="18"/>
        <v>1.2485633001036871</v>
      </c>
    </row>
    <row r="177" spans="1:10" x14ac:dyDescent="0.35">
      <c r="A177" s="7">
        <v>45603</v>
      </c>
      <c r="B177" s="13">
        <f t="shared" si="24"/>
        <v>172</v>
      </c>
      <c r="C177" s="12">
        <v>-15</v>
      </c>
      <c r="D177">
        <f t="shared" si="23"/>
        <v>-44.5</v>
      </c>
      <c r="E177">
        <v>1</v>
      </c>
      <c r="F177">
        <f t="shared" si="25"/>
        <v>-2</v>
      </c>
      <c r="G177" s="19">
        <f>AVERAGE(F167:F192)</f>
        <v>-2.7916666666666665</v>
      </c>
      <c r="H177" s="19">
        <f>_xlfn.STDEV.P(F167:F192)</f>
        <v>1.9680609464365906</v>
      </c>
      <c r="I177" s="19">
        <f t="shared" si="17"/>
        <v>-6.7277885595398477</v>
      </c>
      <c r="J177" s="19">
        <f t="shared" si="18"/>
        <v>1.1444552262065146</v>
      </c>
    </row>
    <row r="178" spans="1:10" x14ac:dyDescent="0.35">
      <c r="A178" s="7">
        <v>45604</v>
      </c>
      <c r="B178" s="13">
        <f t="shared" si="24"/>
        <v>173</v>
      </c>
      <c r="C178" s="12">
        <v>-17.5</v>
      </c>
      <c r="D178">
        <f t="shared" si="23"/>
        <v>-47</v>
      </c>
      <c r="E178">
        <v>1</v>
      </c>
      <c r="F178">
        <f t="shared" si="25"/>
        <v>-2.5</v>
      </c>
      <c r="G178" s="19">
        <f>AVERAGE(F167:F193)</f>
        <v>-2.76</v>
      </c>
      <c r="H178" s="19">
        <f>_xlfn.STDEV.P(F167:F193)</f>
        <v>1.9345283662949995</v>
      </c>
      <c r="I178" s="19">
        <f t="shared" si="17"/>
        <v>-6.6290567325899987</v>
      </c>
      <c r="J178" s="19">
        <f t="shared" si="18"/>
        <v>1.1090567325899992</v>
      </c>
    </row>
    <row r="179" spans="1:10" x14ac:dyDescent="0.35">
      <c r="A179" s="7">
        <v>45605</v>
      </c>
      <c r="B179" s="13">
        <f t="shared" ref="B179:B224" si="26">B178+1</f>
        <v>174</v>
      </c>
      <c r="C179" s="12">
        <v>-18.5</v>
      </c>
      <c r="D179">
        <f t="shared" si="23"/>
        <v>-48</v>
      </c>
      <c r="E179">
        <v>1</v>
      </c>
      <c r="F179">
        <f t="shared" si="25"/>
        <v>-1</v>
      </c>
      <c r="G179" s="19">
        <f>AVERAGE(F167:F194)</f>
        <v>-2.8461538461538463</v>
      </c>
      <c r="H179" s="19">
        <f>_xlfn.STDEV.P(F167:F194)</f>
        <v>1.9452567102156604</v>
      </c>
      <c r="I179" s="19">
        <f t="shared" si="17"/>
        <v>-6.736667266585167</v>
      </c>
      <c r="J179" s="19">
        <f t="shared" si="18"/>
        <v>1.0443595742774745</v>
      </c>
    </row>
    <row r="180" spans="1:10" x14ac:dyDescent="0.35">
      <c r="A180" s="7">
        <v>45606</v>
      </c>
      <c r="B180" s="13">
        <f t="shared" si="26"/>
        <v>175</v>
      </c>
      <c r="C180" s="12">
        <v>-18</v>
      </c>
      <c r="D180">
        <f t="shared" si="23"/>
        <v>-47.5</v>
      </c>
      <c r="E180">
        <v>1</v>
      </c>
      <c r="F180">
        <f t="shared" si="25"/>
        <v>0.5</v>
      </c>
      <c r="G180" s="19">
        <f>AVERAGE(F167:F195)</f>
        <v>-2.9074074074074074</v>
      </c>
      <c r="H180" s="19">
        <f>_xlfn.STDEV.P(F167:F195)</f>
        <v>1.9342767671139987</v>
      </c>
      <c r="I180" s="19">
        <f t="shared" si="17"/>
        <v>-6.7759609416354047</v>
      </c>
      <c r="J180" s="19">
        <f t="shared" si="18"/>
        <v>0.96114612682058986</v>
      </c>
    </row>
    <row r="181" spans="1:10" x14ac:dyDescent="0.35">
      <c r="A181" s="7">
        <v>45607</v>
      </c>
      <c r="B181" s="13">
        <f t="shared" si="26"/>
        <v>176</v>
      </c>
      <c r="C181" s="12">
        <v>-19.5</v>
      </c>
      <c r="D181">
        <f t="shared" si="23"/>
        <v>-49</v>
      </c>
      <c r="E181">
        <v>1</v>
      </c>
      <c r="F181">
        <f t="shared" si="25"/>
        <v>-1.5</v>
      </c>
      <c r="G181" s="19">
        <f>AVERAGE(F167:F196)</f>
        <v>-3</v>
      </c>
      <c r="H181" s="19">
        <f t="shared" ref="H181:H193" si="27">_xlfn.STDEV.P(F167:F196)</f>
        <v>1.9594095320493148</v>
      </c>
      <c r="I181" s="19">
        <f t="shared" si="17"/>
        <v>-6.9188190640986296</v>
      </c>
      <c r="J181" s="19">
        <f t="shared" si="18"/>
        <v>0.91881906409862957</v>
      </c>
    </row>
    <row r="182" spans="1:10" x14ac:dyDescent="0.35">
      <c r="A182" s="7">
        <v>45608</v>
      </c>
      <c r="B182" s="13">
        <f t="shared" si="26"/>
        <v>177</v>
      </c>
      <c r="C182" s="12">
        <v>-22</v>
      </c>
      <c r="D182">
        <f t="shared" si="23"/>
        <v>-51.5</v>
      </c>
      <c r="E182">
        <v>1</v>
      </c>
      <c r="F182">
        <f t="shared" si="25"/>
        <v>-2.5</v>
      </c>
      <c r="G182" s="19">
        <f t="shared" ref="G182:G193" si="28">AVERAGE(F168:F197)</f>
        <v>-3.0689655172413794</v>
      </c>
      <c r="H182" s="19">
        <f t="shared" si="27"/>
        <v>1.9596099978410311</v>
      </c>
      <c r="I182" s="19">
        <f t="shared" si="17"/>
        <v>-6.988185512923442</v>
      </c>
      <c r="J182" s="19">
        <f t="shared" si="18"/>
        <v>0.85025447844068269</v>
      </c>
    </row>
    <row r="183" spans="1:10" x14ac:dyDescent="0.35">
      <c r="A183" s="7">
        <v>45609</v>
      </c>
      <c r="B183" s="13">
        <f t="shared" si="26"/>
        <v>178</v>
      </c>
      <c r="C183" s="12">
        <v>-26</v>
      </c>
      <c r="D183">
        <f t="shared" si="23"/>
        <v>-55.5</v>
      </c>
      <c r="E183">
        <v>1</v>
      </c>
      <c r="F183">
        <f t="shared" si="25"/>
        <v>-4</v>
      </c>
      <c r="G183" s="19">
        <f t="shared" si="28"/>
        <v>-3.0172413793103448</v>
      </c>
      <c r="H183" s="19">
        <f t="shared" si="27"/>
        <v>1.873051901174831</v>
      </c>
      <c r="I183" s="19">
        <f t="shared" si="17"/>
        <v>-6.7633451816600072</v>
      </c>
      <c r="J183" s="19">
        <f t="shared" ref="J183:J191" si="29">G183+2*H183</f>
        <v>0.72886242303931725</v>
      </c>
    </row>
    <row r="184" spans="1:10" x14ac:dyDescent="0.35">
      <c r="A184" s="7">
        <v>45610</v>
      </c>
      <c r="B184" s="13">
        <f t="shared" si="26"/>
        <v>179</v>
      </c>
      <c r="C184" s="12">
        <v>-29</v>
      </c>
      <c r="D184">
        <f t="shared" si="23"/>
        <v>-58.5</v>
      </c>
      <c r="E184">
        <v>1</v>
      </c>
      <c r="F184">
        <f t="shared" si="25"/>
        <v>-3</v>
      </c>
      <c r="G184" s="19">
        <f t="shared" si="28"/>
        <v>-3.0833333333333335</v>
      </c>
      <c r="H184" s="19">
        <f t="shared" si="27"/>
        <v>1.8756480361612504</v>
      </c>
      <c r="I184" s="19">
        <f t="shared" si="17"/>
        <v>-6.8346294056558339</v>
      </c>
      <c r="J184" s="19">
        <f t="shared" si="29"/>
        <v>0.66796273898916736</v>
      </c>
    </row>
    <row r="185" spans="1:10" x14ac:dyDescent="0.35">
      <c r="A185" s="7">
        <v>45611</v>
      </c>
      <c r="B185" s="13">
        <f t="shared" si="26"/>
        <v>180</v>
      </c>
      <c r="C185" s="12">
        <v>-31.5</v>
      </c>
      <c r="D185">
        <f t="shared" si="23"/>
        <v>-61</v>
      </c>
      <c r="E185">
        <v>1</v>
      </c>
      <c r="F185">
        <f t="shared" si="25"/>
        <v>-2.5</v>
      </c>
      <c r="G185" s="19">
        <f t="shared" si="28"/>
        <v>-3</v>
      </c>
      <c r="H185" s="19">
        <f t="shared" si="27"/>
        <v>1.8439088914585775</v>
      </c>
      <c r="I185" s="19">
        <f t="shared" si="17"/>
        <v>-6.687817782917155</v>
      </c>
      <c r="J185" s="19">
        <f t="shared" si="29"/>
        <v>0.68781778291715501</v>
      </c>
    </row>
    <row r="186" spans="1:10" x14ac:dyDescent="0.35">
      <c r="A186" s="7">
        <v>45612</v>
      </c>
      <c r="B186" s="13">
        <f t="shared" si="26"/>
        <v>181</v>
      </c>
      <c r="C186" s="12">
        <v>-33.5</v>
      </c>
      <c r="D186">
        <f t="shared" si="23"/>
        <v>-63</v>
      </c>
      <c r="E186">
        <v>1</v>
      </c>
      <c r="F186">
        <f t="shared" si="25"/>
        <v>-2</v>
      </c>
      <c r="G186" s="19">
        <f t="shared" si="28"/>
        <v>-3.0166666666666666</v>
      </c>
      <c r="H186" s="19">
        <f t="shared" si="27"/>
        <v>1.8370417039964613</v>
      </c>
      <c r="I186" s="19">
        <f t="shared" si="17"/>
        <v>-6.6907500746595892</v>
      </c>
      <c r="J186" s="19">
        <f t="shared" si="29"/>
        <v>0.65741674132625594</v>
      </c>
    </row>
    <row r="187" spans="1:10" x14ac:dyDescent="0.35">
      <c r="A187" s="7">
        <v>45613</v>
      </c>
      <c r="B187" s="13">
        <f t="shared" si="26"/>
        <v>182</v>
      </c>
      <c r="C187" s="12">
        <v>-38</v>
      </c>
      <c r="D187">
        <f t="shared" si="23"/>
        <v>-67.5</v>
      </c>
      <c r="E187">
        <v>1</v>
      </c>
      <c r="F187">
        <f t="shared" si="25"/>
        <v>-4.5</v>
      </c>
      <c r="G187" s="19">
        <f t="shared" si="28"/>
        <v>-3.1333333333333333</v>
      </c>
      <c r="H187" s="19">
        <f t="shared" si="27"/>
        <v>1.7172329163188345</v>
      </c>
      <c r="I187" s="19">
        <f t="shared" si="17"/>
        <v>-6.5677991659710022</v>
      </c>
      <c r="J187" s="19">
        <f t="shared" si="29"/>
        <v>0.30113249930433561</v>
      </c>
    </row>
    <row r="188" spans="1:10" x14ac:dyDescent="0.35">
      <c r="A188" s="7">
        <v>45614</v>
      </c>
      <c r="B188" s="13">
        <f t="shared" si="26"/>
        <v>183</v>
      </c>
      <c r="C188" s="12">
        <v>-43</v>
      </c>
      <c r="D188">
        <f t="shared" si="23"/>
        <v>-72.5</v>
      </c>
      <c r="E188">
        <v>1</v>
      </c>
      <c r="F188">
        <f t="shared" si="25"/>
        <v>-5</v>
      </c>
      <c r="G188" s="19">
        <f t="shared" si="28"/>
        <v>-3.25</v>
      </c>
      <c r="H188" s="19">
        <f t="shared" si="27"/>
        <v>1.6163229875244614</v>
      </c>
      <c r="I188" s="19">
        <f t="shared" si="17"/>
        <v>-6.4826459750489231</v>
      </c>
      <c r="J188" s="19">
        <f t="shared" si="29"/>
        <v>-1.7354024951077296E-2</v>
      </c>
    </row>
    <row r="189" spans="1:10" x14ac:dyDescent="0.35">
      <c r="A189" s="7">
        <v>45615</v>
      </c>
      <c r="B189" s="13">
        <f t="shared" si="26"/>
        <v>184</v>
      </c>
      <c r="C189" s="12">
        <v>-46</v>
      </c>
      <c r="D189">
        <f t="shared" si="23"/>
        <v>-75.5</v>
      </c>
      <c r="E189">
        <v>1</v>
      </c>
      <c r="F189">
        <f t="shared" si="25"/>
        <v>-3</v>
      </c>
      <c r="G189" s="19">
        <f t="shared" si="28"/>
        <v>-3.2758620689655173</v>
      </c>
      <c r="H189" s="19">
        <f t="shared" si="27"/>
        <v>1.6378402878672988</v>
      </c>
      <c r="I189" s="19">
        <f t="shared" si="17"/>
        <v>-6.551542644700115</v>
      </c>
      <c r="J189" s="19">
        <f t="shared" si="29"/>
        <v>-1.8149323091964931E-4</v>
      </c>
    </row>
    <row r="190" spans="1:10" x14ac:dyDescent="0.35">
      <c r="A190" s="7">
        <v>45616</v>
      </c>
      <c r="B190" s="13">
        <f t="shared" si="26"/>
        <v>185</v>
      </c>
      <c r="C190" s="12">
        <v>-50</v>
      </c>
      <c r="D190">
        <f t="shared" si="23"/>
        <v>-79.5</v>
      </c>
      <c r="E190">
        <v>1</v>
      </c>
      <c r="F190">
        <f t="shared" si="25"/>
        <v>-4</v>
      </c>
      <c r="G190" s="19">
        <f t="shared" si="28"/>
        <v>-3.3214285714285716</v>
      </c>
      <c r="H190" s="19">
        <f t="shared" si="27"/>
        <v>1.6486698410833989</v>
      </c>
      <c r="I190" s="19">
        <f t="shared" si="17"/>
        <v>-6.6187682535953698</v>
      </c>
      <c r="J190" s="19">
        <f t="shared" si="29"/>
        <v>-2.4088889261773883E-2</v>
      </c>
    </row>
    <row r="191" spans="1:10" x14ac:dyDescent="0.35">
      <c r="A191" s="7">
        <v>45617</v>
      </c>
      <c r="B191" s="13">
        <f t="shared" si="26"/>
        <v>186</v>
      </c>
      <c r="C191" s="12">
        <v>-57</v>
      </c>
      <c r="D191">
        <f t="shared" si="23"/>
        <v>-86.5</v>
      </c>
      <c r="E191">
        <v>1</v>
      </c>
      <c r="F191">
        <f t="shared" si="25"/>
        <v>-7</v>
      </c>
      <c r="G191" s="19">
        <f t="shared" si="28"/>
        <v>-3.4074074074074074</v>
      </c>
      <c r="H191" s="19">
        <f t="shared" si="27"/>
        <v>1.6161054984645502</v>
      </c>
      <c r="I191" s="19">
        <f t="shared" si="17"/>
        <v>-6.6396184043365079</v>
      </c>
      <c r="J191" s="19">
        <f t="shared" si="29"/>
        <v>-0.17519641047830703</v>
      </c>
    </row>
    <row r="192" spans="1:10" x14ac:dyDescent="0.35">
      <c r="A192" s="7">
        <v>45618</v>
      </c>
      <c r="B192" s="13">
        <f t="shared" si="26"/>
        <v>187</v>
      </c>
      <c r="C192" s="12">
        <v>-61</v>
      </c>
      <c r="D192">
        <f t="shared" ref="D192:D197" si="30">D191+F192</f>
        <v>-90.5</v>
      </c>
      <c r="E192">
        <v>2</v>
      </c>
      <c r="F192">
        <f t="shared" ref="F192:F197" si="31">C192-C191</f>
        <v>-4</v>
      </c>
      <c r="G192" s="19">
        <f t="shared" si="28"/>
        <v>-3.4615384615384617</v>
      </c>
      <c r="H192" s="19">
        <f t="shared" si="27"/>
        <v>1.6226940853637681</v>
      </c>
      <c r="I192" s="19">
        <f t="shared" ref="I192:I197" si="32">G192-2*H192</f>
        <v>-6.7069266322659979</v>
      </c>
      <c r="J192" s="19">
        <f t="shared" ref="J192:J197" si="33">G192+2*H192</f>
        <v>-0.21615029081092541</v>
      </c>
    </row>
    <row r="193" spans="1:10" x14ac:dyDescent="0.35">
      <c r="A193" s="7">
        <v>45619</v>
      </c>
      <c r="B193" s="13">
        <f t="shared" si="26"/>
        <v>188</v>
      </c>
      <c r="C193" s="12">
        <v>-63</v>
      </c>
      <c r="D193">
        <f t="shared" si="30"/>
        <v>-92.5</v>
      </c>
      <c r="E193">
        <v>3</v>
      </c>
      <c r="F193">
        <f t="shared" si="31"/>
        <v>-2</v>
      </c>
      <c r="G193" s="19">
        <f t="shared" si="28"/>
        <v>-3.5</v>
      </c>
      <c r="H193" s="19">
        <f t="shared" si="27"/>
        <v>1.6431676725154984</v>
      </c>
      <c r="I193" s="19">
        <f t="shared" si="32"/>
        <v>-6.7863353450309969</v>
      </c>
      <c r="J193" s="19">
        <f t="shared" si="33"/>
        <v>-0.21366465496900311</v>
      </c>
    </row>
    <row r="194" spans="1:10" x14ac:dyDescent="0.35">
      <c r="A194" s="7">
        <v>45620</v>
      </c>
      <c r="B194" s="13">
        <f t="shared" si="26"/>
        <v>189</v>
      </c>
      <c r="C194" s="12">
        <v>-68</v>
      </c>
      <c r="D194">
        <f t="shared" si="30"/>
        <v>-97.5</v>
      </c>
      <c r="E194">
        <v>4</v>
      </c>
      <c r="F194">
        <f t="shared" si="31"/>
        <v>-5</v>
      </c>
      <c r="G194" s="19">
        <f t="shared" ref="G194" si="34">AVERAGE(F180:F209)</f>
        <v>-3.6041666666666665</v>
      </c>
      <c r="H194" s="19">
        <f t="shared" ref="H194" si="35">_xlfn.STDEV.P(F180:F209)</f>
        <v>1.5941244113584387</v>
      </c>
      <c r="I194" s="19">
        <f t="shared" si="32"/>
        <v>-6.7924154893835436</v>
      </c>
      <c r="J194" s="19">
        <f t="shared" si="33"/>
        <v>-0.41591784394978903</v>
      </c>
    </row>
    <row r="195" spans="1:10" x14ac:dyDescent="0.35">
      <c r="A195" s="7">
        <v>45621</v>
      </c>
      <c r="B195" s="13">
        <f t="shared" si="26"/>
        <v>190</v>
      </c>
      <c r="C195" s="12">
        <v>-72.5</v>
      </c>
      <c r="D195">
        <f t="shared" si="30"/>
        <v>-102</v>
      </c>
      <c r="E195">
        <v>5</v>
      </c>
      <c r="F195">
        <f t="shared" si="31"/>
        <v>-4.5</v>
      </c>
      <c r="G195" s="19">
        <f t="shared" ref="G195" si="36">AVERAGE(F181:F210)</f>
        <v>-3.7826086956521738</v>
      </c>
      <c r="H195" s="19">
        <f t="shared" ref="H195" si="37">_xlfn.STDEV.P(F181:F210)</f>
        <v>1.3738717660282573</v>
      </c>
      <c r="I195" s="19">
        <f t="shared" si="32"/>
        <v>-6.5303522277086881</v>
      </c>
      <c r="J195" s="19">
        <f t="shared" si="33"/>
        <v>-1.0348651635956592</v>
      </c>
    </row>
    <row r="196" spans="1:10" x14ac:dyDescent="0.35">
      <c r="A196" s="7">
        <v>45622</v>
      </c>
      <c r="B196" s="13">
        <f t="shared" si="26"/>
        <v>191</v>
      </c>
      <c r="C196" s="12">
        <v>-78</v>
      </c>
      <c r="D196">
        <f t="shared" si="30"/>
        <v>-107.5</v>
      </c>
      <c r="E196">
        <v>6</v>
      </c>
      <c r="F196">
        <f t="shared" si="31"/>
        <v>-5.5</v>
      </c>
      <c r="G196" s="19">
        <f t="shared" ref="G196" si="38">AVERAGE(F182:F211)</f>
        <v>-3.8863636363636362</v>
      </c>
      <c r="H196" s="19">
        <f t="shared" ref="H196" si="39">_xlfn.STDEV.P(F182:F211)</f>
        <v>1.3136678196925842</v>
      </c>
      <c r="I196" s="19">
        <f t="shared" si="32"/>
        <v>-6.5136992757488041</v>
      </c>
      <c r="J196" s="19">
        <f t="shared" si="33"/>
        <v>-1.2590279969784679</v>
      </c>
    </row>
    <row r="197" spans="1:10" x14ac:dyDescent="0.35">
      <c r="A197" s="7">
        <v>45623</v>
      </c>
      <c r="B197" s="13">
        <f t="shared" si="26"/>
        <v>192</v>
      </c>
      <c r="C197" s="12">
        <v>-83</v>
      </c>
      <c r="D197">
        <f t="shared" si="30"/>
        <v>-112.5</v>
      </c>
      <c r="E197">
        <v>7</v>
      </c>
      <c r="F197">
        <f t="shared" si="31"/>
        <v>-5</v>
      </c>
      <c r="G197" s="19">
        <f t="shared" ref="G197" si="40">AVERAGE(F183:F212)</f>
        <v>-3.9523809523809526</v>
      </c>
      <c r="H197" s="19">
        <f t="shared" ref="H197" si="41">_xlfn.STDEV.P(F183:F212)</f>
        <v>1.3084411108603891</v>
      </c>
      <c r="I197" s="19">
        <f t="shared" si="32"/>
        <v>-6.5692631741017307</v>
      </c>
      <c r="J197" s="19">
        <f t="shared" si="33"/>
        <v>-1.3354987306601744</v>
      </c>
    </row>
    <row r="198" spans="1:10" x14ac:dyDescent="0.35">
      <c r="A198" s="7">
        <v>45624</v>
      </c>
      <c r="B198" s="13">
        <f t="shared" si="26"/>
        <v>193</v>
      </c>
      <c r="C198" s="12">
        <v>-88.5</v>
      </c>
      <c r="D198">
        <f t="shared" ref="D198" si="42">D197+F198</f>
        <v>-118</v>
      </c>
      <c r="E198">
        <v>8</v>
      </c>
      <c r="F198">
        <f t="shared" ref="F198" si="43">C198-C197</f>
        <v>-5.5</v>
      </c>
      <c r="G198" s="19">
        <f t="shared" ref="G198" si="44">AVERAGE(F184:F213)</f>
        <v>-3.95</v>
      </c>
      <c r="H198" s="19">
        <f t="shared" ref="H198" si="45">_xlfn.STDEV.P(F184:F213)</f>
        <v>1.3407087677791922</v>
      </c>
      <c r="I198" s="19">
        <f t="shared" ref="I198" si="46">G198-2*H198</f>
        <v>-6.6314175355583842</v>
      </c>
      <c r="J198" s="19">
        <f t="shared" ref="J198" si="47">G198+2*H198</f>
        <v>-1.2685824644416157</v>
      </c>
    </row>
    <row r="199" spans="1:10" x14ac:dyDescent="0.35">
      <c r="A199" s="7">
        <v>45625</v>
      </c>
      <c r="B199" s="13">
        <f t="shared" si="26"/>
        <v>194</v>
      </c>
      <c r="C199" s="12">
        <v>-93.5</v>
      </c>
      <c r="D199">
        <f t="shared" ref="D199" si="48">D198+F199</f>
        <v>-123</v>
      </c>
      <c r="E199">
        <v>9</v>
      </c>
      <c r="F199">
        <f t="shared" ref="F199" si="49">C199-C198</f>
        <v>-5</v>
      </c>
      <c r="G199" s="19">
        <f t="shared" ref="G199" si="50">AVERAGE(F185:F214)</f>
        <v>-4</v>
      </c>
      <c r="H199" s="19">
        <f t="shared" ref="H199" si="51">_xlfn.STDEV.P(F185:F214)</f>
        <v>1.3572417850765923</v>
      </c>
      <c r="I199" s="19">
        <f t="shared" ref="I199" si="52">G199-2*H199</f>
        <v>-6.7144835701531846</v>
      </c>
      <c r="J199" s="19">
        <f t="shared" ref="J199" si="53">G199+2*H199</f>
        <v>-1.2855164298468154</v>
      </c>
    </row>
    <row r="200" spans="1:10" x14ac:dyDescent="0.35">
      <c r="A200" s="7">
        <v>45626</v>
      </c>
      <c r="B200" s="13">
        <f t="shared" si="26"/>
        <v>195</v>
      </c>
      <c r="C200" s="12">
        <v>-96</v>
      </c>
      <c r="D200">
        <f t="shared" ref="D200" si="54">D199+F200</f>
        <v>-125.5</v>
      </c>
      <c r="E200">
        <v>10</v>
      </c>
      <c r="F200">
        <f t="shared" ref="F200" si="55">C200-C199</f>
        <v>-2.5</v>
      </c>
      <c r="G200" s="19">
        <f t="shared" ref="G200" si="56">AVERAGE(F186:F215)</f>
        <v>-4.083333333333333</v>
      </c>
      <c r="H200" s="19">
        <f t="shared" ref="H200" si="57">_xlfn.STDEV.P(F186:F215)</f>
        <v>1.3462912017836259</v>
      </c>
      <c r="I200" s="19">
        <f t="shared" ref="I200" si="58">G200-2*H200</f>
        <v>-6.7759157369005845</v>
      </c>
      <c r="J200" s="19">
        <f t="shared" ref="J200" si="59">G200+2*H200</f>
        <v>-1.3907509297660812</v>
      </c>
    </row>
    <row r="201" spans="1:10" x14ac:dyDescent="0.35">
      <c r="A201" s="7">
        <v>45627</v>
      </c>
      <c r="B201" s="13">
        <f t="shared" si="26"/>
        <v>196</v>
      </c>
      <c r="C201" s="12">
        <v>-98.5</v>
      </c>
      <c r="D201">
        <f t="shared" ref="D201" si="60">D200+F201</f>
        <v>-128</v>
      </c>
      <c r="E201">
        <v>11</v>
      </c>
      <c r="F201">
        <f t="shared" ref="F201" si="61">C201-C200</f>
        <v>-2.5</v>
      </c>
      <c r="G201" s="19">
        <f t="shared" ref="G201" si="62">AVERAGE(F187:F216)</f>
        <v>-4.2058823529411766</v>
      </c>
      <c r="H201" s="19">
        <f t="shared" ref="H201" si="63">_xlfn.STDEV.P(F187:F216)</f>
        <v>1.2840517619378278</v>
      </c>
      <c r="I201" s="19">
        <f t="shared" ref="I201" si="64">G201-2*H201</f>
        <v>-6.7739858768168322</v>
      </c>
      <c r="J201" s="19">
        <f t="shared" ref="J201" si="65">G201+2*H201</f>
        <v>-1.6377788290655211</v>
      </c>
    </row>
    <row r="202" spans="1:10" x14ac:dyDescent="0.35">
      <c r="A202" s="7">
        <v>45628</v>
      </c>
      <c r="B202" s="13">
        <f t="shared" si="26"/>
        <v>197</v>
      </c>
      <c r="C202" s="12">
        <v>-101.5</v>
      </c>
      <c r="D202">
        <f t="shared" ref="D202" si="66">D201+F202</f>
        <v>-131</v>
      </c>
      <c r="E202">
        <v>12</v>
      </c>
      <c r="F202">
        <f t="shared" ref="F202" si="67">C202-C201</f>
        <v>-3</v>
      </c>
      <c r="G202" s="19">
        <f t="shared" ref="G202" si="68">AVERAGE(F188:F217)</f>
        <v>-4.1875</v>
      </c>
      <c r="H202" s="19">
        <f t="shared" ref="H202" si="69">_xlfn.STDEV.P(F188:F217)</f>
        <v>1.3213984069916234</v>
      </c>
      <c r="I202" s="19">
        <f t="shared" ref="I202" si="70">G202-2*H202</f>
        <v>-6.8302968139832467</v>
      </c>
      <c r="J202" s="19">
        <f t="shared" ref="J202" si="71">G202+2*H202</f>
        <v>-1.5447031860167533</v>
      </c>
    </row>
    <row r="203" spans="1:10" x14ac:dyDescent="0.35">
      <c r="A203" s="7">
        <v>45629</v>
      </c>
      <c r="B203" s="13">
        <f t="shared" si="26"/>
        <v>198</v>
      </c>
      <c r="C203" s="12">
        <v>-105</v>
      </c>
      <c r="D203">
        <f t="shared" ref="D203" si="72">D202+F203</f>
        <v>-134.5</v>
      </c>
      <c r="E203">
        <v>13</v>
      </c>
      <c r="F203">
        <f t="shared" ref="F203" si="73">C203-C202</f>
        <v>-3.5</v>
      </c>
      <c r="G203" s="19">
        <f t="shared" ref="G203" si="74">AVERAGE(F189:F218)</f>
        <v>-4.1333333333333337</v>
      </c>
      <c r="H203" s="19">
        <f t="shared" ref="H203" si="75">_xlfn.STDEV.P(F189:F218)</f>
        <v>1.3474255287605157</v>
      </c>
      <c r="I203" s="19">
        <f t="shared" ref="I203" si="76">G203-2*H203</f>
        <v>-6.8281843908543651</v>
      </c>
      <c r="J203" s="19">
        <f t="shared" ref="J203" si="77">G203+2*H203</f>
        <v>-1.4384822758123024</v>
      </c>
    </row>
    <row r="204" spans="1:10" x14ac:dyDescent="0.35">
      <c r="A204" s="7">
        <v>45630</v>
      </c>
      <c r="B204" s="13">
        <f t="shared" si="26"/>
        <v>199</v>
      </c>
    </row>
    <row r="205" spans="1:10" x14ac:dyDescent="0.35">
      <c r="A205" s="7">
        <v>45631</v>
      </c>
      <c r="B205" s="13">
        <f t="shared" si="26"/>
        <v>200</v>
      </c>
    </row>
    <row r="206" spans="1:10" x14ac:dyDescent="0.35">
      <c r="A206" s="7">
        <v>45632</v>
      </c>
      <c r="B206" s="13">
        <f t="shared" si="26"/>
        <v>201</v>
      </c>
    </row>
    <row r="207" spans="1:10" x14ac:dyDescent="0.35">
      <c r="A207" s="7">
        <v>45633</v>
      </c>
      <c r="B207" s="13">
        <f t="shared" si="26"/>
        <v>202</v>
      </c>
    </row>
    <row r="208" spans="1:10" x14ac:dyDescent="0.35">
      <c r="A208" s="7">
        <v>45634</v>
      </c>
      <c r="B208" s="13">
        <f t="shared" si="26"/>
        <v>203</v>
      </c>
    </row>
    <row r="209" spans="1:2" x14ac:dyDescent="0.35">
      <c r="A209" s="7">
        <v>45635</v>
      </c>
      <c r="B209" s="13">
        <f t="shared" si="26"/>
        <v>204</v>
      </c>
    </row>
    <row r="210" spans="1:2" x14ac:dyDescent="0.35">
      <c r="A210" s="7">
        <v>45636</v>
      </c>
      <c r="B210" s="13">
        <f t="shared" si="26"/>
        <v>205</v>
      </c>
    </row>
    <row r="211" spans="1:2" x14ac:dyDescent="0.35">
      <c r="A211" s="7">
        <v>45637</v>
      </c>
      <c r="B211" s="13">
        <f t="shared" si="26"/>
        <v>206</v>
      </c>
    </row>
    <row r="212" spans="1:2" x14ac:dyDescent="0.35">
      <c r="A212" s="7">
        <v>45638</v>
      </c>
      <c r="B212" s="13">
        <f t="shared" si="26"/>
        <v>207</v>
      </c>
    </row>
    <row r="213" spans="1:2" x14ac:dyDescent="0.35">
      <c r="A213" s="7">
        <v>45639</v>
      </c>
      <c r="B213" s="13">
        <f t="shared" si="26"/>
        <v>208</v>
      </c>
    </row>
    <row r="214" spans="1:2" x14ac:dyDescent="0.35">
      <c r="A214" s="7">
        <v>45640</v>
      </c>
      <c r="B214" s="13">
        <f t="shared" si="26"/>
        <v>209</v>
      </c>
    </row>
    <row r="215" spans="1:2" x14ac:dyDescent="0.35">
      <c r="A215" s="7">
        <v>45641</v>
      </c>
      <c r="B215" s="13">
        <f t="shared" si="26"/>
        <v>210</v>
      </c>
    </row>
    <row r="216" spans="1:2" x14ac:dyDescent="0.35">
      <c r="A216" s="7">
        <v>45642</v>
      </c>
      <c r="B216" s="13">
        <f t="shared" si="26"/>
        <v>211</v>
      </c>
    </row>
    <row r="217" spans="1:2" x14ac:dyDescent="0.35">
      <c r="A217" s="7">
        <v>45643</v>
      </c>
      <c r="B217" s="13">
        <f t="shared" si="26"/>
        <v>212</v>
      </c>
    </row>
    <row r="218" spans="1:2" x14ac:dyDescent="0.35">
      <c r="A218" s="7">
        <v>45644</v>
      </c>
      <c r="B218" s="13">
        <f t="shared" si="26"/>
        <v>213</v>
      </c>
    </row>
    <row r="219" spans="1:2" x14ac:dyDescent="0.35">
      <c r="A219" s="7">
        <v>45645</v>
      </c>
      <c r="B219" s="13">
        <f t="shared" si="26"/>
        <v>214</v>
      </c>
    </row>
    <row r="220" spans="1:2" x14ac:dyDescent="0.35">
      <c r="A220" s="7">
        <v>45646</v>
      </c>
      <c r="B220" s="13">
        <f t="shared" si="26"/>
        <v>215</v>
      </c>
    </row>
    <row r="221" spans="1:2" x14ac:dyDescent="0.35">
      <c r="A221" s="7">
        <v>45647</v>
      </c>
      <c r="B221" s="13">
        <f t="shared" si="26"/>
        <v>216</v>
      </c>
    </row>
    <row r="222" spans="1:2" x14ac:dyDescent="0.35">
      <c r="A222" s="7">
        <v>45648</v>
      </c>
      <c r="B222" s="13">
        <f t="shared" si="26"/>
        <v>217</v>
      </c>
    </row>
    <row r="223" spans="1:2" x14ac:dyDescent="0.35">
      <c r="A223" s="7">
        <v>45649</v>
      </c>
      <c r="B223" s="13">
        <f t="shared" si="26"/>
        <v>218</v>
      </c>
    </row>
    <row r="224" spans="1:2" x14ac:dyDescent="0.35">
      <c r="A224" s="7">
        <v>45650</v>
      </c>
      <c r="B224" s="13">
        <f t="shared" si="26"/>
        <v>219</v>
      </c>
    </row>
    <row r="225" spans="1:2" x14ac:dyDescent="0.35">
      <c r="A225" s="7">
        <v>45651</v>
      </c>
      <c r="B225" s="13">
        <f t="shared" ref="B225:B235" si="78">B224+1</f>
        <v>220</v>
      </c>
    </row>
    <row r="226" spans="1:2" x14ac:dyDescent="0.35">
      <c r="A226" s="7">
        <v>45652</v>
      </c>
      <c r="B226" s="13">
        <f t="shared" si="78"/>
        <v>221</v>
      </c>
    </row>
    <row r="227" spans="1:2" x14ac:dyDescent="0.35">
      <c r="A227" s="7">
        <v>45653</v>
      </c>
      <c r="B227" s="13">
        <f t="shared" si="78"/>
        <v>222</v>
      </c>
    </row>
    <row r="228" spans="1:2" x14ac:dyDescent="0.35">
      <c r="A228" s="7">
        <v>45654</v>
      </c>
      <c r="B228" s="13">
        <f t="shared" si="78"/>
        <v>223</v>
      </c>
    </row>
    <row r="229" spans="1:2" x14ac:dyDescent="0.35">
      <c r="A229" s="7">
        <v>45655</v>
      </c>
      <c r="B229" s="13">
        <f t="shared" si="78"/>
        <v>224</v>
      </c>
    </row>
    <row r="230" spans="1:2" x14ac:dyDescent="0.35">
      <c r="A230" s="7">
        <v>45656</v>
      </c>
      <c r="B230" s="13">
        <f t="shared" si="78"/>
        <v>225</v>
      </c>
    </row>
    <row r="231" spans="1:2" x14ac:dyDescent="0.35">
      <c r="A231" s="7">
        <v>45657</v>
      </c>
      <c r="B231" s="13">
        <f t="shared" si="78"/>
        <v>226</v>
      </c>
    </row>
    <row r="232" spans="1:2" x14ac:dyDescent="0.35">
      <c r="A232" s="7">
        <v>45658</v>
      </c>
      <c r="B232" s="13">
        <f t="shared" si="78"/>
        <v>227</v>
      </c>
    </row>
    <row r="233" spans="1:2" x14ac:dyDescent="0.35">
      <c r="A233" s="7">
        <v>45659</v>
      </c>
      <c r="B233" s="13">
        <f t="shared" si="78"/>
        <v>228</v>
      </c>
    </row>
    <row r="234" spans="1:2" x14ac:dyDescent="0.35">
      <c r="A234" s="7">
        <v>45660</v>
      </c>
      <c r="B234" s="13">
        <f t="shared" si="78"/>
        <v>229</v>
      </c>
    </row>
    <row r="235" spans="1:2" x14ac:dyDescent="0.35">
      <c r="A235" s="7">
        <v>45661</v>
      </c>
      <c r="B235" s="13">
        <f t="shared" si="78"/>
        <v>230</v>
      </c>
    </row>
    <row r="236" spans="1:2" x14ac:dyDescent="0.35">
      <c r="A236" s="7">
        <v>45662</v>
      </c>
    </row>
    <row r="237" spans="1:2" x14ac:dyDescent="0.35">
      <c r="A237" s="7">
        <v>45663</v>
      </c>
    </row>
    <row r="238" spans="1:2" x14ac:dyDescent="0.35">
      <c r="A238" s="7">
        <v>45664</v>
      </c>
    </row>
    <row r="239" spans="1:2" x14ac:dyDescent="0.35">
      <c r="A239" s="7">
        <v>45665</v>
      </c>
    </row>
    <row r="240" spans="1:2" x14ac:dyDescent="0.35">
      <c r="A240" s="7">
        <v>45666</v>
      </c>
    </row>
    <row r="241" spans="1:1" x14ac:dyDescent="0.35">
      <c r="A241" s="7">
        <v>45667</v>
      </c>
    </row>
    <row r="242" spans="1:1" x14ac:dyDescent="0.35">
      <c r="A242" s="7">
        <v>45668</v>
      </c>
    </row>
    <row r="243" spans="1:1" x14ac:dyDescent="0.35">
      <c r="A243" s="7">
        <v>45669</v>
      </c>
    </row>
    <row r="244" spans="1:1" x14ac:dyDescent="0.35">
      <c r="A244" s="7">
        <v>45670</v>
      </c>
    </row>
    <row r="245" spans="1:1" x14ac:dyDescent="0.35">
      <c r="A245" s="7">
        <v>45671</v>
      </c>
    </row>
    <row r="246" spans="1:1" x14ac:dyDescent="0.35">
      <c r="A246" s="7">
        <v>45672</v>
      </c>
    </row>
    <row r="247" spans="1:1" x14ac:dyDescent="0.35">
      <c r="A247" s="7">
        <v>45673</v>
      </c>
    </row>
    <row r="248" spans="1:1" x14ac:dyDescent="0.35">
      <c r="A248" s="7">
        <v>45674</v>
      </c>
    </row>
    <row r="249" spans="1:1" x14ac:dyDescent="0.35">
      <c r="A249" s="7">
        <v>45675</v>
      </c>
    </row>
    <row r="250" spans="1:1" x14ac:dyDescent="0.35">
      <c r="A250" s="7">
        <v>45676</v>
      </c>
    </row>
    <row r="251" spans="1:1" x14ac:dyDescent="0.35">
      <c r="A251" s="7">
        <v>45677</v>
      </c>
    </row>
    <row r="252" spans="1:1" x14ac:dyDescent="0.35">
      <c r="A252" s="7">
        <v>45678</v>
      </c>
    </row>
    <row r="253" spans="1:1" x14ac:dyDescent="0.35">
      <c r="A253" s="7">
        <v>45679</v>
      </c>
    </row>
    <row r="254" spans="1:1" x14ac:dyDescent="0.35">
      <c r="A254" s="7">
        <v>45680</v>
      </c>
    </row>
    <row r="255" spans="1:1" x14ac:dyDescent="0.35">
      <c r="A255" s="7">
        <v>45681</v>
      </c>
    </row>
    <row r="256" spans="1:1" x14ac:dyDescent="0.35">
      <c r="A256" s="7">
        <v>45682</v>
      </c>
    </row>
    <row r="257" spans="1:1" x14ac:dyDescent="0.35">
      <c r="A257" s="7">
        <v>45683</v>
      </c>
    </row>
    <row r="258" spans="1:1" x14ac:dyDescent="0.35">
      <c r="A258" s="7">
        <v>45684</v>
      </c>
    </row>
    <row r="259" spans="1:1" x14ac:dyDescent="0.35">
      <c r="A259" s="7">
        <v>45685</v>
      </c>
    </row>
    <row r="260" spans="1:1" x14ac:dyDescent="0.35">
      <c r="A260" s="7">
        <v>45686</v>
      </c>
    </row>
    <row r="261" spans="1:1" x14ac:dyDescent="0.35">
      <c r="A261" s="7">
        <v>45687</v>
      </c>
    </row>
    <row r="262" spans="1:1" x14ac:dyDescent="0.35">
      <c r="A262" s="7">
        <v>45688</v>
      </c>
    </row>
    <row r="263" spans="1:1" x14ac:dyDescent="0.35">
      <c r="A263" s="7">
        <v>45689</v>
      </c>
    </row>
    <row r="264" spans="1:1" x14ac:dyDescent="0.35">
      <c r="A264" s="7">
        <v>45690</v>
      </c>
    </row>
    <row r="265" spans="1:1" x14ac:dyDescent="0.35">
      <c r="A265" s="7">
        <v>45691</v>
      </c>
    </row>
    <row r="266" spans="1:1" x14ac:dyDescent="0.35">
      <c r="A266" s="7">
        <v>45692</v>
      </c>
    </row>
    <row r="267" spans="1:1" x14ac:dyDescent="0.35">
      <c r="A267" s="7">
        <v>45693</v>
      </c>
    </row>
    <row r="268" spans="1:1" x14ac:dyDescent="0.35">
      <c r="A268" s="7">
        <v>45694</v>
      </c>
    </row>
    <row r="269" spans="1:1" x14ac:dyDescent="0.35">
      <c r="A269" s="7">
        <v>45695</v>
      </c>
    </row>
    <row r="270" spans="1:1" x14ac:dyDescent="0.35">
      <c r="A270" s="7">
        <v>45696</v>
      </c>
    </row>
    <row r="271" spans="1:1" x14ac:dyDescent="0.35">
      <c r="A271" s="7">
        <v>45697</v>
      </c>
    </row>
    <row r="272" spans="1:1" x14ac:dyDescent="0.35">
      <c r="A272" s="7">
        <v>45698</v>
      </c>
    </row>
    <row r="273" spans="1:1" x14ac:dyDescent="0.35">
      <c r="A273" s="7">
        <v>45699</v>
      </c>
    </row>
    <row r="274" spans="1:1" x14ac:dyDescent="0.35">
      <c r="A274" s="7">
        <v>45700</v>
      </c>
    </row>
    <row r="275" spans="1:1" x14ac:dyDescent="0.35">
      <c r="A275" s="7">
        <v>45701</v>
      </c>
    </row>
    <row r="276" spans="1:1" x14ac:dyDescent="0.35">
      <c r="A276" s="7">
        <v>45702</v>
      </c>
    </row>
    <row r="277" spans="1:1" x14ac:dyDescent="0.35">
      <c r="A277" s="7">
        <v>45703</v>
      </c>
    </row>
    <row r="278" spans="1:1" x14ac:dyDescent="0.35">
      <c r="A278" s="7">
        <v>45704</v>
      </c>
    </row>
    <row r="279" spans="1:1" x14ac:dyDescent="0.35">
      <c r="A279" s="7">
        <v>45705</v>
      </c>
    </row>
    <row r="280" spans="1:1" x14ac:dyDescent="0.35">
      <c r="A280" s="7">
        <v>45706</v>
      </c>
    </row>
    <row r="281" spans="1:1" x14ac:dyDescent="0.35">
      <c r="A281" s="7">
        <v>45707</v>
      </c>
    </row>
    <row r="282" spans="1:1" x14ac:dyDescent="0.35">
      <c r="A282" s="7">
        <v>45708</v>
      </c>
    </row>
    <row r="283" spans="1:1" x14ac:dyDescent="0.35">
      <c r="A283" s="7">
        <v>45709</v>
      </c>
    </row>
    <row r="284" spans="1:1" x14ac:dyDescent="0.35">
      <c r="A284" s="7">
        <v>45710</v>
      </c>
    </row>
    <row r="285" spans="1:1" x14ac:dyDescent="0.35">
      <c r="A285" s="7">
        <v>45711</v>
      </c>
    </row>
    <row r="286" spans="1:1" x14ac:dyDescent="0.35">
      <c r="A286" s="7">
        <v>45712</v>
      </c>
    </row>
    <row r="287" spans="1:1" x14ac:dyDescent="0.35">
      <c r="A287" s="7">
        <v>45713</v>
      </c>
    </row>
    <row r="288" spans="1:1" x14ac:dyDescent="0.35">
      <c r="A288" s="7">
        <v>45714</v>
      </c>
    </row>
    <row r="289" spans="1:1" x14ac:dyDescent="0.35">
      <c r="A289" s="7">
        <v>45715</v>
      </c>
    </row>
    <row r="290" spans="1:1" x14ac:dyDescent="0.35">
      <c r="A290" s="7">
        <v>45716</v>
      </c>
    </row>
    <row r="291" spans="1:1" x14ac:dyDescent="0.35">
      <c r="A291" s="7">
        <v>45717</v>
      </c>
    </row>
    <row r="292" spans="1:1" x14ac:dyDescent="0.35">
      <c r="A292" s="7">
        <v>45718</v>
      </c>
    </row>
    <row r="293" spans="1:1" x14ac:dyDescent="0.35">
      <c r="A293" s="7">
        <v>45719</v>
      </c>
    </row>
    <row r="294" spans="1:1" x14ac:dyDescent="0.35">
      <c r="A294" s="7">
        <v>45720</v>
      </c>
    </row>
    <row r="295" spans="1:1" x14ac:dyDescent="0.35">
      <c r="A295" s="7">
        <v>45721</v>
      </c>
    </row>
    <row r="296" spans="1:1" x14ac:dyDescent="0.35">
      <c r="A296" s="7">
        <v>45722</v>
      </c>
    </row>
    <row r="297" spans="1:1" x14ac:dyDescent="0.35">
      <c r="A297" s="7">
        <v>45723</v>
      </c>
    </row>
    <row r="298" spans="1:1" x14ac:dyDescent="0.35">
      <c r="A298" s="7">
        <v>45724</v>
      </c>
    </row>
    <row r="299" spans="1:1" x14ac:dyDescent="0.35">
      <c r="A299" s="7">
        <v>45725</v>
      </c>
    </row>
    <row r="300" spans="1:1" x14ac:dyDescent="0.35">
      <c r="A300" s="7">
        <v>45726</v>
      </c>
    </row>
    <row r="301" spans="1:1" x14ac:dyDescent="0.35">
      <c r="A301" s="7">
        <v>45727</v>
      </c>
    </row>
    <row r="302" spans="1:1" x14ac:dyDescent="0.35">
      <c r="A302" s="7">
        <v>45728</v>
      </c>
    </row>
    <row r="303" spans="1:1" x14ac:dyDescent="0.35">
      <c r="A303" s="7">
        <v>45729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84AE-66A8-4F11-985D-1B2307295AEE}">
  <dimension ref="A1:AB217"/>
  <sheetViews>
    <sheetView workbookViewId="0">
      <pane xSplit="3" ySplit="1" topLeftCell="F189" activePane="bottomRight" state="frozen"/>
      <selection pane="topRight" activeCell="D1" sqref="D1"/>
      <selection pane="bottomLeft" activeCell="A2" sqref="A2"/>
      <selection pane="bottomRight" activeCell="C197" sqref="C197"/>
    </sheetView>
  </sheetViews>
  <sheetFormatPr defaultRowHeight="14.5" x14ac:dyDescent="0.35"/>
  <cols>
    <col min="1" max="1" width="9.7265625" bestFit="1" customWidth="1"/>
    <col min="2" max="2" width="9.08984375" style="13" customWidth="1"/>
    <col min="3" max="3" width="8.7265625" style="12"/>
    <col min="4" max="4" width="18.54296875" bestFit="1" customWidth="1"/>
    <col min="5" max="5" width="18.54296875" customWidth="1"/>
    <col min="6" max="6" width="18.26953125" style="17" customWidth="1"/>
    <col min="7" max="7" width="18.26953125" style="19" customWidth="1"/>
    <col min="8" max="8" width="23.26953125" style="19" customWidth="1"/>
    <col min="9" max="10" width="18.26953125" style="19" customWidth="1"/>
    <col min="11" max="11" width="15.26953125" bestFit="1" customWidth="1"/>
    <col min="18" max="18" width="9.7265625" bestFit="1" customWidth="1"/>
    <col min="19" max="19" width="9.08984375" bestFit="1" customWidth="1"/>
    <col min="20" max="20" width="10.453125" bestFit="1" customWidth="1"/>
  </cols>
  <sheetData>
    <row r="1" spans="1:11" x14ac:dyDescent="0.35">
      <c r="A1" s="7" t="s">
        <v>170</v>
      </c>
      <c r="B1" s="13" t="s">
        <v>69</v>
      </c>
      <c r="C1" s="12" t="s">
        <v>3</v>
      </c>
      <c r="D1" t="s">
        <v>2</v>
      </c>
      <c r="E1" t="s">
        <v>7</v>
      </c>
      <c r="F1" s="17" t="s">
        <v>1</v>
      </c>
      <c r="G1" s="19" t="s">
        <v>179</v>
      </c>
      <c r="H1" s="19" t="s">
        <v>180</v>
      </c>
      <c r="I1" s="19" t="s">
        <v>181</v>
      </c>
      <c r="J1" s="19" t="s">
        <v>182</v>
      </c>
      <c r="K1" t="s">
        <v>169</v>
      </c>
    </row>
    <row r="2" spans="1:11" x14ac:dyDescent="0.35">
      <c r="A2" s="1">
        <v>45435</v>
      </c>
      <c r="B2" s="13">
        <v>1</v>
      </c>
      <c r="C2" s="12">
        <v>0</v>
      </c>
      <c r="D2">
        <v>0</v>
      </c>
      <c r="E2">
        <v>1</v>
      </c>
    </row>
    <row r="3" spans="1:11" x14ac:dyDescent="0.35">
      <c r="A3" s="1">
        <v>45436</v>
      </c>
      <c r="B3" s="13">
        <v>2</v>
      </c>
      <c r="C3" s="12">
        <v>1.5</v>
      </c>
      <c r="D3">
        <v>1.5</v>
      </c>
      <c r="E3">
        <v>1</v>
      </c>
      <c r="F3" s="17">
        <f>C3-C2</f>
        <v>1.5</v>
      </c>
    </row>
    <row r="4" spans="1:11" x14ac:dyDescent="0.35">
      <c r="A4" s="1">
        <v>45437</v>
      </c>
      <c r="B4" s="13">
        <v>3</v>
      </c>
      <c r="C4" s="12">
        <v>6</v>
      </c>
      <c r="D4">
        <v>6</v>
      </c>
      <c r="E4">
        <v>1</v>
      </c>
      <c r="F4" s="17">
        <f t="shared" ref="F4:F13" si="0">C4-C3</f>
        <v>4.5</v>
      </c>
    </row>
    <row r="5" spans="1:11" x14ac:dyDescent="0.35">
      <c r="A5" s="1">
        <v>45438</v>
      </c>
      <c r="B5" s="13">
        <v>4</v>
      </c>
      <c r="C5" s="12">
        <v>7</v>
      </c>
      <c r="D5">
        <v>7</v>
      </c>
      <c r="E5">
        <v>1</v>
      </c>
      <c r="F5" s="17">
        <f t="shared" si="0"/>
        <v>1</v>
      </c>
    </row>
    <row r="6" spans="1:11" x14ac:dyDescent="0.35">
      <c r="A6" s="1">
        <v>45439</v>
      </c>
      <c r="B6" s="13">
        <v>5</v>
      </c>
      <c r="C6" s="12">
        <v>13</v>
      </c>
      <c r="D6">
        <v>13</v>
      </c>
      <c r="E6">
        <v>1</v>
      </c>
      <c r="F6" s="17">
        <f t="shared" si="0"/>
        <v>6</v>
      </c>
    </row>
    <row r="7" spans="1:11" x14ac:dyDescent="0.35">
      <c r="A7" s="1">
        <v>45440</v>
      </c>
      <c r="B7" s="13">
        <v>6</v>
      </c>
      <c r="C7" s="12">
        <v>12</v>
      </c>
      <c r="D7">
        <v>12</v>
      </c>
      <c r="E7">
        <v>1</v>
      </c>
      <c r="F7" s="17">
        <f t="shared" si="0"/>
        <v>-1</v>
      </c>
    </row>
    <row r="8" spans="1:11" x14ac:dyDescent="0.35">
      <c r="A8" s="1">
        <v>45441</v>
      </c>
      <c r="B8" s="13">
        <v>7</v>
      </c>
      <c r="C8" s="12">
        <v>18</v>
      </c>
      <c r="D8">
        <v>18</v>
      </c>
      <c r="E8">
        <v>1</v>
      </c>
      <c r="F8" s="17">
        <f t="shared" si="0"/>
        <v>6</v>
      </c>
    </row>
    <row r="9" spans="1:11" x14ac:dyDescent="0.35">
      <c r="A9" s="1">
        <v>45443</v>
      </c>
      <c r="B9" s="13">
        <v>8</v>
      </c>
      <c r="C9" s="12">
        <v>23</v>
      </c>
      <c r="D9">
        <v>23</v>
      </c>
      <c r="E9">
        <v>1</v>
      </c>
      <c r="F9" s="17">
        <f t="shared" si="0"/>
        <v>5</v>
      </c>
    </row>
    <row r="10" spans="1:11" x14ac:dyDescent="0.35">
      <c r="A10" s="1">
        <v>45444</v>
      </c>
      <c r="B10" s="13">
        <v>9</v>
      </c>
      <c r="C10" s="12">
        <v>27</v>
      </c>
      <c r="D10">
        <v>27</v>
      </c>
      <c r="E10">
        <v>1</v>
      </c>
      <c r="F10" s="17">
        <f t="shared" si="0"/>
        <v>4</v>
      </c>
    </row>
    <row r="11" spans="1:11" x14ac:dyDescent="0.35">
      <c r="A11" s="1">
        <v>45445</v>
      </c>
      <c r="B11" s="13">
        <v>10</v>
      </c>
      <c r="C11" s="12">
        <v>30</v>
      </c>
      <c r="D11">
        <v>30</v>
      </c>
      <c r="E11">
        <v>1</v>
      </c>
      <c r="F11" s="17">
        <f t="shared" si="0"/>
        <v>3</v>
      </c>
    </row>
    <row r="12" spans="1:11" x14ac:dyDescent="0.35">
      <c r="A12" s="1">
        <v>45446</v>
      </c>
      <c r="B12" s="13">
        <v>11</v>
      </c>
      <c r="C12" s="12">
        <v>37</v>
      </c>
      <c r="D12">
        <v>37</v>
      </c>
      <c r="E12">
        <v>1</v>
      </c>
      <c r="F12" s="17">
        <f t="shared" si="0"/>
        <v>7</v>
      </c>
    </row>
    <row r="13" spans="1:11" x14ac:dyDescent="0.35">
      <c r="A13" s="1">
        <v>45447</v>
      </c>
      <c r="B13" s="13">
        <v>12</v>
      </c>
      <c r="C13" s="12">
        <v>40</v>
      </c>
      <c r="D13">
        <v>40</v>
      </c>
      <c r="E13">
        <v>1</v>
      </c>
      <c r="F13" s="17">
        <f t="shared" si="0"/>
        <v>3</v>
      </c>
    </row>
    <row r="14" spans="1:11" x14ac:dyDescent="0.35">
      <c r="A14" s="1">
        <v>45448</v>
      </c>
      <c r="B14" s="13">
        <v>13</v>
      </c>
      <c r="C14" s="12">
        <v>49.5</v>
      </c>
      <c r="D14">
        <v>49.5</v>
      </c>
      <c r="E14">
        <v>1</v>
      </c>
      <c r="F14" s="17">
        <v>9.5</v>
      </c>
    </row>
    <row r="15" spans="1:11" x14ac:dyDescent="0.35">
      <c r="A15" s="1">
        <v>45449</v>
      </c>
      <c r="B15" s="13">
        <v>14</v>
      </c>
      <c r="C15" s="12">
        <v>59</v>
      </c>
      <c r="D15">
        <v>59</v>
      </c>
      <c r="E15">
        <v>1</v>
      </c>
      <c r="F15" s="17">
        <v>10.5</v>
      </c>
    </row>
    <row r="16" spans="1:11" x14ac:dyDescent="0.35">
      <c r="A16" s="1">
        <v>45450</v>
      </c>
      <c r="B16" s="13">
        <v>15</v>
      </c>
      <c r="C16" s="12">
        <v>64</v>
      </c>
      <c r="D16">
        <v>64</v>
      </c>
      <c r="E16">
        <v>1</v>
      </c>
      <c r="F16" s="17">
        <v>5</v>
      </c>
      <c r="G16" s="19">
        <f>AVERAGE(F2:F31)</f>
        <v>3.16</v>
      </c>
      <c r="H16" s="19">
        <f>_xlfn.STDEV.P(F2:F31)</f>
        <v>3.7409089804484688</v>
      </c>
      <c r="I16" s="19">
        <f>G16-2*H16</f>
        <v>-4.3218179608969374</v>
      </c>
      <c r="J16" s="19">
        <f>G16+2*H16</f>
        <v>10.641817960896937</v>
      </c>
    </row>
    <row r="17" spans="1:20" x14ac:dyDescent="0.35">
      <c r="A17" s="1">
        <v>45451</v>
      </c>
      <c r="B17" s="13">
        <v>16</v>
      </c>
      <c r="G17" s="19">
        <f t="shared" ref="G17:G80" si="1">AVERAGE(F3:F32)</f>
        <v>3.1538461538461537</v>
      </c>
      <c r="H17" s="19">
        <f t="shared" ref="H17:H80" si="2">_xlfn.STDEV.P(F3:F32)</f>
        <v>3.668392098960521</v>
      </c>
      <c r="I17" s="19">
        <f t="shared" ref="I17:I80" si="3">G17-2*H17</f>
        <v>-4.1829380440748878</v>
      </c>
      <c r="J17" s="19">
        <f t="shared" ref="J17:J80" si="4">G17+2*H17</f>
        <v>10.490630351767196</v>
      </c>
    </row>
    <row r="18" spans="1:20" x14ac:dyDescent="0.35">
      <c r="A18" s="1">
        <v>45452</v>
      </c>
      <c r="B18" s="13">
        <v>17</v>
      </c>
      <c r="G18" s="19">
        <f t="shared" si="1"/>
        <v>3.0961538461538463</v>
      </c>
      <c r="H18" s="19">
        <f t="shared" si="2"/>
        <v>3.705555161275357</v>
      </c>
      <c r="I18" s="19">
        <f t="shared" si="3"/>
        <v>-4.3149564763968673</v>
      </c>
      <c r="J18" s="19">
        <f t="shared" si="4"/>
        <v>10.507264168704561</v>
      </c>
    </row>
    <row r="19" spans="1:20" x14ac:dyDescent="0.35">
      <c r="A19" s="1">
        <v>45453</v>
      </c>
      <c r="B19" s="13">
        <v>18</v>
      </c>
      <c r="C19" s="12">
        <v>75</v>
      </c>
      <c r="D19">
        <v>75</v>
      </c>
      <c r="E19">
        <v>1</v>
      </c>
      <c r="F19" s="17">
        <v>3</v>
      </c>
      <c r="G19" s="19">
        <f t="shared" si="1"/>
        <v>3</v>
      </c>
      <c r="H19" s="19">
        <f t="shared" si="2"/>
        <v>3.7003118371709824</v>
      </c>
      <c r="I19" s="19">
        <f t="shared" si="3"/>
        <v>-4.4006236743419649</v>
      </c>
      <c r="J19" s="19">
        <f t="shared" si="4"/>
        <v>10.400623674341965</v>
      </c>
    </row>
    <row r="20" spans="1:20" x14ac:dyDescent="0.35">
      <c r="A20" s="1">
        <v>45454</v>
      </c>
      <c r="B20" s="13">
        <v>19</v>
      </c>
      <c r="C20" s="12">
        <v>83</v>
      </c>
      <c r="D20">
        <v>83</v>
      </c>
      <c r="E20">
        <v>1</v>
      </c>
      <c r="F20" s="17">
        <v>8</v>
      </c>
      <c r="G20" s="19">
        <f t="shared" si="1"/>
        <v>3.0384615384615383</v>
      </c>
      <c r="H20" s="19">
        <f t="shared" si="2"/>
        <v>3.6844869095957238</v>
      </c>
      <c r="I20" s="19">
        <f t="shared" si="3"/>
        <v>-4.3305122807299092</v>
      </c>
      <c r="J20" s="19">
        <f t="shared" si="4"/>
        <v>10.407435357652986</v>
      </c>
    </row>
    <row r="21" spans="1:20" x14ac:dyDescent="0.35">
      <c r="A21" s="1">
        <v>45455</v>
      </c>
      <c r="B21" s="13">
        <v>20</v>
      </c>
      <c r="C21" s="12">
        <v>85</v>
      </c>
      <c r="D21">
        <v>85</v>
      </c>
      <c r="E21">
        <v>1</v>
      </c>
      <c r="F21" s="17">
        <v>2</v>
      </c>
      <c r="G21" s="19">
        <f t="shared" si="1"/>
        <v>2.7307692307692308</v>
      </c>
      <c r="H21" s="19">
        <f t="shared" si="2"/>
        <v>3.7576352251392233</v>
      </c>
      <c r="I21" s="19">
        <f t="shared" si="3"/>
        <v>-4.7845012195092158</v>
      </c>
      <c r="J21" s="19">
        <f t="shared" si="4"/>
        <v>10.246039681047677</v>
      </c>
      <c r="K21" s="12"/>
    </row>
    <row r="22" spans="1:20" x14ac:dyDescent="0.35">
      <c r="A22" s="1">
        <v>45456</v>
      </c>
      <c r="B22" s="13">
        <v>21</v>
      </c>
      <c r="C22" s="12">
        <v>88</v>
      </c>
      <c r="D22">
        <v>88</v>
      </c>
      <c r="E22">
        <v>1</v>
      </c>
      <c r="F22" s="17">
        <v>3</v>
      </c>
      <c r="G22" s="19">
        <f t="shared" si="1"/>
        <v>3.0384615384615383</v>
      </c>
      <c r="H22" s="19">
        <f t="shared" si="2"/>
        <v>3.7670715950678271</v>
      </c>
      <c r="I22" s="19">
        <f t="shared" si="3"/>
        <v>-4.4956816516741158</v>
      </c>
      <c r="J22" s="19">
        <f t="shared" si="4"/>
        <v>10.572604728597192</v>
      </c>
    </row>
    <row r="23" spans="1:20" x14ac:dyDescent="0.35">
      <c r="A23" s="1">
        <v>45457</v>
      </c>
      <c r="B23" s="13">
        <v>22</v>
      </c>
      <c r="C23" s="12">
        <v>92.5</v>
      </c>
      <c r="D23">
        <v>92.5</v>
      </c>
      <c r="E23">
        <v>1</v>
      </c>
      <c r="F23" s="17">
        <v>4.5</v>
      </c>
      <c r="G23" s="19">
        <f t="shared" si="1"/>
        <v>2.8461538461538463</v>
      </c>
      <c r="H23" s="19">
        <f t="shared" si="2"/>
        <v>3.7384931939147283</v>
      </c>
      <c r="I23" s="19">
        <f t="shared" si="3"/>
        <v>-4.6308325416756109</v>
      </c>
      <c r="J23" s="19">
        <f t="shared" si="4"/>
        <v>10.323140233983302</v>
      </c>
    </row>
    <row r="24" spans="1:20" x14ac:dyDescent="0.35">
      <c r="A24" s="1">
        <v>45458</v>
      </c>
      <c r="B24" s="13">
        <v>23</v>
      </c>
      <c r="C24" s="12">
        <v>-36</v>
      </c>
      <c r="D24">
        <v>92.5</v>
      </c>
      <c r="E24">
        <v>1</v>
      </c>
      <c r="F24" s="17">
        <v>4.5</v>
      </c>
      <c r="G24" s="19">
        <f t="shared" si="1"/>
        <v>2.8846153846153846</v>
      </c>
      <c r="H24" s="19">
        <f t="shared" si="2"/>
        <v>3.7655005089417046</v>
      </c>
      <c r="I24" s="19">
        <f t="shared" si="3"/>
        <v>-4.6463856332680251</v>
      </c>
      <c r="J24" s="19">
        <f t="shared" si="4"/>
        <v>10.415616402498793</v>
      </c>
      <c r="R24">
        <v>17</v>
      </c>
    </row>
    <row r="25" spans="1:20" x14ac:dyDescent="0.35">
      <c r="A25" s="1">
        <v>45459</v>
      </c>
      <c r="B25" s="13">
        <v>24</v>
      </c>
      <c r="G25" s="19">
        <f t="shared" si="1"/>
        <v>3.1153846153846154</v>
      </c>
      <c r="H25" s="19">
        <f t="shared" si="2"/>
        <v>4.0031422569019561</v>
      </c>
      <c r="I25" s="19">
        <f t="shared" si="3"/>
        <v>-4.8908998984192973</v>
      </c>
      <c r="J25" s="19">
        <f t="shared" si="4"/>
        <v>11.121669129188527</v>
      </c>
    </row>
    <row r="26" spans="1:20" x14ac:dyDescent="0.35">
      <c r="A26" s="1">
        <v>45460</v>
      </c>
      <c r="B26" s="13">
        <v>25</v>
      </c>
      <c r="C26" s="12">
        <v>-60</v>
      </c>
      <c r="E26">
        <v>1</v>
      </c>
      <c r="G26" s="19">
        <f t="shared" si="1"/>
        <v>3.1153846153846154</v>
      </c>
      <c r="H26" s="19">
        <f t="shared" si="2"/>
        <v>4.0031422569019561</v>
      </c>
      <c r="I26" s="19">
        <f t="shared" si="3"/>
        <v>-4.8908998984192973</v>
      </c>
      <c r="J26" s="19">
        <f t="shared" si="4"/>
        <v>11.121669129188527</v>
      </c>
      <c r="P26" t="s">
        <v>13</v>
      </c>
      <c r="R26" s="1">
        <v>45420</v>
      </c>
      <c r="S26" s="1"/>
      <c r="T26" s="7"/>
    </row>
    <row r="27" spans="1:20" x14ac:dyDescent="0.35">
      <c r="A27" s="1">
        <v>45461</v>
      </c>
      <c r="B27" s="13">
        <v>26</v>
      </c>
      <c r="C27" s="12">
        <v>-60</v>
      </c>
      <c r="D27">
        <v>92.5</v>
      </c>
      <c r="E27">
        <v>1</v>
      </c>
      <c r="F27" s="17">
        <v>0</v>
      </c>
      <c r="G27" s="19">
        <f t="shared" si="1"/>
        <v>2.9615384615384617</v>
      </c>
      <c r="H27" s="19">
        <f t="shared" si="2"/>
        <v>3.9270342032042573</v>
      </c>
      <c r="I27" s="19">
        <f t="shared" si="3"/>
        <v>-4.892529944870053</v>
      </c>
      <c r="J27" s="19">
        <f t="shared" si="4"/>
        <v>10.815606867946975</v>
      </c>
      <c r="P27">
        <v>0</v>
      </c>
      <c r="Q27">
        <f>P27/60</f>
        <v>0</v>
      </c>
      <c r="R27">
        <v>0</v>
      </c>
    </row>
    <row r="28" spans="1:20" x14ac:dyDescent="0.35">
      <c r="A28" s="1">
        <v>45462</v>
      </c>
      <c r="B28" s="13">
        <v>27</v>
      </c>
      <c r="C28" s="12">
        <v>-63</v>
      </c>
      <c r="D28">
        <f>D27+F28</f>
        <v>89.5</v>
      </c>
      <c r="E28">
        <v>1</v>
      </c>
      <c r="F28" s="17">
        <f>C28-C27</f>
        <v>-3</v>
      </c>
      <c r="G28" s="19">
        <f t="shared" si="1"/>
        <v>3.2692307692307692</v>
      </c>
      <c r="H28" s="19">
        <f t="shared" si="2"/>
        <v>4.2204419410193044</v>
      </c>
      <c r="I28" s="19">
        <f t="shared" si="3"/>
        <v>-5.1716531128078396</v>
      </c>
      <c r="J28" s="19">
        <f t="shared" si="4"/>
        <v>11.710114651269379</v>
      </c>
      <c r="P28">
        <v>34</v>
      </c>
      <c r="Q28">
        <f t="shared" ref="Q28:Q91" si="5">P28/60</f>
        <v>0.56666666666666665</v>
      </c>
      <c r="R28">
        <v>0</v>
      </c>
    </row>
    <row r="29" spans="1:20" x14ac:dyDescent="0.35">
      <c r="A29" s="1">
        <v>45463</v>
      </c>
      <c r="B29" s="13">
        <v>28</v>
      </c>
      <c r="C29" s="12">
        <v>-66</v>
      </c>
      <c r="D29">
        <f t="shared" ref="D29:D89" si="6">D28+F29</f>
        <v>86.5</v>
      </c>
      <c r="E29">
        <v>1</v>
      </c>
      <c r="F29" s="17">
        <f t="shared" ref="F29:F89" si="7">C29-C28</f>
        <v>-3</v>
      </c>
      <c r="G29" s="19">
        <f t="shared" si="1"/>
        <v>3.4038461538461537</v>
      </c>
      <c r="H29" s="19">
        <f t="shared" si="2"/>
        <v>4.4657225075896623</v>
      </c>
      <c r="I29" s="19">
        <f t="shared" si="3"/>
        <v>-5.5275988613331712</v>
      </c>
      <c r="J29" s="19">
        <f t="shared" si="4"/>
        <v>12.335291169025478</v>
      </c>
      <c r="P29">
        <v>60</v>
      </c>
      <c r="Q29">
        <f t="shared" si="5"/>
        <v>1</v>
      </c>
      <c r="R29">
        <v>0</v>
      </c>
    </row>
    <row r="30" spans="1:20" x14ac:dyDescent="0.35">
      <c r="A30" s="1">
        <v>45464</v>
      </c>
      <c r="B30" s="13">
        <v>29</v>
      </c>
      <c r="C30" s="12">
        <v>-66</v>
      </c>
      <c r="D30">
        <f t="shared" si="6"/>
        <v>86.5</v>
      </c>
      <c r="E30">
        <v>1</v>
      </c>
      <c r="F30" s="17">
        <f t="shared" si="7"/>
        <v>0</v>
      </c>
      <c r="G30" s="19">
        <f t="shared" si="1"/>
        <v>3.1538461538461537</v>
      </c>
      <c r="H30" s="19">
        <f t="shared" si="2"/>
        <v>4.2375819274340856</v>
      </c>
      <c r="I30" s="19">
        <f t="shared" si="3"/>
        <v>-5.3213177010220178</v>
      </c>
      <c r="J30" s="19">
        <f t="shared" si="4"/>
        <v>11.629010008714324</v>
      </c>
      <c r="P30">
        <v>80</v>
      </c>
      <c r="Q30">
        <f t="shared" si="5"/>
        <v>1.3333333333333333</v>
      </c>
      <c r="R30">
        <v>0</v>
      </c>
    </row>
    <row r="31" spans="1:20" x14ac:dyDescent="0.35">
      <c r="A31" s="1">
        <v>45465</v>
      </c>
      <c r="B31" s="13">
        <v>30</v>
      </c>
      <c r="C31" s="12">
        <v>-71</v>
      </c>
      <c r="D31">
        <f t="shared" si="6"/>
        <v>81.5</v>
      </c>
      <c r="E31">
        <v>1</v>
      </c>
      <c r="F31" s="17">
        <f t="shared" si="7"/>
        <v>-5</v>
      </c>
      <c r="G31" s="19">
        <f t="shared" si="1"/>
        <v>3.3461538461538463</v>
      </c>
      <c r="H31" s="19">
        <f t="shared" si="2"/>
        <v>4.4262530402510158</v>
      </c>
      <c r="I31" s="19">
        <f t="shared" si="3"/>
        <v>-5.506352234348185</v>
      </c>
      <c r="J31" s="19">
        <f t="shared" si="4"/>
        <v>12.198659926655878</v>
      </c>
      <c r="P31">
        <v>90</v>
      </c>
      <c r="Q31">
        <f t="shared" si="5"/>
        <v>1.5</v>
      </c>
    </row>
    <row r="32" spans="1:20" x14ac:dyDescent="0.35">
      <c r="A32" s="1">
        <v>45466</v>
      </c>
      <c r="B32" s="13">
        <v>31</v>
      </c>
      <c r="C32" s="12">
        <v>-68</v>
      </c>
      <c r="D32">
        <f t="shared" si="6"/>
        <v>84.5</v>
      </c>
      <c r="E32">
        <v>1</v>
      </c>
      <c r="F32" s="17">
        <f t="shared" si="7"/>
        <v>3</v>
      </c>
      <c r="G32" s="19">
        <f t="shared" si="1"/>
        <v>3.1481481481481484</v>
      </c>
      <c r="H32" s="19">
        <f t="shared" si="2"/>
        <v>4.4593115537723627</v>
      </c>
      <c r="I32" s="19">
        <f t="shared" si="3"/>
        <v>-5.7704749593965765</v>
      </c>
      <c r="J32" s="19">
        <f t="shared" si="4"/>
        <v>12.066771255692874</v>
      </c>
      <c r="P32">
        <v>105</v>
      </c>
      <c r="Q32">
        <f t="shared" si="5"/>
        <v>1.75</v>
      </c>
      <c r="R32">
        <v>0.5</v>
      </c>
    </row>
    <row r="33" spans="1:18" x14ac:dyDescent="0.35">
      <c r="A33" s="1">
        <v>45467</v>
      </c>
      <c r="B33" s="13">
        <v>32</v>
      </c>
      <c r="C33" s="12">
        <v>-68</v>
      </c>
      <c r="D33">
        <f t="shared" si="6"/>
        <v>84.5</v>
      </c>
      <c r="E33">
        <v>1</v>
      </c>
      <c r="F33" s="17">
        <f t="shared" si="7"/>
        <v>0</v>
      </c>
      <c r="G33" s="19">
        <f t="shared" si="1"/>
        <v>3</v>
      </c>
      <c r="H33" s="19">
        <f t="shared" si="2"/>
        <v>4.4461058402670917</v>
      </c>
      <c r="I33" s="19">
        <f t="shared" si="3"/>
        <v>-5.8922116805341833</v>
      </c>
      <c r="J33" s="19">
        <f t="shared" si="4"/>
        <v>11.892211680534183</v>
      </c>
    </row>
    <row r="34" spans="1:18" x14ac:dyDescent="0.35">
      <c r="A34" s="1">
        <v>45468</v>
      </c>
      <c r="B34" s="13">
        <v>33</v>
      </c>
      <c r="C34" s="12">
        <v>-66</v>
      </c>
      <c r="D34">
        <f t="shared" si="6"/>
        <v>86.5</v>
      </c>
      <c r="E34">
        <v>1</v>
      </c>
      <c r="F34" s="17">
        <f t="shared" si="7"/>
        <v>2</v>
      </c>
      <c r="G34" s="19">
        <f t="shared" si="1"/>
        <v>2.9821428571428572</v>
      </c>
      <c r="H34" s="19">
        <f t="shared" si="2"/>
        <v>4.4470739634882053</v>
      </c>
      <c r="I34" s="19">
        <f t="shared" si="3"/>
        <v>-5.9120050698335529</v>
      </c>
      <c r="J34" s="19">
        <f t="shared" si="4"/>
        <v>11.876290784119268</v>
      </c>
      <c r="P34">
        <v>120</v>
      </c>
      <c r="Q34">
        <f t="shared" si="5"/>
        <v>2</v>
      </c>
    </row>
    <row r="35" spans="1:18" x14ac:dyDescent="0.35">
      <c r="A35" s="1">
        <v>45469</v>
      </c>
      <c r="B35" s="13">
        <v>34</v>
      </c>
      <c r="C35" s="12">
        <v>-64</v>
      </c>
      <c r="D35">
        <f t="shared" si="6"/>
        <v>88.5</v>
      </c>
      <c r="E35">
        <v>1</v>
      </c>
      <c r="F35" s="17">
        <f t="shared" si="7"/>
        <v>2</v>
      </c>
      <c r="G35" s="19">
        <f t="shared" si="1"/>
        <v>2.6964285714285716</v>
      </c>
      <c r="H35" s="19">
        <f t="shared" si="2"/>
        <v>4.3718647658192999</v>
      </c>
      <c r="I35" s="19">
        <f t="shared" si="3"/>
        <v>-6.0473009602100287</v>
      </c>
      <c r="J35" s="19">
        <f t="shared" si="4"/>
        <v>11.440158103067171</v>
      </c>
      <c r="P35">
        <v>140</v>
      </c>
      <c r="Q35">
        <f t="shared" si="5"/>
        <v>2.3333333333333335</v>
      </c>
      <c r="R35">
        <v>0</v>
      </c>
    </row>
    <row r="36" spans="1:18" x14ac:dyDescent="0.35">
      <c r="A36" s="1">
        <v>45470</v>
      </c>
      <c r="B36" s="13">
        <v>35</v>
      </c>
      <c r="C36" s="12">
        <v>-66</v>
      </c>
      <c r="D36">
        <f t="shared" si="6"/>
        <v>86.5</v>
      </c>
      <c r="E36">
        <v>1</v>
      </c>
      <c r="F36" s="17">
        <f t="shared" si="7"/>
        <v>-2</v>
      </c>
      <c r="G36" s="19">
        <f t="shared" si="1"/>
        <v>2.8928571428571428</v>
      </c>
      <c r="H36" s="19">
        <f t="shared" si="2"/>
        <v>4.4588538382661085</v>
      </c>
      <c r="I36" s="19">
        <f t="shared" si="3"/>
        <v>-6.0248505336750746</v>
      </c>
      <c r="J36" s="19">
        <f t="shared" si="4"/>
        <v>11.810564819389359</v>
      </c>
      <c r="P36">
        <v>170</v>
      </c>
      <c r="Q36">
        <f t="shared" si="5"/>
        <v>2.8333333333333335</v>
      </c>
      <c r="R36">
        <v>0</v>
      </c>
    </row>
    <row r="37" spans="1:18" x14ac:dyDescent="0.35">
      <c r="A37" s="1">
        <v>45471</v>
      </c>
      <c r="B37" s="13">
        <v>36</v>
      </c>
      <c r="C37" s="12">
        <v>-59</v>
      </c>
      <c r="D37">
        <f t="shared" si="6"/>
        <v>93.5</v>
      </c>
      <c r="E37">
        <v>1</v>
      </c>
      <c r="F37" s="17">
        <f t="shared" si="7"/>
        <v>7</v>
      </c>
      <c r="G37" s="19">
        <f t="shared" si="1"/>
        <v>3.0357142857142856</v>
      </c>
      <c r="H37" s="19">
        <f t="shared" si="2"/>
        <v>4.5236058851409275</v>
      </c>
      <c r="I37" s="19">
        <f t="shared" si="3"/>
        <v>-6.0114974845675695</v>
      </c>
      <c r="J37" s="19">
        <f t="shared" si="4"/>
        <v>12.08292605599614</v>
      </c>
      <c r="P37">
        <v>180</v>
      </c>
      <c r="Q37">
        <f t="shared" si="5"/>
        <v>3</v>
      </c>
      <c r="R37">
        <v>0</v>
      </c>
    </row>
    <row r="38" spans="1:18" x14ac:dyDescent="0.35">
      <c r="A38" s="1">
        <v>45472</v>
      </c>
      <c r="B38" s="13">
        <v>37</v>
      </c>
      <c r="C38" s="12">
        <v>-58</v>
      </c>
      <c r="D38">
        <f t="shared" si="6"/>
        <v>94.5</v>
      </c>
      <c r="E38">
        <v>1</v>
      </c>
      <c r="F38" s="17">
        <f t="shared" si="7"/>
        <v>1</v>
      </c>
      <c r="G38" s="19">
        <f t="shared" si="1"/>
        <v>3.0535714285714284</v>
      </c>
      <c r="H38" s="19">
        <f t="shared" si="2"/>
        <v>4.5303328593301542</v>
      </c>
      <c r="I38" s="19">
        <f t="shared" si="3"/>
        <v>-6.0070942900888795</v>
      </c>
      <c r="J38" s="19">
        <f t="shared" si="4"/>
        <v>12.114237147231737</v>
      </c>
      <c r="P38">
        <v>210</v>
      </c>
      <c r="Q38">
        <f t="shared" si="5"/>
        <v>3.5</v>
      </c>
    </row>
    <row r="39" spans="1:18" x14ac:dyDescent="0.35">
      <c r="A39" s="1">
        <v>45473</v>
      </c>
      <c r="B39" s="13">
        <v>38</v>
      </c>
      <c r="C39" s="12">
        <v>-52</v>
      </c>
      <c r="D39">
        <f t="shared" si="6"/>
        <v>100.5</v>
      </c>
      <c r="E39">
        <v>1</v>
      </c>
      <c r="F39" s="17">
        <f t="shared" si="7"/>
        <v>6</v>
      </c>
      <c r="G39" s="19">
        <f t="shared" si="1"/>
        <v>2.9821428571428572</v>
      </c>
      <c r="H39" s="19">
        <f t="shared" si="2"/>
        <v>4.5227246506178247</v>
      </c>
      <c r="I39" s="19">
        <f t="shared" si="3"/>
        <v>-6.0633064440927917</v>
      </c>
      <c r="J39" s="19">
        <f t="shared" si="4"/>
        <v>12.027592158378507</v>
      </c>
      <c r="P39">
        <v>240</v>
      </c>
      <c r="Q39">
        <f t="shared" si="5"/>
        <v>4</v>
      </c>
      <c r="R39">
        <v>0.5</v>
      </c>
    </row>
    <row r="40" spans="1:18" x14ac:dyDescent="0.35">
      <c r="A40" s="1">
        <v>45474</v>
      </c>
      <c r="B40" s="13">
        <v>39</v>
      </c>
      <c r="C40" s="12">
        <v>-42</v>
      </c>
      <c r="D40">
        <f t="shared" si="6"/>
        <v>110.5</v>
      </c>
      <c r="E40">
        <v>1</v>
      </c>
      <c r="F40" s="17">
        <f t="shared" si="7"/>
        <v>10</v>
      </c>
      <c r="G40" s="19">
        <f t="shared" si="1"/>
        <v>3.103448275862069</v>
      </c>
      <c r="H40" s="19">
        <f t="shared" si="2"/>
        <v>4.4901795339746284</v>
      </c>
      <c r="I40" s="19">
        <f t="shared" si="3"/>
        <v>-5.8769107920871875</v>
      </c>
      <c r="J40" s="19">
        <f t="shared" si="4"/>
        <v>12.083807343811326</v>
      </c>
      <c r="P40">
        <v>290</v>
      </c>
      <c r="Q40">
        <f t="shared" si="5"/>
        <v>4.833333333333333</v>
      </c>
    </row>
    <row r="41" spans="1:18" x14ac:dyDescent="0.35">
      <c r="A41" s="1">
        <v>45475</v>
      </c>
      <c r="B41" s="13">
        <v>40</v>
      </c>
      <c r="C41" s="12">
        <v>-39</v>
      </c>
      <c r="D41">
        <f t="shared" si="6"/>
        <v>113.5</v>
      </c>
      <c r="E41">
        <v>1</v>
      </c>
      <c r="F41" s="17">
        <f t="shared" si="7"/>
        <v>3</v>
      </c>
      <c r="G41" s="19">
        <f t="shared" si="1"/>
        <v>3.2</v>
      </c>
      <c r="H41" s="19">
        <f t="shared" si="2"/>
        <v>4.4452221541785741</v>
      </c>
      <c r="I41" s="19">
        <f t="shared" si="3"/>
        <v>-5.6904443083571481</v>
      </c>
      <c r="J41" s="19">
        <f t="shared" si="4"/>
        <v>12.090444308357149</v>
      </c>
      <c r="P41">
        <v>300</v>
      </c>
      <c r="Q41">
        <f t="shared" si="5"/>
        <v>5</v>
      </c>
      <c r="R41">
        <v>0.5</v>
      </c>
    </row>
    <row r="42" spans="1:18" x14ac:dyDescent="0.35">
      <c r="A42" s="1">
        <v>45476</v>
      </c>
      <c r="B42" s="13">
        <v>41</v>
      </c>
      <c r="C42" s="12">
        <v>-36</v>
      </c>
      <c r="D42">
        <f t="shared" si="6"/>
        <v>116.5</v>
      </c>
      <c r="E42">
        <v>1</v>
      </c>
      <c r="F42" s="17">
        <f t="shared" si="7"/>
        <v>3</v>
      </c>
      <c r="G42" s="19">
        <f t="shared" si="1"/>
        <v>3.5</v>
      </c>
      <c r="H42" s="19">
        <f t="shared" si="2"/>
        <v>4.5221676218380056</v>
      </c>
      <c r="I42" s="19">
        <f t="shared" si="3"/>
        <v>-5.5443352436760112</v>
      </c>
      <c r="J42" s="19">
        <f t="shared" si="4"/>
        <v>12.544335243676011</v>
      </c>
      <c r="P42">
        <v>360</v>
      </c>
      <c r="Q42">
        <f t="shared" si="5"/>
        <v>6</v>
      </c>
      <c r="R42">
        <v>0.5</v>
      </c>
    </row>
    <row r="43" spans="1:18" x14ac:dyDescent="0.35">
      <c r="A43" s="1">
        <v>45477</v>
      </c>
      <c r="B43" s="13">
        <v>42</v>
      </c>
      <c r="C43" s="12">
        <v>-25</v>
      </c>
      <c r="D43">
        <f t="shared" si="6"/>
        <v>127.5</v>
      </c>
      <c r="E43">
        <v>1</v>
      </c>
      <c r="F43" s="17">
        <f t="shared" si="7"/>
        <v>11</v>
      </c>
      <c r="G43" s="19">
        <f t="shared" si="1"/>
        <v>3.6</v>
      </c>
      <c r="H43" s="19">
        <f t="shared" si="2"/>
        <v>4.4090815370097207</v>
      </c>
      <c r="I43" s="19">
        <f t="shared" si="3"/>
        <v>-5.2181630740194418</v>
      </c>
      <c r="J43" s="19">
        <f t="shared" si="4"/>
        <v>12.418163074019441</v>
      </c>
      <c r="P43">
        <v>400</v>
      </c>
      <c r="Q43">
        <f t="shared" si="5"/>
        <v>6.666666666666667</v>
      </c>
      <c r="R43">
        <v>0</v>
      </c>
    </row>
    <row r="44" spans="1:18" x14ac:dyDescent="0.35">
      <c r="A44" s="1">
        <v>45478</v>
      </c>
      <c r="B44" s="13">
        <v>43</v>
      </c>
      <c r="C44" s="12">
        <v>-12</v>
      </c>
      <c r="D44">
        <f t="shared" si="6"/>
        <v>140.5</v>
      </c>
      <c r="E44">
        <v>1</v>
      </c>
      <c r="F44" s="17">
        <f t="shared" si="7"/>
        <v>13</v>
      </c>
      <c r="G44" s="19">
        <f t="shared" si="1"/>
        <v>3.8</v>
      </c>
      <c r="H44" s="19">
        <f t="shared" si="2"/>
        <v>4.2379240200834181</v>
      </c>
      <c r="I44" s="19">
        <f t="shared" si="3"/>
        <v>-4.6758480401668363</v>
      </c>
      <c r="J44" s="19">
        <f t="shared" si="4"/>
        <v>12.275848040166835</v>
      </c>
      <c r="P44">
        <v>420</v>
      </c>
      <c r="Q44">
        <f t="shared" si="5"/>
        <v>7</v>
      </c>
      <c r="R44">
        <v>0</v>
      </c>
    </row>
    <row r="45" spans="1:18" x14ac:dyDescent="0.35">
      <c r="A45" s="1">
        <v>45479</v>
      </c>
      <c r="B45" s="13">
        <v>44</v>
      </c>
      <c r="C45" s="12">
        <v>-8</v>
      </c>
      <c r="D45">
        <f t="shared" si="6"/>
        <v>144.5</v>
      </c>
      <c r="E45">
        <v>1</v>
      </c>
      <c r="F45" s="17">
        <f t="shared" si="7"/>
        <v>4</v>
      </c>
      <c r="G45" s="19">
        <f t="shared" si="1"/>
        <v>3.9666666666666668</v>
      </c>
      <c r="H45" s="19">
        <f t="shared" si="2"/>
        <v>4.1831673273835088</v>
      </c>
      <c r="I45" s="19">
        <f t="shared" si="3"/>
        <v>-4.3996679881003509</v>
      </c>
      <c r="J45" s="19">
        <f t="shared" si="4"/>
        <v>12.333001321433684</v>
      </c>
      <c r="P45">
        <v>470</v>
      </c>
      <c r="Q45">
        <f t="shared" si="5"/>
        <v>7.833333333333333</v>
      </c>
    </row>
    <row r="46" spans="1:18" x14ac:dyDescent="0.35">
      <c r="A46" s="1">
        <v>45480</v>
      </c>
      <c r="B46" s="13">
        <v>45</v>
      </c>
      <c r="C46" s="12">
        <v>2</v>
      </c>
      <c r="D46">
        <f t="shared" si="6"/>
        <v>154.5</v>
      </c>
      <c r="E46">
        <v>1</v>
      </c>
      <c r="F46" s="17">
        <f t="shared" si="7"/>
        <v>10</v>
      </c>
      <c r="G46" s="19">
        <f t="shared" si="1"/>
        <v>4.1333333333333337</v>
      </c>
      <c r="H46" s="19">
        <f t="shared" si="2"/>
        <v>3.9135093657171125</v>
      </c>
      <c r="I46" s="19">
        <f t="shared" si="3"/>
        <v>-3.6936853981008912</v>
      </c>
      <c r="J46" s="19">
        <f t="shared" si="4"/>
        <v>11.960352064767559</v>
      </c>
      <c r="P46">
        <v>500</v>
      </c>
      <c r="Q46">
        <f t="shared" si="5"/>
        <v>8.3333333333333339</v>
      </c>
    </row>
    <row r="47" spans="1:18" x14ac:dyDescent="0.35">
      <c r="A47" s="1">
        <v>45481</v>
      </c>
      <c r="B47" s="13">
        <v>46</v>
      </c>
      <c r="C47" s="12">
        <v>0</v>
      </c>
      <c r="D47">
        <f t="shared" si="6"/>
        <v>152.5</v>
      </c>
      <c r="E47">
        <v>1</v>
      </c>
      <c r="F47" s="17">
        <f t="shared" si="7"/>
        <v>-2</v>
      </c>
      <c r="G47" s="19">
        <f t="shared" si="1"/>
        <v>4</v>
      </c>
      <c r="H47" s="19">
        <f t="shared" si="2"/>
        <v>4.0166320883712183</v>
      </c>
      <c r="I47" s="19">
        <f t="shared" si="3"/>
        <v>-4.0332641767424366</v>
      </c>
      <c r="J47" s="19">
        <f t="shared" si="4"/>
        <v>12.033264176742437</v>
      </c>
      <c r="P47">
        <v>520</v>
      </c>
      <c r="Q47">
        <f t="shared" si="5"/>
        <v>8.6666666666666661</v>
      </c>
    </row>
    <row r="48" spans="1:18" x14ac:dyDescent="0.35">
      <c r="A48" s="1">
        <v>45482</v>
      </c>
      <c r="B48" s="13">
        <v>47</v>
      </c>
      <c r="C48" s="12">
        <v>-1</v>
      </c>
      <c r="D48">
        <f t="shared" si="6"/>
        <v>151.5</v>
      </c>
      <c r="E48">
        <v>1</v>
      </c>
      <c r="F48" s="17">
        <f t="shared" si="7"/>
        <v>-1</v>
      </c>
      <c r="G48" s="19">
        <f t="shared" si="1"/>
        <v>3.9333333333333331</v>
      </c>
      <c r="H48" s="19">
        <f t="shared" si="2"/>
        <v>4.0982381038143156</v>
      </c>
      <c r="I48" s="19">
        <f t="shared" si="3"/>
        <v>-4.2631428742952977</v>
      </c>
      <c r="J48" s="19">
        <f t="shared" si="4"/>
        <v>12.129809540961965</v>
      </c>
      <c r="P48">
        <v>540</v>
      </c>
      <c r="Q48">
        <f t="shared" si="5"/>
        <v>9</v>
      </c>
      <c r="R48">
        <v>0</v>
      </c>
    </row>
    <row r="49" spans="1:28" x14ac:dyDescent="0.35">
      <c r="A49" s="1">
        <v>45483</v>
      </c>
      <c r="B49" s="13">
        <v>48</v>
      </c>
      <c r="C49" s="12">
        <v>1.5</v>
      </c>
      <c r="D49">
        <f t="shared" si="6"/>
        <v>154</v>
      </c>
      <c r="E49">
        <v>1</v>
      </c>
      <c r="F49" s="17">
        <f t="shared" si="7"/>
        <v>2.5</v>
      </c>
      <c r="G49" s="19">
        <f t="shared" si="1"/>
        <v>3.8666666666666667</v>
      </c>
      <c r="H49" s="19">
        <f t="shared" si="2"/>
        <v>4.1451444151226173</v>
      </c>
      <c r="I49" s="19">
        <f t="shared" si="3"/>
        <v>-4.4236221635785675</v>
      </c>
      <c r="J49" s="19">
        <f t="shared" si="4"/>
        <v>12.156955496911902</v>
      </c>
      <c r="P49">
        <v>600</v>
      </c>
      <c r="Q49">
        <f t="shared" si="5"/>
        <v>10</v>
      </c>
      <c r="R49">
        <v>0.5</v>
      </c>
    </row>
    <row r="50" spans="1:28" x14ac:dyDescent="0.35">
      <c r="A50" s="1">
        <v>45484</v>
      </c>
      <c r="B50" s="13">
        <v>49</v>
      </c>
      <c r="C50" s="12">
        <v>1.5</v>
      </c>
      <c r="D50">
        <f t="shared" si="6"/>
        <v>154</v>
      </c>
      <c r="E50">
        <v>1</v>
      </c>
      <c r="F50" s="17">
        <f t="shared" si="7"/>
        <v>0</v>
      </c>
      <c r="G50" s="19">
        <f t="shared" si="1"/>
        <v>3.8333333333333335</v>
      </c>
      <c r="H50" s="19">
        <f t="shared" si="2"/>
        <v>4.163999146120096</v>
      </c>
      <c r="I50" s="19">
        <f t="shared" si="3"/>
        <v>-4.4946649589068581</v>
      </c>
      <c r="J50" s="19">
        <f t="shared" si="4"/>
        <v>12.161331625573526</v>
      </c>
      <c r="P50">
        <v>660</v>
      </c>
      <c r="Q50">
        <f t="shared" si="5"/>
        <v>11</v>
      </c>
    </row>
    <row r="51" spans="1:28" x14ac:dyDescent="0.35">
      <c r="A51" s="1">
        <v>45485</v>
      </c>
      <c r="B51" s="13">
        <v>50</v>
      </c>
      <c r="C51" s="12">
        <v>9</v>
      </c>
      <c r="D51">
        <f t="shared" si="6"/>
        <v>161.5</v>
      </c>
      <c r="E51">
        <v>1</v>
      </c>
      <c r="F51" s="17">
        <f t="shared" si="7"/>
        <v>7.5</v>
      </c>
      <c r="G51" s="19">
        <f t="shared" si="1"/>
        <v>3.9666666666666668</v>
      </c>
      <c r="H51" s="19">
        <f t="shared" si="2"/>
        <v>4.0371882404575699</v>
      </c>
      <c r="I51" s="19">
        <f t="shared" si="3"/>
        <v>-4.1077098142484729</v>
      </c>
      <c r="J51" s="19">
        <f t="shared" si="4"/>
        <v>12.041043147581806</v>
      </c>
      <c r="P51">
        <v>700</v>
      </c>
      <c r="Q51">
        <f t="shared" si="5"/>
        <v>11.666666666666666</v>
      </c>
    </row>
    <row r="52" spans="1:28" x14ac:dyDescent="0.35">
      <c r="A52" s="1">
        <v>45486</v>
      </c>
      <c r="B52" s="13">
        <v>51</v>
      </c>
      <c r="C52" s="12">
        <v>16</v>
      </c>
      <c r="D52">
        <f t="shared" si="6"/>
        <v>168.5</v>
      </c>
      <c r="E52">
        <v>1</v>
      </c>
      <c r="F52" s="17">
        <f t="shared" si="7"/>
        <v>7</v>
      </c>
      <c r="G52" s="19">
        <f t="shared" si="1"/>
        <v>3.7833333333333332</v>
      </c>
      <c r="H52" s="19">
        <f t="shared" si="2"/>
        <v>4.0201229942489185</v>
      </c>
      <c r="I52" s="19">
        <f t="shared" si="3"/>
        <v>-4.2569126551645038</v>
      </c>
      <c r="J52" s="19">
        <f t="shared" si="4"/>
        <v>11.82357932183117</v>
      </c>
      <c r="P52">
        <v>750</v>
      </c>
      <c r="Q52">
        <v>12.5</v>
      </c>
      <c r="R52">
        <v>1</v>
      </c>
    </row>
    <row r="53" spans="1:28" x14ac:dyDescent="0.35">
      <c r="A53" s="1">
        <v>45487</v>
      </c>
      <c r="B53" s="13">
        <v>52</v>
      </c>
      <c r="C53" s="12">
        <v>21</v>
      </c>
      <c r="D53">
        <f t="shared" si="6"/>
        <v>173.5</v>
      </c>
      <c r="E53">
        <v>1</v>
      </c>
      <c r="F53" s="17">
        <f t="shared" si="7"/>
        <v>5</v>
      </c>
      <c r="G53" s="19">
        <f t="shared" si="1"/>
        <v>3.8333333333333335</v>
      </c>
      <c r="H53" s="19">
        <f t="shared" si="2"/>
        <v>3.9944405810520647</v>
      </c>
      <c r="I53" s="19">
        <f t="shared" si="3"/>
        <v>-4.1555478287707963</v>
      </c>
      <c r="J53" s="19">
        <f t="shared" si="4"/>
        <v>11.822214495437462</v>
      </c>
      <c r="P53">
        <v>780</v>
      </c>
      <c r="Q53">
        <f t="shared" si="5"/>
        <v>13</v>
      </c>
    </row>
    <row r="54" spans="1:28" x14ac:dyDescent="0.35">
      <c r="A54" s="1">
        <v>45488</v>
      </c>
      <c r="B54" s="13">
        <v>53</v>
      </c>
      <c r="C54" s="12">
        <v>23.5</v>
      </c>
      <c r="D54">
        <f t="shared" si="6"/>
        <v>176</v>
      </c>
      <c r="E54">
        <v>1</v>
      </c>
      <c r="F54" s="17">
        <f t="shared" si="7"/>
        <v>2.5</v>
      </c>
      <c r="G54" s="19">
        <f t="shared" si="1"/>
        <v>3.85</v>
      </c>
      <c r="H54" s="19">
        <f t="shared" si="2"/>
        <v>4.0044766616042766</v>
      </c>
      <c r="I54" s="19">
        <f t="shared" si="3"/>
        <v>-4.1589533232085536</v>
      </c>
      <c r="J54" s="19">
        <f t="shared" si="4"/>
        <v>11.858953323208553</v>
      </c>
      <c r="P54">
        <v>793</v>
      </c>
      <c r="Q54">
        <f t="shared" si="5"/>
        <v>13.216666666666667</v>
      </c>
    </row>
    <row r="55" spans="1:28" x14ac:dyDescent="0.35">
      <c r="A55" s="1">
        <v>45489</v>
      </c>
      <c r="B55" s="13">
        <v>54</v>
      </c>
      <c r="C55" s="12">
        <v>30</v>
      </c>
      <c r="D55">
        <f t="shared" si="6"/>
        <v>182.5</v>
      </c>
      <c r="E55">
        <v>1</v>
      </c>
      <c r="F55" s="17">
        <f t="shared" si="7"/>
        <v>6.5</v>
      </c>
      <c r="G55" s="19">
        <f t="shared" si="1"/>
        <v>3.5</v>
      </c>
      <c r="H55" s="19">
        <f t="shared" si="2"/>
        <v>3.9093904043128429</v>
      </c>
      <c r="I55" s="19">
        <f t="shared" si="3"/>
        <v>-4.3187808086256858</v>
      </c>
      <c r="J55" s="19">
        <f t="shared" si="4"/>
        <v>11.318780808625686</v>
      </c>
      <c r="P55">
        <v>840</v>
      </c>
      <c r="Q55">
        <f t="shared" si="5"/>
        <v>14</v>
      </c>
    </row>
    <row r="56" spans="1:28" x14ac:dyDescent="0.35">
      <c r="A56" s="1">
        <v>45490</v>
      </c>
      <c r="B56" s="13">
        <v>55</v>
      </c>
      <c r="C56" s="12">
        <v>36</v>
      </c>
      <c r="D56">
        <f t="shared" si="6"/>
        <v>188.5</v>
      </c>
      <c r="E56">
        <v>1</v>
      </c>
      <c r="F56" s="17">
        <f t="shared" si="7"/>
        <v>6</v>
      </c>
      <c r="G56" s="19">
        <f t="shared" si="1"/>
        <v>3.4666666666666668</v>
      </c>
      <c r="H56" s="19">
        <f t="shared" si="2"/>
        <v>3.9177658032211276</v>
      </c>
      <c r="I56" s="19">
        <f t="shared" si="3"/>
        <v>-4.3688649397755883</v>
      </c>
      <c r="J56" s="19">
        <f t="shared" si="4"/>
        <v>11.302198273108921</v>
      </c>
      <c r="P56">
        <v>870</v>
      </c>
      <c r="Q56">
        <f t="shared" si="5"/>
        <v>14.5</v>
      </c>
    </row>
    <row r="57" spans="1:28" x14ac:dyDescent="0.35">
      <c r="A57" s="1">
        <v>45491</v>
      </c>
      <c r="B57" s="13">
        <v>56</v>
      </c>
      <c r="C57" s="12">
        <v>45</v>
      </c>
      <c r="D57">
        <f t="shared" si="6"/>
        <v>197.5</v>
      </c>
      <c r="E57">
        <v>1</v>
      </c>
      <c r="F57" s="17">
        <f t="shared" si="7"/>
        <v>9</v>
      </c>
      <c r="G57" s="19">
        <f t="shared" si="1"/>
        <v>3.6166666666666667</v>
      </c>
      <c r="H57" s="19">
        <f t="shared" si="2"/>
        <v>3.98263592221143</v>
      </c>
      <c r="I57" s="19">
        <f t="shared" si="3"/>
        <v>-4.3486051777561929</v>
      </c>
      <c r="J57" s="19">
        <f t="shared" si="4"/>
        <v>11.581938511089527</v>
      </c>
      <c r="P57">
        <v>915</v>
      </c>
      <c r="Q57">
        <f t="shared" si="5"/>
        <v>15.25</v>
      </c>
    </row>
    <row r="58" spans="1:28" x14ac:dyDescent="0.35">
      <c r="A58" s="1">
        <v>45492</v>
      </c>
      <c r="B58" s="13">
        <v>57</v>
      </c>
      <c r="C58" s="12">
        <v>45</v>
      </c>
      <c r="D58">
        <f t="shared" si="6"/>
        <v>197.5</v>
      </c>
      <c r="E58">
        <v>1</v>
      </c>
      <c r="F58" s="17">
        <f t="shared" si="7"/>
        <v>0</v>
      </c>
      <c r="G58" s="19">
        <f t="shared" si="1"/>
        <v>3.4666666666666668</v>
      </c>
      <c r="H58" s="19">
        <f t="shared" si="2"/>
        <v>3.7813871646379837</v>
      </c>
      <c r="I58" s="19">
        <f t="shared" si="3"/>
        <v>-4.0961076626093007</v>
      </c>
      <c r="J58" s="19">
        <f t="shared" si="4"/>
        <v>11.029440995942634</v>
      </c>
      <c r="P58">
        <v>975</v>
      </c>
      <c r="Q58">
        <f t="shared" si="5"/>
        <v>16.25</v>
      </c>
    </row>
    <row r="59" spans="1:28" x14ac:dyDescent="0.35">
      <c r="A59" s="1">
        <v>45493</v>
      </c>
      <c r="B59" s="13">
        <v>58</v>
      </c>
      <c r="C59" s="12">
        <v>48</v>
      </c>
      <c r="D59">
        <f t="shared" si="6"/>
        <v>200.5</v>
      </c>
      <c r="E59">
        <v>1</v>
      </c>
      <c r="F59" s="17">
        <f t="shared" si="7"/>
        <v>3</v>
      </c>
      <c r="G59" s="19">
        <f t="shared" si="1"/>
        <v>3.0666666666666669</v>
      </c>
      <c r="H59" s="19">
        <f t="shared" si="2"/>
        <v>3.3633647173956951</v>
      </c>
      <c r="I59" s="19">
        <f t="shared" si="3"/>
        <v>-3.6600627681247233</v>
      </c>
      <c r="J59" s="19">
        <f t="shared" si="4"/>
        <v>9.7933961014580575</v>
      </c>
      <c r="P59">
        <v>1020</v>
      </c>
      <c r="Q59">
        <f t="shared" si="5"/>
        <v>17</v>
      </c>
      <c r="AB59">
        <f>12.5*60</f>
        <v>750</v>
      </c>
    </row>
    <row r="60" spans="1:28" x14ac:dyDescent="0.35">
      <c r="A60" s="1">
        <v>45494</v>
      </c>
      <c r="B60" s="13">
        <v>59</v>
      </c>
      <c r="C60" s="12">
        <v>53</v>
      </c>
      <c r="D60">
        <f t="shared" si="6"/>
        <v>205.5</v>
      </c>
      <c r="E60">
        <v>1</v>
      </c>
      <c r="F60" s="17">
        <f t="shared" si="7"/>
        <v>5</v>
      </c>
      <c r="G60" s="19">
        <f t="shared" si="1"/>
        <v>3.0666666666666669</v>
      </c>
      <c r="H60" s="19">
        <f t="shared" si="2"/>
        <v>3.3633647173956951</v>
      </c>
      <c r="I60" s="19">
        <f t="shared" si="3"/>
        <v>-3.6600627681247233</v>
      </c>
      <c r="J60" s="19">
        <f t="shared" si="4"/>
        <v>9.7933961014580575</v>
      </c>
      <c r="P60">
        <v>1040</v>
      </c>
      <c r="Q60">
        <v>17.2</v>
      </c>
    </row>
    <row r="61" spans="1:28" x14ac:dyDescent="0.35">
      <c r="A61" s="1">
        <v>45495</v>
      </c>
      <c r="B61" s="13">
        <v>60</v>
      </c>
      <c r="C61" s="12">
        <v>53</v>
      </c>
      <c r="D61">
        <f t="shared" si="6"/>
        <v>205.5</v>
      </c>
      <c r="E61">
        <v>1</v>
      </c>
      <c r="F61" s="17">
        <f t="shared" si="7"/>
        <v>0</v>
      </c>
      <c r="G61" s="19">
        <f t="shared" si="1"/>
        <v>2.2000000000000002</v>
      </c>
      <c r="H61" s="19">
        <f t="shared" si="2"/>
        <v>4.5909330932465862</v>
      </c>
      <c r="I61" s="19">
        <f t="shared" si="3"/>
        <v>-6.9818661864931721</v>
      </c>
      <c r="J61" s="19">
        <f t="shared" si="4"/>
        <v>11.381866186493173</v>
      </c>
      <c r="P61">
        <v>1080</v>
      </c>
      <c r="Q61">
        <v>17.2</v>
      </c>
    </row>
    <row r="62" spans="1:28" x14ac:dyDescent="0.35">
      <c r="A62" s="1">
        <v>45496</v>
      </c>
      <c r="B62" s="13">
        <v>61</v>
      </c>
      <c r="C62" s="12">
        <v>52</v>
      </c>
      <c r="D62">
        <f t="shared" si="6"/>
        <v>204.5</v>
      </c>
      <c r="E62">
        <v>1</v>
      </c>
      <c r="F62" s="17">
        <f t="shared" si="7"/>
        <v>-1</v>
      </c>
      <c r="G62" s="19">
        <f t="shared" si="1"/>
        <v>2.1666666666666665</v>
      </c>
      <c r="H62" s="19">
        <f t="shared" si="2"/>
        <v>4.624812308503869</v>
      </c>
      <c r="I62" s="19">
        <f t="shared" si="3"/>
        <v>-7.082957950341072</v>
      </c>
      <c r="J62" s="19">
        <f t="shared" si="4"/>
        <v>11.416291283674404</v>
      </c>
      <c r="P62">
        <v>1140</v>
      </c>
      <c r="Q62">
        <f t="shared" si="5"/>
        <v>19</v>
      </c>
    </row>
    <row r="63" spans="1:28" x14ac:dyDescent="0.35">
      <c r="A63" s="1">
        <v>45497</v>
      </c>
      <c r="B63" s="13">
        <v>62</v>
      </c>
      <c r="C63" s="12">
        <v>50</v>
      </c>
      <c r="D63">
        <f t="shared" si="6"/>
        <v>202.5</v>
      </c>
      <c r="E63">
        <v>1</v>
      </c>
      <c r="F63" s="17">
        <f t="shared" si="7"/>
        <v>-2</v>
      </c>
      <c r="G63" s="19">
        <f t="shared" si="1"/>
        <v>2.15</v>
      </c>
      <c r="H63" s="19">
        <f t="shared" si="2"/>
        <v>4.6370788218446322</v>
      </c>
      <c r="I63" s="19">
        <f t="shared" si="3"/>
        <v>-7.124157643689264</v>
      </c>
      <c r="J63" s="19">
        <f t="shared" si="4"/>
        <v>11.424157643689265</v>
      </c>
      <c r="P63">
        <v>1170</v>
      </c>
      <c r="Q63">
        <f t="shared" si="5"/>
        <v>19.5</v>
      </c>
    </row>
    <row r="64" spans="1:28" x14ac:dyDescent="0.35">
      <c r="A64" s="1">
        <v>45498</v>
      </c>
      <c r="B64" s="13">
        <v>63</v>
      </c>
      <c r="C64" s="12">
        <v>50</v>
      </c>
      <c r="D64">
        <f t="shared" si="6"/>
        <v>202.5</v>
      </c>
      <c r="E64">
        <v>1</v>
      </c>
      <c r="F64" s="17">
        <f t="shared" si="7"/>
        <v>0</v>
      </c>
      <c r="G64" s="19">
        <f t="shared" si="1"/>
        <v>1.9166666666666667</v>
      </c>
      <c r="H64" s="19">
        <f t="shared" si="2"/>
        <v>4.7872806012971036</v>
      </c>
      <c r="I64" s="19">
        <f t="shared" si="3"/>
        <v>-7.6578945359275403</v>
      </c>
      <c r="J64" s="19">
        <f t="shared" si="4"/>
        <v>11.491227869260873</v>
      </c>
      <c r="P64">
        <v>1200</v>
      </c>
      <c r="Q64">
        <f t="shared" si="5"/>
        <v>20</v>
      </c>
    </row>
    <row r="65" spans="1:18" x14ac:dyDescent="0.35">
      <c r="A65" s="1">
        <v>45499</v>
      </c>
      <c r="B65" s="13">
        <v>64</v>
      </c>
      <c r="C65" s="12">
        <v>51</v>
      </c>
      <c r="D65">
        <f t="shared" si="6"/>
        <v>203.5</v>
      </c>
      <c r="E65">
        <v>1</v>
      </c>
      <c r="F65" s="17">
        <f t="shared" si="7"/>
        <v>1</v>
      </c>
      <c r="G65" s="19">
        <f t="shared" si="1"/>
        <v>1.9</v>
      </c>
      <c r="H65" s="19">
        <f t="shared" si="2"/>
        <v>4.7947888378947408</v>
      </c>
      <c r="I65" s="19">
        <f t="shared" si="3"/>
        <v>-7.6895776757894811</v>
      </c>
      <c r="J65" s="19">
        <f t="shared" si="4"/>
        <v>11.489577675789482</v>
      </c>
      <c r="P65">
        <v>1220</v>
      </c>
      <c r="Q65">
        <f t="shared" si="5"/>
        <v>20.333333333333332</v>
      </c>
    </row>
    <row r="66" spans="1:18" x14ac:dyDescent="0.35">
      <c r="A66" s="1">
        <v>45500</v>
      </c>
      <c r="B66" s="13">
        <v>65</v>
      </c>
      <c r="C66" s="12">
        <v>53</v>
      </c>
      <c r="D66">
        <f t="shared" si="6"/>
        <v>205.5</v>
      </c>
      <c r="E66">
        <v>1</v>
      </c>
      <c r="F66" s="17">
        <f t="shared" si="7"/>
        <v>2</v>
      </c>
      <c r="G66" s="19">
        <f t="shared" si="1"/>
        <v>1.6166666666666667</v>
      </c>
      <c r="H66" s="19">
        <f t="shared" si="2"/>
        <v>4.7058179121404837</v>
      </c>
      <c r="I66" s="19">
        <f t="shared" si="3"/>
        <v>-7.7949691576143003</v>
      </c>
      <c r="J66" s="19">
        <f t="shared" si="4"/>
        <v>11.028302490947635</v>
      </c>
      <c r="P66">
        <v>1240</v>
      </c>
      <c r="Q66">
        <f t="shared" si="5"/>
        <v>20.666666666666668</v>
      </c>
    </row>
    <row r="67" spans="1:18" x14ac:dyDescent="0.35">
      <c r="A67" s="1">
        <v>45501</v>
      </c>
      <c r="B67" s="13">
        <v>66</v>
      </c>
      <c r="C67" s="12">
        <v>54.5</v>
      </c>
      <c r="D67">
        <f t="shared" si="6"/>
        <v>207</v>
      </c>
      <c r="E67">
        <v>1</v>
      </c>
      <c r="F67" s="17">
        <f t="shared" si="7"/>
        <v>1.5</v>
      </c>
      <c r="G67" s="19">
        <f t="shared" si="1"/>
        <v>1.2833333333333334</v>
      </c>
      <c r="H67" s="19">
        <f t="shared" si="2"/>
        <v>4.6666964284765253</v>
      </c>
      <c r="I67" s="19">
        <f t="shared" si="3"/>
        <v>-8.0500595236197174</v>
      </c>
      <c r="J67" s="19">
        <f t="shared" si="4"/>
        <v>10.616726190286384</v>
      </c>
      <c r="P67">
        <v>1270</v>
      </c>
      <c r="Q67">
        <f t="shared" si="5"/>
        <v>21.166666666666668</v>
      </c>
    </row>
    <row r="68" spans="1:18" x14ac:dyDescent="0.35">
      <c r="A68" s="1">
        <v>45502</v>
      </c>
      <c r="B68" s="13">
        <v>67</v>
      </c>
      <c r="C68" s="12">
        <v>57</v>
      </c>
      <c r="D68">
        <f t="shared" si="6"/>
        <v>209.5</v>
      </c>
      <c r="E68">
        <v>1</v>
      </c>
      <c r="F68" s="17">
        <f t="shared" si="7"/>
        <v>2.5</v>
      </c>
      <c r="G68" s="19">
        <f t="shared" si="1"/>
        <v>1.0333333333333334</v>
      </c>
      <c r="H68" s="19">
        <f t="shared" si="2"/>
        <v>4.6617831590735985</v>
      </c>
      <c r="I68" s="19">
        <f t="shared" si="3"/>
        <v>-8.2902329848138638</v>
      </c>
      <c r="J68" s="19">
        <f t="shared" si="4"/>
        <v>10.35689965148053</v>
      </c>
      <c r="P68">
        <v>1320</v>
      </c>
      <c r="Q68">
        <f t="shared" si="5"/>
        <v>22</v>
      </c>
    </row>
    <row r="69" spans="1:18" x14ac:dyDescent="0.35">
      <c r="A69" s="1">
        <v>45503</v>
      </c>
      <c r="B69" s="13">
        <v>68</v>
      </c>
      <c r="C69" s="12">
        <v>63.5</v>
      </c>
      <c r="D69">
        <f t="shared" si="6"/>
        <v>216</v>
      </c>
      <c r="E69">
        <v>1</v>
      </c>
      <c r="F69" s="17">
        <f t="shared" si="7"/>
        <v>6.5</v>
      </c>
      <c r="G69" s="19">
        <f t="shared" si="1"/>
        <v>0.8833333333333333</v>
      </c>
      <c r="H69" s="19">
        <f t="shared" si="2"/>
        <v>4.6845194227606974</v>
      </c>
      <c r="I69" s="19">
        <f t="shared" si="3"/>
        <v>-8.485705512188062</v>
      </c>
      <c r="J69" s="19">
        <f t="shared" si="4"/>
        <v>10.252372178854728</v>
      </c>
      <c r="P69">
        <v>1340</v>
      </c>
      <c r="Q69">
        <f t="shared" si="5"/>
        <v>22.333333333333332</v>
      </c>
    </row>
    <row r="70" spans="1:18" x14ac:dyDescent="0.35">
      <c r="A70" s="1">
        <v>45504</v>
      </c>
      <c r="B70" s="13">
        <v>69</v>
      </c>
      <c r="C70" s="12">
        <v>63</v>
      </c>
      <c r="D70">
        <f t="shared" si="6"/>
        <v>215.5</v>
      </c>
      <c r="E70">
        <v>1</v>
      </c>
      <c r="F70" s="17">
        <f t="shared" si="7"/>
        <v>-0.5</v>
      </c>
      <c r="G70" s="19">
        <f t="shared" si="1"/>
        <v>0.9</v>
      </c>
      <c r="H70" s="19">
        <f t="shared" si="2"/>
        <v>4.7053161424074368</v>
      </c>
      <c r="I70" s="19">
        <f t="shared" si="3"/>
        <v>-8.5106322848148732</v>
      </c>
      <c r="J70" s="19">
        <f t="shared" si="4"/>
        <v>10.310632284814874</v>
      </c>
      <c r="P70">
        <v>1357</v>
      </c>
      <c r="Q70">
        <f t="shared" si="5"/>
        <v>22.616666666666667</v>
      </c>
    </row>
    <row r="71" spans="1:18" x14ac:dyDescent="0.35">
      <c r="A71" s="1">
        <v>45505</v>
      </c>
      <c r="B71" s="13">
        <v>70</v>
      </c>
      <c r="C71" s="12">
        <v>65</v>
      </c>
      <c r="D71">
        <f t="shared" si="6"/>
        <v>217.5</v>
      </c>
      <c r="E71">
        <v>1</v>
      </c>
      <c r="F71" s="17">
        <f t="shared" si="7"/>
        <v>2</v>
      </c>
      <c r="G71" s="19">
        <f t="shared" si="1"/>
        <v>0.66666666666666663</v>
      </c>
      <c r="H71" s="19">
        <f t="shared" si="2"/>
        <v>4.6194035208984383</v>
      </c>
      <c r="I71" s="19">
        <f t="shared" si="3"/>
        <v>-8.5721403751302105</v>
      </c>
      <c r="J71" s="19">
        <f t="shared" si="4"/>
        <v>9.9054737084635427</v>
      </c>
      <c r="P71">
        <v>1380</v>
      </c>
      <c r="Q71">
        <f t="shared" si="5"/>
        <v>23</v>
      </c>
    </row>
    <row r="72" spans="1:18" x14ac:dyDescent="0.35">
      <c r="A72" s="1">
        <v>45506</v>
      </c>
      <c r="B72" s="13">
        <v>71</v>
      </c>
      <c r="C72" s="12">
        <v>72.5</v>
      </c>
      <c r="D72">
        <f t="shared" si="6"/>
        <v>225</v>
      </c>
      <c r="E72">
        <v>1</v>
      </c>
      <c r="F72" s="17">
        <f t="shared" si="7"/>
        <v>7.5</v>
      </c>
      <c r="G72" s="19">
        <f t="shared" si="1"/>
        <v>0.15</v>
      </c>
      <c r="H72" s="19">
        <f t="shared" si="2"/>
        <v>4.5242863157261244</v>
      </c>
      <c r="I72" s="19">
        <f t="shared" si="3"/>
        <v>-8.8985726314522484</v>
      </c>
      <c r="J72" s="19">
        <f t="shared" si="4"/>
        <v>9.1985726314522491</v>
      </c>
      <c r="P72">
        <v>1410</v>
      </c>
      <c r="Q72">
        <f t="shared" si="5"/>
        <v>23.5</v>
      </c>
    </row>
    <row r="73" spans="1:18" x14ac:dyDescent="0.35">
      <c r="A73" s="1">
        <v>45507</v>
      </c>
      <c r="B73" s="13">
        <v>72</v>
      </c>
      <c r="C73" s="12">
        <v>79</v>
      </c>
      <c r="D73">
        <f t="shared" si="6"/>
        <v>231.5</v>
      </c>
      <c r="E73">
        <v>1</v>
      </c>
      <c r="F73" s="17">
        <f t="shared" si="7"/>
        <v>6.5</v>
      </c>
      <c r="G73" s="19">
        <f t="shared" si="1"/>
        <v>0.28333333333333333</v>
      </c>
      <c r="H73" s="19">
        <f t="shared" si="2"/>
        <v>4.5765404206914004</v>
      </c>
      <c r="I73" s="19">
        <f t="shared" si="3"/>
        <v>-8.8697475080494677</v>
      </c>
      <c r="J73" s="19">
        <f t="shared" si="4"/>
        <v>9.4364141747161341</v>
      </c>
      <c r="P73">
        <v>1420</v>
      </c>
      <c r="Q73">
        <f t="shared" si="5"/>
        <v>23.666666666666668</v>
      </c>
    </row>
    <row r="74" spans="1:18" x14ac:dyDescent="0.35">
      <c r="A74" s="1">
        <v>45508</v>
      </c>
      <c r="B74" s="13">
        <v>73</v>
      </c>
      <c r="C74" s="12">
        <v>80</v>
      </c>
      <c r="D74">
        <f t="shared" si="6"/>
        <v>232.5</v>
      </c>
      <c r="E74">
        <v>1</v>
      </c>
      <c r="F74" s="17">
        <f t="shared" si="7"/>
        <v>1</v>
      </c>
      <c r="G74" s="19">
        <f t="shared" si="1"/>
        <v>0.13333333333333333</v>
      </c>
      <c r="H74" s="19">
        <f t="shared" si="2"/>
        <v>4.5587522659410027</v>
      </c>
      <c r="I74" s="19">
        <f t="shared" si="3"/>
        <v>-8.9841711985486725</v>
      </c>
      <c r="J74" s="19">
        <f t="shared" si="4"/>
        <v>9.2508378652153382</v>
      </c>
      <c r="P74">
        <v>1440</v>
      </c>
      <c r="Q74">
        <f t="shared" si="5"/>
        <v>24</v>
      </c>
      <c r="R74">
        <v>4</v>
      </c>
    </row>
    <row r="75" spans="1:18" x14ac:dyDescent="0.35">
      <c r="A75" s="1">
        <v>45509</v>
      </c>
      <c r="B75" s="13">
        <v>74</v>
      </c>
      <c r="C75" s="12">
        <v>84</v>
      </c>
      <c r="D75">
        <f t="shared" si="6"/>
        <v>236.5</v>
      </c>
      <c r="E75">
        <v>1</v>
      </c>
      <c r="F75" s="17">
        <f t="shared" si="7"/>
        <v>4</v>
      </c>
      <c r="G75" s="19">
        <f t="shared" si="1"/>
        <v>-3.4482758620689655E-2</v>
      </c>
      <c r="H75" s="19">
        <f t="shared" si="2"/>
        <v>4.5446653730666471</v>
      </c>
      <c r="I75" s="19">
        <f t="shared" si="3"/>
        <v>-9.1238135047539846</v>
      </c>
      <c r="J75" s="19">
        <f t="shared" si="4"/>
        <v>9.0548479875126038</v>
      </c>
      <c r="P75">
        <v>1467</v>
      </c>
      <c r="Q75">
        <f t="shared" si="5"/>
        <v>24.45</v>
      </c>
    </row>
    <row r="76" spans="1:18" x14ac:dyDescent="0.35">
      <c r="A76" s="1">
        <v>45510</v>
      </c>
      <c r="B76" s="13">
        <v>75</v>
      </c>
      <c r="C76" s="12">
        <v>68</v>
      </c>
      <c r="D76">
        <f t="shared" si="6"/>
        <v>220.5</v>
      </c>
      <c r="E76">
        <v>1</v>
      </c>
      <c r="F76" s="17">
        <f t="shared" si="7"/>
        <v>-16</v>
      </c>
      <c r="G76" s="19">
        <f t="shared" si="1"/>
        <v>-3.5714285714285712E-2</v>
      </c>
      <c r="H76" s="19">
        <f t="shared" si="2"/>
        <v>4.6251034185900171</v>
      </c>
      <c r="I76" s="19">
        <f t="shared" si="3"/>
        <v>-9.2859211228943206</v>
      </c>
      <c r="J76" s="19">
        <f t="shared" si="4"/>
        <v>9.2144925514657476</v>
      </c>
      <c r="P76">
        <v>1500</v>
      </c>
      <c r="Q76">
        <f t="shared" si="5"/>
        <v>25</v>
      </c>
    </row>
    <row r="77" spans="1:18" x14ac:dyDescent="0.35">
      <c r="A77" s="1">
        <v>45511</v>
      </c>
      <c r="B77" s="13">
        <v>76</v>
      </c>
      <c r="C77" s="12">
        <v>65</v>
      </c>
      <c r="D77">
        <f t="shared" si="6"/>
        <v>217.5</v>
      </c>
      <c r="E77">
        <v>1</v>
      </c>
      <c r="F77" s="17">
        <f t="shared" si="7"/>
        <v>-3</v>
      </c>
      <c r="G77" s="19">
        <f t="shared" si="1"/>
        <v>-7.1428571428571425E-2</v>
      </c>
      <c r="H77" s="19">
        <f t="shared" si="2"/>
        <v>4.636259047894506</v>
      </c>
      <c r="I77" s="19">
        <f t="shared" si="3"/>
        <v>-9.3439466672175833</v>
      </c>
      <c r="J77" s="19">
        <f t="shared" si="4"/>
        <v>9.2010895243604409</v>
      </c>
      <c r="P77">
        <v>1539</v>
      </c>
      <c r="Q77">
        <f t="shared" si="5"/>
        <v>25.65</v>
      </c>
    </row>
    <row r="78" spans="1:18" x14ac:dyDescent="0.35">
      <c r="A78" s="1">
        <v>45512</v>
      </c>
      <c r="B78" s="13">
        <v>77</v>
      </c>
      <c r="C78" s="12">
        <v>63.5</v>
      </c>
      <c r="D78">
        <f t="shared" si="6"/>
        <v>216</v>
      </c>
      <c r="E78">
        <v>1</v>
      </c>
      <c r="F78" s="17">
        <f t="shared" si="7"/>
        <v>-1.5</v>
      </c>
      <c r="G78" s="19">
        <f t="shared" si="1"/>
        <v>-0.19642857142857142</v>
      </c>
      <c r="H78" s="19">
        <f t="shared" si="2"/>
        <v>4.7327492872881542</v>
      </c>
      <c r="I78" s="19">
        <f t="shared" si="3"/>
        <v>-9.6619271460048797</v>
      </c>
      <c r="J78" s="19">
        <f t="shared" si="4"/>
        <v>9.2690700031477373</v>
      </c>
      <c r="P78">
        <v>1560</v>
      </c>
      <c r="Q78">
        <f t="shared" si="5"/>
        <v>26</v>
      </c>
    </row>
    <row r="79" spans="1:18" x14ac:dyDescent="0.35">
      <c r="A79" s="1">
        <v>45513</v>
      </c>
      <c r="B79" s="13">
        <v>78</v>
      </c>
      <c r="C79" s="12">
        <v>59</v>
      </c>
      <c r="D79">
        <f t="shared" si="6"/>
        <v>211.5</v>
      </c>
      <c r="E79">
        <v>1</v>
      </c>
      <c r="F79" s="17">
        <f t="shared" si="7"/>
        <v>-4.5</v>
      </c>
      <c r="G79" s="19">
        <f t="shared" si="1"/>
        <v>-0.32142857142857145</v>
      </c>
      <c r="H79" s="19">
        <f t="shared" si="2"/>
        <v>4.7719685323217904</v>
      </c>
      <c r="I79" s="19">
        <f t="shared" si="3"/>
        <v>-9.865365636072152</v>
      </c>
      <c r="J79" s="19">
        <f t="shared" si="4"/>
        <v>9.2225084932150097</v>
      </c>
      <c r="P79">
        <v>1580</v>
      </c>
      <c r="Q79">
        <f t="shared" si="5"/>
        <v>26.333333333333332</v>
      </c>
    </row>
    <row r="80" spans="1:18" x14ac:dyDescent="0.35">
      <c r="A80" s="1">
        <v>45514</v>
      </c>
      <c r="B80" s="13">
        <v>79</v>
      </c>
      <c r="C80" s="12">
        <v>58.5</v>
      </c>
      <c r="D80">
        <f t="shared" si="6"/>
        <v>211</v>
      </c>
      <c r="E80">
        <v>1</v>
      </c>
      <c r="F80" s="17">
        <f t="shared" si="7"/>
        <v>-0.5</v>
      </c>
      <c r="G80" s="19">
        <f t="shared" si="1"/>
        <v>-0.6428571428571429</v>
      </c>
      <c r="H80" s="19">
        <f t="shared" si="2"/>
        <v>4.9710898899413953</v>
      </c>
      <c r="I80" s="19">
        <f t="shared" si="3"/>
        <v>-10.585036922739933</v>
      </c>
      <c r="J80" s="19">
        <f t="shared" si="4"/>
        <v>9.2993226370256483</v>
      </c>
      <c r="K80" t="s">
        <v>127</v>
      </c>
      <c r="P80">
        <v>1590</v>
      </c>
      <c r="Q80">
        <f t="shared" si="5"/>
        <v>26.5</v>
      </c>
    </row>
    <row r="81" spans="1:17" x14ac:dyDescent="0.35">
      <c r="A81" s="1">
        <v>45515</v>
      </c>
      <c r="B81" s="13">
        <v>80</v>
      </c>
      <c r="C81" s="12">
        <v>57.5</v>
      </c>
      <c r="D81">
        <f t="shared" si="6"/>
        <v>210</v>
      </c>
      <c r="E81">
        <v>1</v>
      </c>
      <c r="F81" s="17">
        <f t="shared" si="7"/>
        <v>-1</v>
      </c>
      <c r="G81" s="19">
        <f t="shared" ref="G81:G144" si="8">AVERAGE(F67:F96)</f>
        <v>-0.5714285714285714</v>
      </c>
      <c r="H81" s="19">
        <f t="shared" ref="H81:H144" si="9">_xlfn.STDEV.P(F67:F96)</f>
        <v>5.0226527668480658</v>
      </c>
      <c r="I81" s="19">
        <f t="shared" ref="I81:I144" si="10">G81-2*H81</f>
        <v>-10.616734105124703</v>
      </c>
      <c r="J81" s="19">
        <f t="shared" ref="J81:J144" si="11">G81+2*H81</f>
        <v>9.4738769622675605</v>
      </c>
      <c r="K81" t="s">
        <v>127</v>
      </c>
      <c r="P81">
        <v>1607</v>
      </c>
      <c r="Q81">
        <f t="shared" si="5"/>
        <v>26.783333333333335</v>
      </c>
    </row>
    <row r="82" spans="1:17" x14ac:dyDescent="0.35">
      <c r="A82" s="1">
        <v>45516</v>
      </c>
      <c r="B82" s="13">
        <v>81</v>
      </c>
      <c r="C82" s="12">
        <v>54.5</v>
      </c>
      <c r="D82">
        <f t="shared" si="6"/>
        <v>207</v>
      </c>
      <c r="E82">
        <v>1</v>
      </c>
      <c r="F82" s="17">
        <f t="shared" si="7"/>
        <v>-3</v>
      </c>
      <c r="G82" s="19">
        <f t="shared" si="8"/>
        <v>-0.6964285714285714</v>
      </c>
      <c r="H82" s="19">
        <f t="shared" si="9"/>
        <v>5.013088735846333</v>
      </c>
      <c r="I82" s="19">
        <f t="shared" si="10"/>
        <v>-10.722606043121237</v>
      </c>
      <c r="J82" s="19">
        <f t="shared" si="11"/>
        <v>9.3297489002640948</v>
      </c>
      <c r="K82" t="s">
        <v>127</v>
      </c>
      <c r="P82">
        <v>1620</v>
      </c>
      <c r="Q82">
        <f t="shared" si="5"/>
        <v>27</v>
      </c>
    </row>
    <row r="83" spans="1:17" x14ac:dyDescent="0.35">
      <c r="A83" s="1">
        <v>45517</v>
      </c>
      <c r="B83" s="13">
        <v>82</v>
      </c>
      <c r="C83" s="12">
        <v>52</v>
      </c>
      <c r="D83">
        <f t="shared" si="6"/>
        <v>204.5</v>
      </c>
      <c r="E83">
        <v>1</v>
      </c>
      <c r="F83" s="17">
        <f t="shared" si="7"/>
        <v>-2.5</v>
      </c>
      <c r="G83" s="19">
        <f t="shared" si="8"/>
        <v>-0.8571428571428571</v>
      </c>
      <c r="H83" s="19">
        <f t="shared" si="9"/>
        <v>4.980062289586674</v>
      </c>
      <c r="I83" s="19">
        <f t="shared" si="10"/>
        <v>-10.817267436316206</v>
      </c>
      <c r="J83" s="19">
        <f t="shared" si="11"/>
        <v>9.1029817220304903</v>
      </c>
      <c r="K83" t="s">
        <v>127</v>
      </c>
      <c r="P83">
        <v>1650</v>
      </c>
      <c r="Q83">
        <f t="shared" si="5"/>
        <v>27.5</v>
      </c>
    </row>
    <row r="84" spans="1:17" x14ac:dyDescent="0.35">
      <c r="A84" s="1">
        <v>45518</v>
      </c>
      <c r="B84" s="13">
        <v>83</v>
      </c>
      <c r="C84" s="12">
        <v>50</v>
      </c>
      <c r="D84">
        <f t="shared" si="6"/>
        <v>202.5</v>
      </c>
      <c r="E84">
        <v>1</v>
      </c>
      <c r="F84" s="17">
        <f t="shared" si="7"/>
        <v>-2</v>
      </c>
      <c r="G84" s="19">
        <f t="shared" si="8"/>
        <v>-1.2857142857142858</v>
      </c>
      <c r="H84" s="19">
        <f t="shared" si="9"/>
        <v>4.8429414236239801</v>
      </c>
      <c r="I84" s="19">
        <f t="shared" si="10"/>
        <v>-10.971597132962247</v>
      </c>
      <c r="J84" s="19">
        <f t="shared" si="11"/>
        <v>8.4001685615336736</v>
      </c>
      <c r="K84" t="s">
        <v>127</v>
      </c>
      <c r="P84">
        <v>1680</v>
      </c>
      <c r="Q84">
        <f t="shared" si="5"/>
        <v>28</v>
      </c>
    </row>
    <row r="85" spans="1:17" x14ac:dyDescent="0.35">
      <c r="A85" s="1">
        <v>45519</v>
      </c>
      <c r="B85" s="13">
        <v>84</v>
      </c>
      <c r="C85" s="12">
        <v>57</v>
      </c>
      <c r="D85">
        <f t="shared" si="6"/>
        <v>209.5</v>
      </c>
      <c r="E85">
        <v>1</v>
      </c>
      <c r="F85" s="17">
        <f t="shared" si="7"/>
        <v>7</v>
      </c>
      <c r="G85" s="19">
        <f t="shared" si="8"/>
        <v>-1.3214285714285714</v>
      </c>
      <c r="H85" s="19">
        <f t="shared" si="9"/>
        <v>4.8407022175696444</v>
      </c>
      <c r="I85" s="19">
        <f t="shared" si="10"/>
        <v>-11.00283300656786</v>
      </c>
      <c r="J85" s="19">
        <f t="shared" si="11"/>
        <v>8.3599758637107175</v>
      </c>
      <c r="K85" t="s">
        <v>127</v>
      </c>
      <c r="P85">
        <v>1710</v>
      </c>
      <c r="Q85">
        <f t="shared" si="5"/>
        <v>28.5</v>
      </c>
    </row>
    <row r="86" spans="1:17" x14ac:dyDescent="0.35">
      <c r="A86" s="1">
        <v>45520</v>
      </c>
      <c r="B86" s="13">
        <v>85</v>
      </c>
      <c r="C86" s="12">
        <v>56</v>
      </c>
      <c r="D86">
        <f t="shared" si="6"/>
        <v>208.5</v>
      </c>
      <c r="E86">
        <v>1</v>
      </c>
      <c r="F86" s="17">
        <f t="shared" si="7"/>
        <v>-1</v>
      </c>
      <c r="G86" s="19">
        <f t="shared" si="8"/>
        <v>-1.6785714285714286</v>
      </c>
      <c r="H86" s="19">
        <f t="shared" si="9"/>
        <v>4.950133991177637</v>
      </c>
      <c r="I86" s="19">
        <f t="shared" si="10"/>
        <v>-11.578839410926703</v>
      </c>
      <c r="J86" s="19">
        <f t="shared" si="11"/>
        <v>8.2216965537838451</v>
      </c>
      <c r="K86" t="s">
        <v>127</v>
      </c>
      <c r="P86">
        <v>1730</v>
      </c>
      <c r="Q86">
        <f t="shared" si="5"/>
        <v>28.833333333333332</v>
      </c>
    </row>
    <row r="87" spans="1:17" x14ac:dyDescent="0.35">
      <c r="A87" s="1">
        <v>45521</v>
      </c>
      <c r="B87" s="13">
        <v>86</v>
      </c>
      <c r="C87" s="12">
        <v>49.5</v>
      </c>
      <c r="D87">
        <f t="shared" si="6"/>
        <v>202</v>
      </c>
      <c r="E87">
        <v>1</v>
      </c>
      <c r="F87" s="17">
        <f t="shared" si="7"/>
        <v>-6.5</v>
      </c>
      <c r="G87" s="19">
        <f t="shared" si="8"/>
        <v>-1.8928571428571428</v>
      </c>
      <c r="H87" s="19">
        <f t="shared" si="9"/>
        <v>4.6701123090983412</v>
      </c>
      <c r="I87" s="19">
        <f t="shared" si="10"/>
        <v>-11.233081761053825</v>
      </c>
      <c r="J87" s="19">
        <f t="shared" si="11"/>
        <v>7.44736747533954</v>
      </c>
      <c r="P87">
        <v>1748</v>
      </c>
      <c r="Q87">
        <f t="shared" si="5"/>
        <v>29.133333333333333</v>
      </c>
    </row>
    <row r="88" spans="1:17" x14ac:dyDescent="0.35">
      <c r="A88" s="1">
        <v>45522</v>
      </c>
      <c r="B88" s="13">
        <v>87</v>
      </c>
      <c r="C88" s="12">
        <v>53.5</v>
      </c>
      <c r="D88">
        <f t="shared" si="6"/>
        <v>206</v>
      </c>
      <c r="E88">
        <v>1</v>
      </c>
      <c r="F88" s="17">
        <f t="shared" si="7"/>
        <v>4</v>
      </c>
      <c r="G88" s="19">
        <f t="shared" si="8"/>
        <v>-2.1785714285714284</v>
      </c>
      <c r="H88" s="19">
        <f t="shared" si="9"/>
        <v>4.3838467405804638</v>
      </c>
      <c r="I88" s="19">
        <f t="shared" si="10"/>
        <v>-10.946264909732356</v>
      </c>
      <c r="J88" s="19">
        <f t="shared" si="11"/>
        <v>6.5891220525894987</v>
      </c>
      <c r="P88">
        <v>1759</v>
      </c>
      <c r="Q88">
        <f t="shared" si="5"/>
        <v>29.316666666666666</v>
      </c>
    </row>
    <row r="89" spans="1:17" x14ac:dyDescent="0.35">
      <c r="A89" s="1">
        <v>45523</v>
      </c>
      <c r="B89" s="13">
        <v>88</v>
      </c>
      <c r="C89" s="12">
        <v>52</v>
      </c>
      <c r="D89">
        <f t="shared" si="6"/>
        <v>204.5</v>
      </c>
      <c r="E89">
        <v>1</v>
      </c>
      <c r="F89" s="17">
        <f t="shared" si="7"/>
        <v>-1.5</v>
      </c>
      <c r="G89" s="19">
        <f t="shared" si="8"/>
        <v>-2.0535714285714284</v>
      </c>
      <c r="H89" s="19">
        <f t="shared" si="9"/>
        <v>4.5204679074229492</v>
      </c>
      <c r="I89" s="19">
        <f t="shared" si="10"/>
        <v>-11.094507243417327</v>
      </c>
      <c r="J89" s="19">
        <f t="shared" si="11"/>
        <v>6.9873643862744697</v>
      </c>
      <c r="K89" t="s">
        <v>127</v>
      </c>
      <c r="P89">
        <v>1800</v>
      </c>
      <c r="Q89">
        <f t="shared" si="5"/>
        <v>30</v>
      </c>
    </row>
    <row r="90" spans="1:17" x14ac:dyDescent="0.35">
      <c r="A90" s="1">
        <v>45524</v>
      </c>
      <c r="B90" s="13">
        <v>89</v>
      </c>
      <c r="G90" s="19">
        <f t="shared" si="8"/>
        <v>-2.3035714285714284</v>
      </c>
      <c r="H90" s="19">
        <f t="shared" si="9"/>
        <v>4.3698220087041415</v>
      </c>
      <c r="I90" s="19">
        <f t="shared" si="10"/>
        <v>-11.043215445979712</v>
      </c>
      <c r="J90" s="19">
        <f t="shared" si="11"/>
        <v>6.4360725888368542</v>
      </c>
      <c r="K90" t="s">
        <v>11</v>
      </c>
      <c r="P90">
        <v>1860</v>
      </c>
      <c r="Q90">
        <f t="shared" si="5"/>
        <v>31</v>
      </c>
    </row>
    <row r="91" spans="1:17" x14ac:dyDescent="0.35">
      <c r="A91" s="1">
        <v>45525</v>
      </c>
      <c r="B91" s="13">
        <v>90</v>
      </c>
      <c r="C91" s="12">
        <v>-3</v>
      </c>
      <c r="D91">
        <v>204.5</v>
      </c>
      <c r="E91">
        <v>2</v>
      </c>
      <c r="G91" s="19">
        <f t="shared" si="8"/>
        <v>-1.625</v>
      </c>
      <c r="H91" s="19">
        <f t="shared" si="9"/>
        <v>3.5971839184085574</v>
      </c>
      <c r="I91" s="19">
        <f t="shared" si="10"/>
        <v>-8.8193678368171149</v>
      </c>
      <c r="J91" s="19">
        <f t="shared" si="11"/>
        <v>5.5693678368171149</v>
      </c>
      <c r="P91">
        <v>1882</v>
      </c>
      <c r="Q91">
        <f t="shared" si="5"/>
        <v>31.366666666666667</v>
      </c>
    </row>
    <row r="92" spans="1:17" x14ac:dyDescent="0.35">
      <c r="A92" s="1">
        <v>45526</v>
      </c>
      <c r="B92" s="13">
        <v>91</v>
      </c>
      <c r="C92" s="12">
        <v>-5</v>
      </c>
      <c r="D92">
        <f t="shared" ref="D92:D123" si="12">D91+F92</f>
        <v>202.5</v>
      </c>
      <c r="E92">
        <v>1</v>
      </c>
      <c r="F92" s="17">
        <f t="shared" ref="F92:F123" si="13">C92-C91</f>
        <v>-2</v>
      </c>
      <c r="G92" s="19">
        <f t="shared" si="8"/>
        <v>-1.3642857142857143</v>
      </c>
      <c r="H92" s="19">
        <f t="shared" si="9"/>
        <v>3.7494013127540287</v>
      </c>
      <c r="I92" s="19">
        <f t="shared" si="10"/>
        <v>-8.8630883397937712</v>
      </c>
      <c r="J92" s="19">
        <f t="shared" si="11"/>
        <v>6.1345169112223434</v>
      </c>
      <c r="K92" t="s">
        <v>128</v>
      </c>
      <c r="P92">
        <v>1920</v>
      </c>
      <c r="Q92">
        <f>P92/60</f>
        <v>32</v>
      </c>
    </row>
    <row r="93" spans="1:17" x14ac:dyDescent="0.35">
      <c r="A93" s="1">
        <v>45527</v>
      </c>
      <c r="B93" s="13">
        <v>92</v>
      </c>
      <c r="C93" s="12">
        <v>-10.5</v>
      </c>
      <c r="D93">
        <f t="shared" si="12"/>
        <v>197</v>
      </c>
      <c r="E93">
        <v>1</v>
      </c>
      <c r="F93" s="17">
        <f t="shared" si="13"/>
        <v>-5.5</v>
      </c>
      <c r="G93" s="19">
        <f t="shared" si="8"/>
        <v>-1.1250000000000002</v>
      </c>
      <c r="H93" s="19">
        <f t="shared" si="9"/>
        <v>3.9419560952835151</v>
      </c>
      <c r="I93" s="19">
        <f t="shared" si="10"/>
        <v>-9.0089121905670311</v>
      </c>
      <c r="J93" s="19">
        <f t="shared" si="11"/>
        <v>6.7589121905670302</v>
      </c>
      <c r="K93" t="s">
        <v>128</v>
      </c>
      <c r="P93">
        <v>1950</v>
      </c>
      <c r="Q93">
        <f>P93/60</f>
        <v>32.5</v>
      </c>
    </row>
    <row r="94" spans="1:17" x14ac:dyDescent="0.35">
      <c r="A94" s="1">
        <v>45528</v>
      </c>
      <c r="B94" s="13">
        <v>93</v>
      </c>
      <c r="C94" s="12">
        <v>-14</v>
      </c>
      <c r="D94">
        <f t="shared" si="12"/>
        <v>193.5</v>
      </c>
      <c r="E94">
        <v>1</v>
      </c>
      <c r="F94" s="17">
        <f t="shared" si="13"/>
        <v>-3.5</v>
      </c>
      <c r="G94" s="19">
        <f t="shared" si="8"/>
        <v>-1.0535714285714286</v>
      </c>
      <c r="H94" s="19">
        <f t="shared" si="9"/>
        <v>3.8980290022062198</v>
      </c>
      <c r="I94" s="19">
        <f t="shared" si="10"/>
        <v>-8.8496294329838676</v>
      </c>
      <c r="J94" s="19">
        <f t="shared" si="11"/>
        <v>6.7424865758410109</v>
      </c>
      <c r="K94" t="s">
        <v>128</v>
      </c>
      <c r="P94">
        <v>1980</v>
      </c>
      <c r="Q94">
        <f>P94/60</f>
        <v>33</v>
      </c>
    </row>
    <row r="95" spans="1:17" x14ac:dyDescent="0.35">
      <c r="A95" s="1">
        <v>45529</v>
      </c>
      <c r="B95" s="13">
        <v>94</v>
      </c>
      <c r="C95" s="12">
        <v>-22</v>
      </c>
      <c r="D95">
        <f t="shared" si="12"/>
        <v>185.5</v>
      </c>
      <c r="E95">
        <v>1</v>
      </c>
      <c r="F95" s="17">
        <f t="shared" si="13"/>
        <v>-8</v>
      </c>
      <c r="G95" s="19">
        <f t="shared" si="8"/>
        <v>-1.0714285714285714</v>
      </c>
      <c r="H95" s="19">
        <f t="shared" si="9"/>
        <v>3.8965971549231391</v>
      </c>
      <c r="I95" s="19">
        <f t="shared" si="10"/>
        <v>-8.8646228812748493</v>
      </c>
      <c r="J95" s="19">
        <f t="shared" si="11"/>
        <v>6.721765738417707</v>
      </c>
      <c r="K95" t="s">
        <v>128</v>
      </c>
      <c r="P95">
        <v>2070</v>
      </c>
      <c r="Q95">
        <f>P95/60</f>
        <v>34.5</v>
      </c>
    </row>
    <row r="96" spans="1:17" x14ac:dyDescent="0.35">
      <c r="A96" s="1">
        <v>45530</v>
      </c>
      <c r="B96" s="13">
        <v>95</v>
      </c>
      <c r="C96" s="12">
        <v>-18</v>
      </c>
      <c r="D96">
        <f t="shared" si="12"/>
        <v>189.5</v>
      </c>
      <c r="E96">
        <v>1</v>
      </c>
      <c r="F96" s="17">
        <f t="shared" si="13"/>
        <v>4</v>
      </c>
      <c r="G96" s="19">
        <f t="shared" si="8"/>
        <v>-0.8035714285714286</v>
      </c>
      <c r="H96" s="19">
        <f t="shared" si="9"/>
        <v>4.1423321711719998</v>
      </c>
      <c r="I96" s="19">
        <f t="shared" si="10"/>
        <v>-9.0882357709154284</v>
      </c>
      <c r="J96" s="19">
        <f t="shared" si="11"/>
        <v>7.4810929137725708</v>
      </c>
      <c r="K96" t="s">
        <v>128</v>
      </c>
    </row>
    <row r="97" spans="1:11" x14ac:dyDescent="0.35">
      <c r="A97" s="1">
        <v>45531</v>
      </c>
      <c r="B97" s="13">
        <v>96</v>
      </c>
      <c r="C97" s="12">
        <v>-20</v>
      </c>
      <c r="D97">
        <f t="shared" si="12"/>
        <v>187.5</v>
      </c>
      <c r="E97">
        <v>1</v>
      </c>
      <c r="F97" s="17">
        <f t="shared" si="13"/>
        <v>-2</v>
      </c>
      <c r="G97" s="19">
        <f t="shared" si="8"/>
        <v>-0.7321428571428571</v>
      </c>
      <c r="H97" s="19">
        <f t="shared" si="9"/>
        <v>4.1210308671694351</v>
      </c>
      <c r="I97" s="19">
        <f t="shared" si="10"/>
        <v>-8.9742045914817279</v>
      </c>
      <c r="J97" s="19">
        <f t="shared" si="11"/>
        <v>7.5099188771960135</v>
      </c>
      <c r="K97" t="s">
        <v>128</v>
      </c>
    </row>
    <row r="98" spans="1:11" x14ac:dyDescent="0.35">
      <c r="A98" s="1">
        <v>45532</v>
      </c>
      <c r="B98" s="13">
        <v>97</v>
      </c>
      <c r="C98" s="12">
        <v>-22</v>
      </c>
      <c r="D98">
        <f t="shared" si="12"/>
        <v>185.5</v>
      </c>
      <c r="E98">
        <v>1</v>
      </c>
      <c r="F98" s="17">
        <f t="shared" si="13"/>
        <v>-2</v>
      </c>
      <c r="G98" s="19">
        <f t="shared" si="8"/>
        <v>-0.7142857142857143</v>
      </c>
      <c r="H98" s="19">
        <f t="shared" si="9"/>
        <v>4.1144097203534278</v>
      </c>
      <c r="I98" s="19">
        <f t="shared" si="10"/>
        <v>-8.9431051549925691</v>
      </c>
      <c r="J98" s="19">
        <f t="shared" si="11"/>
        <v>7.5145337264211411</v>
      </c>
      <c r="K98" t="s">
        <v>128</v>
      </c>
    </row>
    <row r="99" spans="1:11" x14ac:dyDescent="0.35">
      <c r="A99" s="1">
        <v>45533</v>
      </c>
      <c r="B99" s="13">
        <f>B98+1</f>
        <v>98</v>
      </c>
      <c r="C99" s="12">
        <v>-27.5</v>
      </c>
      <c r="D99">
        <f t="shared" si="12"/>
        <v>180</v>
      </c>
      <c r="E99">
        <v>1</v>
      </c>
      <c r="F99" s="17">
        <f t="shared" si="13"/>
        <v>-5.5</v>
      </c>
      <c r="G99" s="19">
        <f t="shared" si="8"/>
        <v>-0.6785714285714286</v>
      </c>
      <c r="H99" s="19">
        <f t="shared" si="9"/>
        <v>4.1074285614913748</v>
      </c>
      <c r="I99" s="19">
        <f t="shared" si="10"/>
        <v>-8.8934285515541784</v>
      </c>
      <c r="J99" s="19">
        <f t="shared" si="11"/>
        <v>7.5362856944113208</v>
      </c>
      <c r="K99" t="s">
        <v>140</v>
      </c>
    </row>
    <row r="100" spans="1:11" x14ac:dyDescent="0.35">
      <c r="A100" s="1">
        <v>45534</v>
      </c>
      <c r="B100" s="13">
        <f t="shared" ref="B100:B163" si="14">B99+1</f>
        <v>99</v>
      </c>
      <c r="C100" s="12">
        <v>-29</v>
      </c>
      <c r="D100">
        <f t="shared" si="12"/>
        <v>178.5</v>
      </c>
      <c r="E100">
        <v>1</v>
      </c>
      <c r="F100" s="17">
        <f t="shared" si="13"/>
        <v>-1.5</v>
      </c>
      <c r="G100" s="19">
        <f t="shared" si="8"/>
        <v>-1.0357142857142858</v>
      </c>
      <c r="H100" s="19">
        <f t="shared" si="9"/>
        <v>3.8509937757966437</v>
      </c>
      <c r="I100" s="19">
        <f t="shared" si="10"/>
        <v>-8.7377018373075739</v>
      </c>
      <c r="J100" s="19">
        <f t="shared" si="11"/>
        <v>6.6662732658790018</v>
      </c>
      <c r="K100" t="s">
        <v>140</v>
      </c>
    </row>
    <row r="101" spans="1:11" x14ac:dyDescent="0.35">
      <c r="A101" s="1">
        <v>45535</v>
      </c>
      <c r="B101" s="13">
        <f t="shared" si="14"/>
        <v>100</v>
      </c>
      <c r="C101" s="12">
        <v>-37</v>
      </c>
      <c r="D101">
        <f t="shared" si="12"/>
        <v>170.5</v>
      </c>
      <c r="E101">
        <v>1</v>
      </c>
      <c r="F101" s="17">
        <f t="shared" si="13"/>
        <v>-8</v>
      </c>
      <c r="G101" s="19">
        <f t="shared" si="8"/>
        <v>-0.9464285714285714</v>
      </c>
      <c r="H101" s="19">
        <f t="shared" si="9"/>
        <v>3.8796614490421293</v>
      </c>
      <c r="I101" s="19">
        <f t="shared" si="10"/>
        <v>-8.7057514695128297</v>
      </c>
      <c r="J101" s="19">
        <f t="shared" si="11"/>
        <v>6.8128943266556874</v>
      </c>
      <c r="K101" t="s">
        <v>140</v>
      </c>
    </row>
    <row r="102" spans="1:11" x14ac:dyDescent="0.35">
      <c r="A102" s="1">
        <v>45536</v>
      </c>
      <c r="B102" s="13">
        <f t="shared" si="14"/>
        <v>101</v>
      </c>
      <c r="C102" s="12">
        <v>-35.5</v>
      </c>
      <c r="D102">
        <f t="shared" si="12"/>
        <v>172</v>
      </c>
      <c r="E102">
        <v>1</v>
      </c>
      <c r="F102" s="17">
        <f t="shared" si="13"/>
        <v>1.5</v>
      </c>
      <c r="G102" s="19">
        <f t="shared" si="8"/>
        <v>-0.6607142857142857</v>
      </c>
      <c r="H102" s="19">
        <f t="shared" si="9"/>
        <v>3.7526504239112963</v>
      </c>
      <c r="I102" s="19">
        <f t="shared" si="10"/>
        <v>-8.1660151335368791</v>
      </c>
      <c r="J102" s="19">
        <f t="shared" si="11"/>
        <v>6.8445865621083071</v>
      </c>
      <c r="K102" t="s">
        <v>140</v>
      </c>
    </row>
    <row r="103" spans="1:11" x14ac:dyDescent="0.35">
      <c r="A103" s="1">
        <v>45537</v>
      </c>
      <c r="B103" s="13">
        <f t="shared" si="14"/>
        <v>102</v>
      </c>
      <c r="C103" s="12">
        <v>-37</v>
      </c>
      <c r="D103">
        <f t="shared" si="12"/>
        <v>170.5</v>
      </c>
      <c r="E103">
        <v>1</v>
      </c>
      <c r="F103" s="17">
        <f t="shared" si="13"/>
        <v>-1.5</v>
      </c>
      <c r="G103" s="19">
        <f t="shared" si="8"/>
        <v>-0.9821428571428571</v>
      </c>
      <c r="H103" s="19">
        <f t="shared" si="9"/>
        <v>3.725017120902991</v>
      </c>
      <c r="I103" s="19">
        <f t="shared" si="10"/>
        <v>-8.4321770989488396</v>
      </c>
      <c r="J103" s="19">
        <f t="shared" si="11"/>
        <v>6.4678913846631252</v>
      </c>
      <c r="K103" t="s">
        <v>140</v>
      </c>
    </row>
    <row r="104" spans="1:11" x14ac:dyDescent="0.35">
      <c r="A104" s="1">
        <v>45538</v>
      </c>
      <c r="B104" s="13">
        <f t="shared" si="14"/>
        <v>103</v>
      </c>
      <c r="C104" s="12">
        <v>-32.5</v>
      </c>
      <c r="D104">
        <f t="shared" si="12"/>
        <v>175</v>
      </c>
      <c r="E104">
        <v>1</v>
      </c>
      <c r="F104" s="17">
        <f t="shared" si="13"/>
        <v>4.5</v>
      </c>
      <c r="G104" s="19">
        <f t="shared" si="8"/>
        <v>-0.5</v>
      </c>
      <c r="H104" s="19">
        <f t="shared" si="9"/>
        <v>4.4331543107427631</v>
      </c>
      <c r="I104" s="19">
        <f t="shared" si="10"/>
        <v>-9.3663086214855262</v>
      </c>
      <c r="J104" s="19">
        <f t="shared" si="11"/>
        <v>8.3663086214855262</v>
      </c>
      <c r="K104" t="s">
        <v>140</v>
      </c>
    </row>
    <row r="105" spans="1:11" x14ac:dyDescent="0.35">
      <c r="A105" s="1">
        <v>45539</v>
      </c>
      <c r="B105" s="13">
        <f t="shared" si="14"/>
        <v>104</v>
      </c>
      <c r="C105" s="12">
        <v>-35.5</v>
      </c>
      <c r="D105">
        <f t="shared" si="12"/>
        <v>172</v>
      </c>
      <c r="E105">
        <v>1</v>
      </c>
      <c r="F105" s="17">
        <f t="shared" si="13"/>
        <v>-3</v>
      </c>
      <c r="G105" s="19">
        <f t="shared" si="8"/>
        <v>5.1724137931034482E-2</v>
      </c>
      <c r="H105" s="19">
        <f t="shared" si="9"/>
        <v>5.2438877844890914</v>
      </c>
      <c r="I105" s="19">
        <f t="shared" si="10"/>
        <v>-10.436051431047149</v>
      </c>
      <c r="J105" s="19">
        <f t="shared" si="11"/>
        <v>10.539499706909217</v>
      </c>
      <c r="K105" t="s">
        <v>140</v>
      </c>
    </row>
    <row r="106" spans="1:11" x14ac:dyDescent="0.35">
      <c r="A106" s="1">
        <v>45540</v>
      </c>
      <c r="B106" s="13">
        <f t="shared" si="14"/>
        <v>105</v>
      </c>
      <c r="C106" s="12">
        <v>-32.5</v>
      </c>
      <c r="D106">
        <f t="shared" si="12"/>
        <v>175</v>
      </c>
      <c r="E106">
        <v>1</v>
      </c>
      <c r="F106" s="17">
        <f t="shared" si="13"/>
        <v>3</v>
      </c>
      <c r="G106" s="19">
        <f t="shared" si="8"/>
        <v>0.16999999999999998</v>
      </c>
      <c r="H106" s="19">
        <f t="shared" si="9"/>
        <v>5.1949430539066874</v>
      </c>
      <c r="I106" s="19">
        <f t="shared" si="10"/>
        <v>-10.219886107813375</v>
      </c>
      <c r="J106" s="19">
        <f t="shared" si="11"/>
        <v>10.559886107813375</v>
      </c>
      <c r="K106" t="s">
        <v>140</v>
      </c>
    </row>
    <row r="107" spans="1:11" x14ac:dyDescent="0.35">
      <c r="A107" s="1">
        <v>45541</v>
      </c>
      <c r="B107" s="13">
        <f t="shared" si="14"/>
        <v>106</v>
      </c>
      <c r="C107" s="12">
        <v>-28.2</v>
      </c>
      <c r="D107">
        <f t="shared" si="12"/>
        <v>179.3</v>
      </c>
      <c r="E107">
        <v>1</v>
      </c>
      <c r="F107" s="17">
        <f t="shared" si="13"/>
        <v>4.3000000000000007</v>
      </c>
      <c r="G107" s="19">
        <f t="shared" si="8"/>
        <v>0.12666666666666665</v>
      </c>
      <c r="H107" s="19">
        <f t="shared" si="9"/>
        <v>5.2182329916893861</v>
      </c>
      <c r="I107" s="19">
        <f t="shared" si="10"/>
        <v>-10.309799316712105</v>
      </c>
      <c r="J107" s="19">
        <f t="shared" si="11"/>
        <v>10.563132650045439</v>
      </c>
      <c r="K107" t="s">
        <v>140</v>
      </c>
    </row>
    <row r="108" spans="1:11" x14ac:dyDescent="0.35">
      <c r="A108" s="1">
        <v>45542</v>
      </c>
      <c r="B108" s="13">
        <f t="shared" si="14"/>
        <v>107</v>
      </c>
      <c r="C108" s="12">
        <v>-23</v>
      </c>
      <c r="D108">
        <f t="shared" si="12"/>
        <v>184.5</v>
      </c>
      <c r="E108">
        <v>1</v>
      </c>
      <c r="F108" s="17">
        <f t="shared" si="13"/>
        <v>5.1999999999999993</v>
      </c>
      <c r="G108" s="19">
        <f t="shared" si="8"/>
        <v>0.51666666666666672</v>
      </c>
      <c r="H108" s="19">
        <f t="shared" si="9"/>
        <v>5.220350137256653</v>
      </c>
      <c r="I108" s="19">
        <f t="shared" si="10"/>
        <v>-9.9240336078466385</v>
      </c>
      <c r="J108" s="19">
        <f t="shared" si="11"/>
        <v>10.957366941179973</v>
      </c>
      <c r="K108" t="s">
        <v>140</v>
      </c>
    </row>
    <row r="109" spans="1:11" x14ac:dyDescent="0.35">
      <c r="A109" s="1">
        <v>45543</v>
      </c>
      <c r="B109" s="13">
        <f t="shared" si="14"/>
        <v>108</v>
      </c>
      <c r="C109" s="12">
        <v>-25.5</v>
      </c>
      <c r="D109">
        <f t="shared" si="12"/>
        <v>182</v>
      </c>
      <c r="E109">
        <v>1</v>
      </c>
      <c r="F109" s="17">
        <f t="shared" si="13"/>
        <v>-2.5</v>
      </c>
      <c r="G109" s="19">
        <f t="shared" si="8"/>
        <v>0.65517241379310343</v>
      </c>
      <c r="H109" s="19">
        <f t="shared" si="9"/>
        <v>5.2551181099556485</v>
      </c>
      <c r="I109" s="19">
        <f t="shared" si="10"/>
        <v>-9.8550638061181939</v>
      </c>
      <c r="J109" s="19">
        <f t="shared" si="11"/>
        <v>11.1654086337044</v>
      </c>
      <c r="K109" t="s">
        <v>142</v>
      </c>
    </row>
    <row r="110" spans="1:11" x14ac:dyDescent="0.35">
      <c r="A110" s="1">
        <v>45544</v>
      </c>
      <c r="B110" s="13">
        <f t="shared" si="14"/>
        <v>109</v>
      </c>
      <c r="C110" s="12">
        <v>-26.5</v>
      </c>
      <c r="D110">
        <f t="shared" si="12"/>
        <v>181</v>
      </c>
      <c r="E110">
        <v>1</v>
      </c>
      <c r="F110" s="17">
        <f t="shared" si="13"/>
        <v>-1</v>
      </c>
      <c r="G110" s="19">
        <f t="shared" si="8"/>
        <v>0.9642857142857143</v>
      </c>
      <c r="H110" s="19">
        <f t="shared" si="9"/>
        <v>5.0824779028199485</v>
      </c>
      <c r="I110" s="19">
        <f t="shared" si="10"/>
        <v>-9.2006700913541835</v>
      </c>
      <c r="J110" s="19">
        <f t="shared" si="11"/>
        <v>11.129241519925611</v>
      </c>
      <c r="K110" t="s">
        <v>142</v>
      </c>
    </row>
    <row r="111" spans="1:11" x14ac:dyDescent="0.35">
      <c r="A111" s="1">
        <v>45545</v>
      </c>
      <c r="B111" s="13">
        <f t="shared" si="14"/>
        <v>110</v>
      </c>
      <c r="C111" s="12">
        <v>-20</v>
      </c>
      <c r="D111">
        <f t="shared" si="12"/>
        <v>187.5</v>
      </c>
      <c r="E111">
        <v>1</v>
      </c>
      <c r="F111" s="17">
        <f t="shared" si="13"/>
        <v>6.5</v>
      </c>
      <c r="G111" s="19">
        <f t="shared" si="8"/>
        <v>0.85185185185185186</v>
      </c>
      <c r="H111" s="19">
        <f t="shared" si="9"/>
        <v>5.1414344712829489</v>
      </c>
      <c r="I111" s="19">
        <f t="shared" si="10"/>
        <v>-9.4310170907140467</v>
      </c>
      <c r="J111" s="19">
        <f t="shared" si="11"/>
        <v>11.134720794417749</v>
      </c>
      <c r="K111" t="s">
        <v>142</v>
      </c>
    </row>
    <row r="112" spans="1:11" x14ac:dyDescent="0.35">
      <c r="A112" s="1">
        <v>45546</v>
      </c>
      <c r="B112" s="13">
        <f t="shared" si="14"/>
        <v>111</v>
      </c>
      <c r="C112" s="12">
        <v>-21</v>
      </c>
      <c r="D112">
        <f t="shared" si="12"/>
        <v>186.5</v>
      </c>
      <c r="E112">
        <v>1</v>
      </c>
      <c r="F112" s="17">
        <f t="shared" si="13"/>
        <v>-1</v>
      </c>
      <c r="G112" s="19">
        <f t="shared" si="8"/>
        <v>0.96153846153846156</v>
      </c>
      <c r="H112" s="19">
        <f t="shared" si="9"/>
        <v>5.2082831161287189</v>
      </c>
      <c r="I112" s="19">
        <f t="shared" si="10"/>
        <v>-9.455027770718976</v>
      </c>
      <c r="J112" s="19">
        <f t="shared" si="11"/>
        <v>11.378104693795899</v>
      </c>
      <c r="K112" t="s">
        <v>142</v>
      </c>
    </row>
    <row r="113" spans="1:11" x14ac:dyDescent="0.35">
      <c r="A113" s="1">
        <v>45547</v>
      </c>
      <c r="B113" s="13">
        <f t="shared" si="14"/>
        <v>112</v>
      </c>
      <c r="C113" s="12">
        <v>-23</v>
      </c>
      <c r="D113">
        <f t="shared" si="12"/>
        <v>184.5</v>
      </c>
      <c r="E113">
        <v>1</v>
      </c>
      <c r="F113" s="17">
        <f t="shared" si="13"/>
        <v>-2</v>
      </c>
      <c r="G113" s="19">
        <f t="shared" si="8"/>
        <v>1.08</v>
      </c>
      <c r="H113" s="19">
        <f t="shared" si="9"/>
        <v>5.2769688268929542</v>
      </c>
      <c r="I113" s="19">
        <f t="shared" si="10"/>
        <v>-9.4739376537859084</v>
      </c>
      <c r="J113" s="19">
        <f t="shared" si="11"/>
        <v>11.633937653785908</v>
      </c>
      <c r="K113" t="s">
        <v>142</v>
      </c>
    </row>
    <row r="114" spans="1:11" x14ac:dyDescent="0.35">
      <c r="A114" s="1">
        <v>45548</v>
      </c>
      <c r="B114" s="13">
        <f t="shared" si="14"/>
        <v>113</v>
      </c>
      <c r="C114" s="12">
        <v>-24</v>
      </c>
      <c r="D114">
        <f t="shared" si="12"/>
        <v>183.5</v>
      </c>
      <c r="E114">
        <v>1</v>
      </c>
      <c r="F114" s="17">
        <f t="shared" si="13"/>
        <v>-1</v>
      </c>
      <c r="G114" s="19">
        <f t="shared" si="8"/>
        <v>1.24</v>
      </c>
      <c r="H114" s="19">
        <f t="shared" si="9"/>
        <v>5.1337315862830231</v>
      </c>
      <c r="I114" s="19">
        <f t="shared" si="10"/>
        <v>-9.0274631725660459</v>
      </c>
      <c r="J114" s="19">
        <f t="shared" si="11"/>
        <v>11.507463172566046</v>
      </c>
      <c r="K114" t="s">
        <v>142</v>
      </c>
    </row>
    <row r="115" spans="1:11" x14ac:dyDescent="0.35">
      <c r="A115" s="1">
        <v>45549</v>
      </c>
      <c r="B115" s="13">
        <f t="shared" si="14"/>
        <v>114</v>
      </c>
      <c r="C115" s="12">
        <v>-27</v>
      </c>
      <c r="D115">
        <f t="shared" si="12"/>
        <v>180.5</v>
      </c>
      <c r="E115">
        <v>1</v>
      </c>
      <c r="F115" s="17">
        <f t="shared" si="13"/>
        <v>-3</v>
      </c>
      <c r="G115" s="19">
        <f t="shared" si="8"/>
        <v>1.48</v>
      </c>
      <c r="H115" s="19">
        <f t="shared" si="9"/>
        <v>5.1402723663245702</v>
      </c>
      <c r="I115" s="19">
        <f t="shared" si="10"/>
        <v>-8.8005447326491399</v>
      </c>
      <c r="J115" s="19">
        <f t="shared" si="11"/>
        <v>11.760544732649141</v>
      </c>
      <c r="K115" t="s">
        <v>142</v>
      </c>
    </row>
    <row r="116" spans="1:11" x14ac:dyDescent="0.35">
      <c r="A116" s="1">
        <v>45550</v>
      </c>
      <c r="B116" s="13">
        <f t="shared" si="14"/>
        <v>115</v>
      </c>
      <c r="C116" s="12">
        <v>-25.5</v>
      </c>
      <c r="D116">
        <f t="shared" si="12"/>
        <v>182</v>
      </c>
      <c r="E116">
        <v>1</v>
      </c>
      <c r="F116" s="17">
        <f t="shared" si="13"/>
        <v>1.5</v>
      </c>
      <c r="G116" s="19">
        <f t="shared" si="8"/>
        <v>1.8400000000000003</v>
      </c>
      <c r="H116" s="19">
        <f t="shared" si="9"/>
        <v>4.7652072357873383</v>
      </c>
      <c r="I116" s="19">
        <f t="shared" si="10"/>
        <v>-7.6904144715746767</v>
      </c>
      <c r="J116" s="19">
        <f t="shared" si="11"/>
        <v>11.370414471574676</v>
      </c>
      <c r="K116" t="s">
        <v>142</v>
      </c>
    </row>
    <row r="117" spans="1:11" x14ac:dyDescent="0.35">
      <c r="A117" s="1">
        <v>45551</v>
      </c>
      <c r="B117" s="13">
        <f t="shared" si="14"/>
        <v>116</v>
      </c>
      <c r="C117" s="12">
        <v>-24</v>
      </c>
      <c r="D117">
        <f t="shared" si="12"/>
        <v>183.5</v>
      </c>
      <c r="E117">
        <v>1</v>
      </c>
      <c r="F117" s="17">
        <f t="shared" si="13"/>
        <v>1.5</v>
      </c>
      <c r="G117" s="19">
        <f t="shared" si="8"/>
        <v>1.9200000000000004</v>
      </c>
      <c r="H117" s="19">
        <f t="shared" si="9"/>
        <v>4.7756046737559839</v>
      </c>
      <c r="I117" s="19">
        <f t="shared" si="10"/>
        <v>-7.6312093475119678</v>
      </c>
      <c r="J117" s="19">
        <f t="shared" si="11"/>
        <v>11.471209347511968</v>
      </c>
      <c r="K117" t="s">
        <v>142</v>
      </c>
    </row>
    <row r="118" spans="1:11" x14ac:dyDescent="0.35">
      <c r="A118" s="1">
        <v>45552</v>
      </c>
      <c r="B118" s="13">
        <f t="shared" si="14"/>
        <v>117</v>
      </c>
      <c r="C118" s="12">
        <v>-29</v>
      </c>
      <c r="D118">
        <f t="shared" si="12"/>
        <v>178.5</v>
      </c>
      <c r="E118">
        <v>1</v>
      </c>
      <c r="F118" s="17">
        <f t="shared" si="13"/>
        <v>-5</v>
      </c>
      <c r="G118" s="19">
        <f t="shared" si="8"/>
        <v>2.2200000000000002</v>
      </c>
      <c r="H118" s="19">
        <f t="shared" si="9"/>
        <v>4.786898787315228</v>
      </c>
      <c r="I118" s="19">
        <f t="shared" si="10"/>
        <v>-7.3537975746304554</v>
      </c>
      <c r="J118" s="19">
        <f t="shared" si="11"/>
        <v>11.793797574630457</v>
      </c>
      <c r="K118" t="s">
        <v>142</v>
      </c>
    </row>
    <row r="119" spans="1:11" x14ac:dyDescent="0.35">
      <c r="A119" s="1">
        <v>45553</v>
      </c>
      <c r="B119" s="13">
        <f t="shared" si="14"/>
        <v>118</v>
      </c>
      <c r="C119" s="12">
        <v>-17</v>
      </c>
      <c r="D119">
        <f t="shared" si="12"/>
        <v>190.5</v>
      </c>
      <c r="E119">
        <v>1</v>
      </c>
      <c r="F119" s="17">
        <f t="shared" si="13"/>
        <v>12</v>
      </c>
      <c r="G119" s="19">
        <f t="shared" si="8"/>
        <v>2.2680000000000002</v>
      </c>
      <c r="H119" s="19">
        <f t="shared" si="9"/>
        <v>4.8154517960415717</v>
      </c>
      <c r="I119" s="19">
        <f t="shared" si="10"/>
        <v>-7.3629035920831427</v>
      </c>
      <c r="J119" s="19">
        <f t="shared" si="11"/>
        <v>11.898903592083144</v>
      </c>
      <c r="K119" t="s">
        <v>142</v>
      </c>
    </row>
    <row r="120" spans="1:11" x14ac:dyDescent="0.35">
      <c r="A120" s="1">
        <v>45554</v>
      </c>
      <c r="B120" s="13">
        <f t="shared" si="14"/>
        <v>119</v>
      </c>
      <c r="C120" s="12">
        <v>-1.5</v>
      </c>
      <c r="D120">
        <f t="shared" si="12"/>
        <v>206</v>
      </c>
      <c r="E120">
        <v>1</v>
      </c>
      <c r="F120" s="17">
        <f t="shared" si="13"/>
        <v>15.5</v>
      </c>
      <c r="G120" s="19">
        <f t="shared" si="8"/>
        <v>2.58</v>
      </c>
      <c r="H120" s="19">
        <f t="shared" si="9"/>
        <v>4.7156759854765253</v>
      </c>
      <c r="I120" s="19">
        <f t="shared" si="10"/>
        <v>-6.8513519709530506</v>
      </c>
      <c r="J120" s="19">
        <f t="shared" si="11"/>
        <v>12.011351970953051</v>
      </c>
      <c r="K120" t="s">
        <v>142</v>
      </c>
    </row>
    <row r="121" spans="1:11" x14ac:dyDescent="0.35">
      <c r="A121" s="1">
        <v>45555</v>
      </c>
      <c r="B121" s="13">
        <f t="shared" si="14"/>
        <v>120</v>
      </c>
      <c r="C121" s="12">
        <v>2.1</v>
      </c>
      <c r="D121">
        <f t="shared" si="12"/>
        <v>209.6</v>
      </c>
      <c r="E121">
        <v>1</v>
      </c>
      <c r="F121" s="17">
        <f t="shared" si="13"/>
        <v>3.6</v>
      </c>
      <c r="G121" s="19">
        <f t="shared" si="8"/>
        <v>2.42</v>
      </c>
      <c r="H121" s="19">
        <f t="shared" si="9"/>
        <v>4.7662983540689101</v>
      </c>
      <c r="I121" s="19">
        <f t="shared" si="10"/>
        <v>-7.1125967081378203</v>
      </c>
      <c r="J121" s="19">
        <f t="shared" si="11"/>
        <v>11.95259670813782</v>
      </c>
      <c r="K121" t="s">
        <v>142</v>
      </c>
    </row>
    <row r="122" spans="1:11" x14ac:dyDescent="0.35">
      <c r="A122" s="1">
        <v>45556</v>
      </c>
      <c r="B122" s="13">
        <f t="shared" si="14"/>
        <v>121</v>
      </c>
      <c r="C122" s="12">
        <v>-1.2</v>
      </c>
      <c r="D122">
        <f t="shared" si="12"/>
        <v>206.29999999999998</v>
      </c>
      <c r="E122">
        <v>1</v>
      </c>
      <c r="F122" s="17">
        <f t="shared" si="13"/>
        <v>-3.3</v>
      </c>
      <c r="G122" s="19">
        <f t="shared" si="8"/>
        <v>2.3080000000000003</v>
      </c>
      <c r="H122" s="19">
        <f t="shared" si="9"/>
        <v>4.7536865693901191</v>
      </c>
      <c r="I122" s="19">
        <f t="shared" si="10"/>
        <v>-7.1993731387802384</v>
      </c>
      <c r="J122" s="19">
        <f t="shared" si="11"/>
        <v>11.815373138780238</v>
      </c>
      <c r="K122" t="s">
        <v>142</v>
      </c>
    </row>
    <row r="123" spans="1:11" x14ac:dyDescent="0.35">
      <c r="A123" s="1">
        <v>45557</v>
      </c>
      <c r="B123" s="13">
        <f t="shared" si="14"/>
        <v>122</v>
      </c>
      <c r="C123" s="12">
        <v>5</v>
      </c>
      <c r="D123">
        <f t="shared" si="12"/>
        <v>212.49999999999997</v>
      </c>
      <c r="E123">
        <v>1</v>
      </c>
      <c r="F123" s="17">
        <f t="shared" si="13"/>
        <v>6.2</v>
      </c>
      <c r="G123" s="19">
        <f t="shared" si="8"/>
        <v>2.16</v>
      </c>
      <c r="H123" s="19">
        <f t="shared" si="9"/>
        <v>4.7188134101699761</v>
      </c>
      <c r="I123" s="19">
        <f t="shared" si="10"/>
        <v>-7.2776268203399521</v>
      </c>
      <c r="J123" s="19">
        <f t="shared" si="11"/>
        <v>11.597626820339952</v>
      </c>
      <c r="K123" t="s">
        <v>142</v>
      </c>
    </row>
    <row r="124" spans="1:11" x14ac:dyDescent="0.35">
      <c r="A124" s="1">
        <v>45558</v>
      </c>
      <c r="B124" s="13">
        <f t="shared" si="14"/>
        <v>123</v>
      </c>
      <c r="G124" s="19">
        <f t="shared" si="8"/>
        <v>2.2200000000000002</v>
      </c>
      <c r="H124" s="19">
        <f t="shared" si="9"/>
        <v>4.6684472793424581</v>
      </c>
      <c r="I124" s="19">
        <f t="shared" si="10"/>
        <v>-7.1168945586849155</v>
      </c>
      <c r="J124" s="19">
        <f t="shared" si="11"/>
        <v>11.556894558684917</v>
      </c>
    </row>
    <row r="125" spans="1:11" x14ac:dyDescent="0.35">
      <c r="A125" s="1">
        <v>45559</v>
      </c>
      <c r="B125" s="13">
        <f t="shared" si="14"/>
        <v>124</v>
      </c>
      <c r="G125" s="19">
        <f t="shared" si="8"/>
        <v>2.46</v>
      </c>
      <c r="H125" s="19">
        <f t="shared" si="9"/>
        <v>4.6509353897898862</v>
      </c>
      <c r="I125" s="19">
        <f t="shared" si="10"/>
        <v>-6.8418707795797724</v>
      </c>
      <c r="J125" s="19">
        <f t="shared" si="11"/>
        <v>11.761870779579773</v>
      </c>
    </row>
    <row r="126" spans="1:11" x14ac:dyDescent="0.35">
      <c r="A126" s="1">
        <v>45560</v>
      </c>
      <c r="B126" s="13">
        <f t="shared" si="14"/>
        <v>125</v>
      </c>
      <c r="G126" s="19">
        <f t="shared" si="8"/>
        <v>2.36</v>
      </c>
      <c r="H126" s="19">
        <f t="shared" si="9"/>
        <v>4.5894661998973252</v>
      </c>
      <c r="I126" s="19">
        <f t="shared" si="10"/>
        <v>-6.8189323997946509</v>
      </c>
      <c r="J126" s="19">
        <f t="shared" si="11"/>
        <v>11.53893239979465</v>
      </c>
    </row>
    <row r="127" spans="1:11" x14ac:dyDescent="0.35">
      <c r="A127" s="1">
        <v>45561</v>
      </c>
      <c r="B127" s="13">
        <f t="shared" si="14"/>
        <v>126</v>
      </c>
      <c r="G127" s="19">
        <f t="shared" si="8"/>
        <v>2.56</v>
      </c>
      <c r="H127" s="19">
        <f t="shared" si="9"/>
        <v>4.5474388396107104</v>
      </c>
      <c r="I127" s="19">
        <f t="shared" si="10"/>
        <v>-6.5348776792214203</v>
      </c>
      <c r="J127" s="19">
        <f t="shared" si="11"/>
        <v>11.654877679221421</v>
      </c>
    </row>
    <row r="128" spans="1:11" x14ac:dyDescent="0.35">
      <c r="A128" s="1">
        <v>45562</v>
      </c>
      <c r="B128" s="13">
        <f t="shared" si="14"/>
        <v>127</v>
      </c>
      <c r="C128" s="12">
        <v>0</v>
      </c>
      <c r="D128">
        <v>212.5</v>
      </c>
      <c r="E128">
        <v>1</v>
      </c>
      <c r="G128" s="19">
        <f t="shared" si="8"/>
        <v>2.84</v>
      </c>
      <c r="H128" s="19">
        <f t="shared" si="9"/>
        <v>4.4729408670359145</v>
      </c>
      <c r="I128" s="19">
        <f t="shared" si="10"/>
        <v>-6.1058817340718292</v>
      </c>
      <c r="J128" s="19">
        <f t="shared" si="11"/>
        <v>11.785881734071829</v>
      </c>
      <c r="K128" t="s">
        <v>155</v>
      </c>
    </row>
    <row r="129" spans="1:11" x14ac:dyDescent="0.35">
      <c r="A129" s="1">
        <v>45563</v>
      </c>
      <c r="B129" s="13">
        <f t="shared" si="14"/>
        <v>128</v>
      </c>
      <c r="C129" s="12">
        <v>-1.5</v>
      </c>
      <c r="D129">
        <f>D128+F129</f>
        <v>211</v>
      </c>
      <c r="E129">
        <v>1</v>
      </c>
      <c r="F129" s="17">
        <f>C129-C128</f>
        <v>-1.5</v>
      </c>
      <c r="G129" s="19">
        <f t="shared" si="8"/>
        <v>2.84</v>
      </c>
      <c r="H129" s="19">
        <f t="shared" si="9"/>
        <v>4.4729408670359145</v>
      </c>
      <c r="I129" s="19">
        <f t="shared" si="10"/>
        <v>-6.1058817340718292</v>
      </c>
      <c r="J129" s="19">
        <f t="shared" si="11"/>
        <v>11.785881734071829</v>
      </c>
      <c r="K129" t="s">
        <v>142</v>
      </c>
    </row>
    <row r="130" spans="1:11" x14ac:dyDescent="0.35">
      <c r="A130" s="1">
        <v>45564</v>
      </c>
      <c r="B130" s="13">
        <f t="shared" si="14"/>
        <v>129</v>
      </c>
      <c r="C130" s="12">
        <v>3</v>
      </c>
      <c r="D130">
        <f t="shared" ref="D130:D152" si="15">D129+F130</f>
        <v>215.5</v>
      </c>
      <c r="E130">
        <v>1</v>
      </c>
      <c r="F130" s="17">
        <f t="shared" ref="F130:F152" si="16">C130-C129</f>
        <v>4.5</v>
      </c>
      <c r="G130" s="19">
        <f t="shared" si="8"/>
        <v>2.8080000000000003</v>
      </c>
      <c r="H130" s="19">
        <f t="shared" si="9"/>
        <v>4.5172487201835585</v>
      </c>
      <c r="I130" s="19">
        <f t="shared" si="10"/>
        <v>-6.2264974403671172</v>
      </c>
      <c r="J130" s="19">
        <f t="shared" si="11"/>
        <v>11.842497440367117</v>
      </c>
      <c r="K130" t="s">
        <v>142</v>
      </c>
    </row>
    <row r="131" spans="1:11" x14ac:dyDescent="0.35">
      <c r="A131" s="1">
        <v>45565</v>
      </c>
      <c r="B131" s="13">
        <f t="shared" si="14"/>
        <v>130</v>
      </c>
      <c r="C131" s="12">
        <v>4</v>
      </c>
      <c r="D131">
        <f t="shared" si="15"/>
        <v>216.5</v>
      </c>
      <c r="E131">
        <v>1</v>
      </c>
      <c r="F131" s="17">
        <f t="shared" si="16"/>
        <v>1</v>
      </c>
      <c r="G131" s="19">
        <f t="shared" si="8"/>
        <v>2.552</v>
      </c>
      <c r="H131" s="19">
        <f t="shared" si="9"/>
        <v>4.7590015759610758</v>
      </c>
      <c r="I131" s="19">
        <f t="shared" si="10"/>
        <v>-6.9660031519221519</v>
      </c>
      <c r="J131" s="19">
        <f t="shared" si="11"/>
        <v>12.070003151922151</v>
      </c>
      <c r="K131" t="s">
        <v>142</v>
      </c>
    </row>
    <row r="132" spans="1:11" x14ac:dyDescent="0.35">
      <c r="A132" s="1">
        <v>45566</v>
      </c>
      <c r="B132" s="13">
        <f t="shared" si="14"/>
        <v>131</v>
      </c>
      <c r="C132" s="12">
        <v>7.5</v>
      </c>
      <c r="D132">
        <f t="shared" si="15"/>
        <v>220</v>
      </c>
      <c r="E132">
        <v>1</v>
      </c>
      <c r="F132" s="17">
        <f t="shared" si="16"/>
        <v>3.5</v>
      </c>
      <c r="G132" s="19">
        <f t="shared" si="8"/>
        <v>2.5</v>
      </c>
      <c r="H132" s="19">
        <f t="shared" si="9"/>
        <v>4.7772795605867566</v>
      </c>
      <c r="I132" s="19">
        <f t="shared" si="10"/>
        <v>-7.0545591211735132</v>
      </c>
      <c r="J132" s="19">
        <f t="shared" si="11"/>
        <v>12.054559121173513</v>
      </c>
      <c r="K132" t="s">
        <v>142</v>
      </c>
    </row>
    <row r="133" spans="1:11" x14ac:dyDescent="0.35">
      <c r="A133" s="1">
        <v>45567</v>
      </c>
      <c r="B133" s="13">
        <f t="shared" si="14"/>
        <v>132</v>
      </c>
      <c r="C133" s="12">
        <v>13.5</v>
      </c>
      <c r="D133">
        <f t="shared" si="15"/>
        <v>226</v>
      </c>
      <c r="E133">
        <v>1</v>
      </c>
      <c r="F133" s="17">
        <f t="shared" si="16"/>
        <v>6</v>
      </c>
      <c r="G133" s="19">
        <f t="shared" si="8"/>
        <v>2.82</v>
      </c>
      <c r="H133" s="19">
        <f t="shared" si="9"/>
        <v>4.5254833995939041</v>
      </c>
      <c r="I133" s="19">
        <f t="shared" si="10"/>
        <v>-6.2309667991878079</v>
      </c>
      <c r="J133" s="19">
        <f t="shared" si="11"/>
        <v>11.870966799187809</v>
      </c>
      <c r="K133" t="s">
        <v>142</v>
      </c>
    </row>
    <row r="134" spans="1:11" x14ac:dyDescent="0.35">
      <c r="A134" s="1">
        <v>45568</v>
      </c>
      <c r="B134" s="13">
        <f t="shared" si="14"/>
        <v>133</v>
      </c>
      <c r="C134" s="12">
        <v>19.2</v>
      </c>
      <c r="D134">
        <f t="shared" si="15"/>
        <v>231.7</v>
      </c>
      <c r="E134">
        <v>1</v>
      </c>
      <c r="F134" s="17">
        <f t="shared" si="16"/>
        <v>5.6999999999999993</v>
      </c>
      <c r="G134" s="19">
        <f t="shared" si="8"/>
        <v>2.64</v>
      </c>
      <c r="H134" s="19">
        <f t="shared" si="9"/>
        <v>4.2370744624091756</v>
      </c>
      <c r="I134" s="19">
        <f t="shared" si="10"/>
        <v>-5.8341489248183507</v>
      </c>
      <c r="J134" s="19">
        <f t="shared" si="11"/>
        <v>11.114148924818352</v>
      </c>
      <c r="K134" t="s">
        <v>142</v>
      </c>
    </row>
    <row r="135" spans="1:11" x14ac:dyDescent="0.35">
      <c r="A135" s="1">
        <v>45569</v>
      </c>
      <c r="B135" s="13">
        <f t="shared" si="14"/>
        <v>134</v>
      </c>
      <c r="C135" s="12">
        <v>24</v>
      </c>
      <c r="D135">
        <f t="shared" si="15"/>
        <v>236.5</v>
      </c>
      <c r="E135">
        <v>1</v>
      </c>
      <c r="F135" s="17">
        <f t="shared" si="16"/>
        <v>4.8000000000000007</v>
      </c>
      <c r="G135" s="19">
        <f t="shared" si="8"/>
        <v>2.38</v>
      </c>
      <c r="H135" s="19">
        <f t="shared" si="9"/>
        <v>3.5899860723963828</v>
      </c>
      <c r="I135" s="19">
        <f t="shared" si="10"/>
        <v>-4.7999721447927657</v>
      </c>
      <c r="J135" s="19">
        <f t="shared" si="11"/>
        <v>9.5599721447927664</v>
      </c>
      <c r="K135" t="s">
        <v>142</v>
      </c>
    </row>
    <row r="136" spans="1:11" x14ac:dyDescent="0.35">
      <c r="A136" s="1">
        <v>45570</v>
      </c>
      <c r="B136" s="13">
        <f t="shared" si="14"/>
        <v>135</v>
      </c>
      <c r="C136" s="12">
        <v>23</v>
      </c>
      <c r="D136">
        <f t="shared" si="15"/>
        <v>235.5</v>
      </c>
      <c r="E136">
        <v>1</v>
      </c>
      <c r="F136" s="17">
        <f t="shared" si="16"/>
        <v>-1</v>
      </c>
      <c r="G136" s="19">
        <f t="shared" si="8"/>
        <v>2.2359999999999998</v>
      </c>
      <c r="H136" s="19">
        <f t="shared" si="9"/>
        <v>3.6103052502523942</v>
      </c>
      <c r="I136" s="19">
        <f t="shared" si="10"/>
        <v>-4.9846105005047887</v>
      </c>
      <c r="J136" s="19">
        <f t="shared" si="11"/>
        <v>9.4566105005047874</v>
      </c>
      <c r="K136" t="s">
        <v>142</v>
      </c>
    </row>
    <row r="137" spans="1:11" x14ac:dyDescent="0.35">
      <c r="A137" s="1">
        <v>45571</v>
      </c>
      <c r="B137" s="13">
        <f t="shared" si="14"/>
        <v>136</v>
      </c>
      <c r="C137" s="12">
        <v>24.5</v>
      </c>
      <c r="D137">
        <f t="shared" si="15"/>
        <v>237</v>
      </c>
      <c r="E137">
        <v>1</v>
      </c>
      <c r="F137" s="17">
        <f t="shared" si="16"/>
        <v>1.5</v>
      </c>
      <c r="G137" s="19">
        <f t="shared" si="8"/>
        <v>2.7280000000000002</v>
      </c>
      <c r="H137" s="19">
        <f t="shared" si="9"/>
        <v>3.6601114737122415</v>
      </c>
      <c r="I137" s="19">
        <f t="shared" si="10"/>
        <v>-4.5922229474244833</v>
      </c>
      <c r="J137" s="19">
        <f t="shared" si="11"/>
        <v>10.048222947424483</v>
      </c>
      <c r="K137" t="s">
        <v>142</v>
      </c>
    </row>
    <row r="138" spans="1:11" x14ac:dyDescent="0.35">
      <c r="A138" s="1">
        <v>45572</v>
      </c>
      <c r="B138" s="13">
        <f t="shared" si="14"/>
        <v>137</v>
      </c>
      <c r="C138" s="12">
        <v>26</v>
      </c>
      <c r="D138">
        <f t="shared" si="15"/>
        <v>238.5</v>
      </c>
      <c r="E138">
        <v>1</v>
      </c>
      <c r="F138" s="17">
        <f t="shared" si="16"/>
        <v>1.5</v>
      </c>
      <c r="G138" s="19">
        <f t="shared" si="8"/>
        <v>2.5833333333333335</v>
      </c>
      <c r="H138" s="19">
        <f t="shared" si="9"/>
        <v>3.6648859312247208</v>
      </c>
      <c r="I138" s="19">
        <f t="shared" si="10"/>
        <v>-4.7464385291161086</v>
      </c>
      <c r="J138" s="19">
        <f t="shared" si="11"/>
        <v>9.9131051957827747</v>
      </c>
      <c r="K138" t="s">
        <v>142</v>
      </c>
    </row>
    <row r="139" spans="1:11" x14ac:dyDescent="0.35">
      <c r="A139" s="1">
        <v>45573</v>
      </c>
      <c r="B139" s="13">
        <f t="shared" si="14"/>
        <v>138</v>
      </c>
      <c r="C139" s="12">
        <v>25</v>
      </c>
      <c r="D139">
        <f t="shared" si="15"/>
        <v>237.5</v>
      </c>
      <c r="E139">
        <v>1</v>
      </c>
      <c r="F139" s="17">
        <f t="shared" si="16"/>
        <v>-1</v>
      </c>
      <c r="G139" s="19">
        <f t="shared" si="8"/>
        <v>2.5833333333333335</v>
      </c>
      <c r="H139" s="19">
        <f t="shared" si="9"/>
        <v>3.6648859312247208</v>
      </c>
      <c r="I139" s="19">
        <f t="shared" si="10"/>
        <v>-4.7464385291161086</v>
      </c>
      <c r="J139" s="19">
        <f t="shared" si="11"/>
        <v>9.9131051957827747</v>
      </c>
      <c r="K139" t="s">
        <v>142</v>
      </c>
    </row>
    <row r="140" spans="1:11" x14ac:dyDescent="0.35">
      <c r="A140" s="1">
        <v>45574</v>
      </c>
      <c r="B140" s="13">
        <f t="shared" si="14"/>
        <v>139</v>
      </c>
      <c r="C140" s="12">
        <v>30</v>
      </c>
      <c r="D140">
        <f t="shared" si="15"/>
        <v>242.5</v>
      </c>
      <c r="E140">
        <v>1</v>
      </c>
      <c r="F140" s="17">
        <f t="shared" si="16"/>
        <v>5</v>
      </c>
      <c r="G140" s="19">
        <f t="shared" si="8"/>
        <v>2.5833333333333335</v>
      </c>
      <c r="H140" s="19">
        <f t="shared" si="9"/>
        <v>3.6648859312247208</v>
      </c>
      <c r="I140" s="19">
        <f t="shared" si="10"/>
        <v>-4.7464385291161086</v>
      </c>
      <c r="J140" s="19">
        <f t="shared" si="11"/>
        <v>9.9131051957827747</v>
      </c>
      <c r="K140" t="s">
        <v>142</v>
      </c>
    </row>
    <row r="141" spans="1:11" x14ac:dyDescent="0.35">
      <c r="A141" s="1">
        <v>45575</v>
      </c>
      <c r="B141" s="13">
        <f t="shared" si="14"/>
        <v>140</v>
      </c>
      <c r="C141" s="12">
        <v>34</v>
      </c>
      <c r="D141">
        <f t="shared" si="15"/>
        <v>246.5</v>
      </c>
      <c r="E141">
        <v>1</v>
      </c>
      <c r="F141" s="17">
        <f t="shared" si="16"/>
        <v>4</v>
      </c>
      <c r="G141" s="19">
        <f t="shared" si="8"/>
        <v>2.5833333333333335</v>
      </c>
      <c r="H141" s="19">
        <f t="shared" si="9"/>
        <v>3.6648859312247208</v>
      </c>
      <c r="I141" s="19">
        <f t="shared" si="10"/>
        <v>-4.7464385291161086</v>
      </c>
      <c r="J141" s="19">
        <f t="shared" si="11"/>
        <v>9.9131051957827747</v>
      </c>
      <c r="K141" t="s">
        <v>142</v>
      </c>
    </row>
    <row r="142" spans="1:11" x14ac:dyDescent="0.35">
      <c r="A142" s="1">
        <v>45576</v>
      </c>
      <c r="B142" s="13">
        <f t="shared" si="14"/>
        <v>141</v>
      </c>
      <c r="C142" s="12">
        <v>38</v>
      </c>
      <c r="D142">
        <f t="shared" si="15"/>
        <v>250.5</v>
      </c>
      <c r="E142">
        <v>1</v>
      </c>
      <c r="F142" s="17">
        <f t="shared" si="16"/>
        <v>4</v>
      </c>
      <c r="G142" s="19">
        <f t="shared" si="8"/>
        <v>2.5833333333333335</v>
      </c>
      <c r="H142" s="19">
        <f t="shared" si="9"/>
        <v>3.6648859312247208</v>
      </c>
      <c r="I142" s="19">
        <f t="shared" si="10"/>
        <v>-4.7464385291161086</v>
      </c>
      <c r="J142" s="19">
        <f t="shared" si="11"/>
        <v>9.9131051957827747</v>
      </c>
      <c r="K142" t="s">
        <v>142</v>
      </c>
    </row>
    <row r="143" spans="1:11" x14ac:dyDescent="0.35">
      <c r="A143" s="1">
        <v>45577</v>
      </c>
      <c r="B143" s="13">
        <f t="shared" si="14"/>
        <v>142</v>
      </c>
      <c r="C143" s="12">
        <v>43</v>
      </c>
      <c r="D143">
        <f t="shared" si="15"/>
        <v>255.5</v>
      </c>
      <c r="E143">
        <v>1</v>
      </c>
      <c r="F143" s="17">
        <f t="shared" si="16"/>
        <v>5</v>
      </c>
      <c r="G143" s="19">
        <f t="shared" si="8"/>
        <v>2.58</v>
      </c>
      <c r="H143" s="19">
        <f t="shared" si="9"/>
        <v>3.5908773301242136</v>
      </c>
      <c r="I143" s="19">
        <f t="shared" si="10"/>
        <v>-4.6017546602484272</v>
      </c>
      <c r="J143" s="19">
        <f t="shared" si="11"/>
        <v>9.7617546602484282</v>
      </c>
      <c r="K143" t="s">
        <v>142</v>
      </c>
    </row>
    <row r="144" spans="1:11" x14ac:dyDescent="0.35">
      <c r="A144" s="1">
        <v>45578</v>
      </c>
      <c r="B144" s="13">
        <f t="shared" si="14"/>
        <v>143</v>
      </c>
      <c r="C144" s="12">
        <v>42</v>
      </c>
      <c r="D144">
        <f t="shared" si="15"/>
        <v>254.5</v>
      </c>
      <c r="E144">
        <v>1</v>
      </c>
      <c r="F144" s="17">
        <f t="shared" si="16"/>
        <v>-1</v>
      </c>
      <c r="G144" s="19">
        <f t="shared" si="8"/>
        <v>2.75</v>
      </c>
      <c r="H144" s="19">
        <f t="shared" si="9"/>
        <v>3.5649918185974379</v>
      </c>
      <c r="I144" s="19">
        <f t="shared" si="10"/>
        <v>-4.3799836371948757</v>
      </c>
      <c r="J144" s="19">
        <f t="shared" si="11"/>
        <v>9.8799836371948757</v>
      </c>
      <c r="K144" t="s">
        <v>142</v>
      </c>
    </row>
    <row r="145" spans="1:11" x14ac:dyDescent="0.35">
      <c r="A145" s="1">
        <v>45579</v>
      </c>
      <c r="B145" s="13">
        <f t="shared" si="14"/>
        <v>144</v>
      </c>
      <c r="C145" s="12">
        <v>38.200000000000003</v>
      </c>
      <c r="D145">
        <f t="shared" si="15"/>
        <v>250.7</v>
      </c>
      <c r="E145">
        <v>1</v>
      </c>
      <c r="F145" s="17">
        <f t="shared" si="16"/>
        <v>-3.7999999999999972</v>
      </c>
      <c r="G145" s="19">
        <f t="shared" ref="G145:G183" si="17">AVERAGE(F131:F160)</f>
        <v>2.6458333333333335</v>
      </c>
      <c r="H145" s="19">
        <f t="shared" ref="H145:H183" si="18">_xlfn.STDEV.P(F131:F160)</f>
        <v>3.5488236509518973</v>
      </c>
      <c r="I145" s="19">
        <f t="shared" ref="I145:I183" si="19">G145-2*H145</f>
        <v>-4.4518139685704607</v>
      </c>
      <c r="J145" s="19">
        <f t="shared" ref="J145:J183" si="20">G145+2*H145</f>
        <v>9.7434806352371286</v>
      </c>
      <c r="K145" t="s">
        <v>142</v>
      </c>
    </row>
    <row r="146" spans="1:11" x14ac:dyDescent="0.35">
      <c r="A146" s="1">
        <v>45580</v>
      </c>
      <c r="B146" s="13">
        <f t="shared" si="14"/>
        <v>145</v>
      </c>
      <c r="C146" s="12">
        <v>33.299999999999997</v>
      </c>
      <c r="D146">
        <f t="shared" si="15"/>
        <v>245.79999999999998</v>
      </c>
      <c r="E146">
        <v>1</v>
      </c>
      <c r="F146" s="17">
        <f t="shared" si="16"/>
        <v>-4.9000000000000057</v>
      </c>
      <c r="G146" s="19">
        <f t="shared" si="17"/>
        <v>2.5208333333333335</v>
      </c>
      <c r="H146" s="19">
        <f t="shared" si="18"/>
        <v>3.6558149076353534</v>
      </c>
      <c r="I146" s="19">
        <f t="shared" si="19"/>
        <v>-4.7907964819373738</v>
      </c>
      <c r="J146" s="19">
        <f t="shared" si="20"/>
        <v>9.8324631486040399</v>
      </c>
      <c r="K146" t="s">
        <v>142</v>
      </c>
    </row>
    <row r="147" spans="1:11" x14ac:dyDescent="0.35">
      <c r="A147" s="1">
        <v>45581</v>
      </c>
      <c r="B147" s="13">
        <f t="shared" si="14"/>
        <v>146</v>
      </c>
      <c r="C147" s="12">
        <v>33.5</v>
      </c>
      <c r="D147">
        <f t="shared" si="15"/>
        <v>246</v>
      </c>
      <c r="E147">
        <v>1</v>
      </c>
      <c r="F147" s="17">
        <f t="shared" si="16"/>
        <v>0.20000000000000284</v>
      </c>
      <c r="G147" s="19">
        <f t="shared" si="17"/>
        <v>2.6750000000000003</v>
      </c>
      <c r="H147" s="19">
        <f t="shared" si="18"/>
        <v>3.770085100719434</v>
      </c>
      <c r="I147" s="19">
        <f t="shared" si="19"/>
        <v>-4.8651702014388682</v>
      </c>
      <c r="J147" s="19">
        <f t="shared" si="20"/>
        <v>10.215170201438868</v>
      </c>
      <c r="K147" t="s">
        <v>142</v>
      </c>
    </row>
    <row r="148" spans="1:11" x14ac:dyDescent="0.35">
      <c r="A148" s="1">
        <v>45582</v>
      </c>
      <c r="B148" s="13">
        <f t="shared" si="14"/>
        <v>147</v>
      </c>
      <c r="C148" s="12">
        <v>36.5</v>
      </c>
      <c r="D148">
        <f t="shared" si="15"/>
        <v>249</v>
      </c>
      <c r="E148">
        <v>1</v>
      </c>
      <c r="F148" s="17">
        <f t="shared" si="16"/>
        <v>3</v>
      </c>
      <c r="G148" s="19">
        <f t="shared" si="17"/>
        <v>3.2916666666666665</v>
      </c>
      <c r="H148" s="19">
        <f t="shared" si="18"/>
        <v>5.2019961446437932</v>
      </c>
      <c r="I148" s="19">
        <f t="shared" si="19"/>
        <v>-7.1123256226209204</v>
      </c>
      <c r="J148" s="19">
        <f t="shared" si="20"/>
        <v>13.695658955954253</v>
      </c>
      <c r="K148" t="s">
        <v>142</v>
      </c>
    </row>
    <row r="149" spans="1:11" x14ac:dyDescent="0.35">
      <c r="A149" s="1">
        <v>45583</v>
      </c>
      <c r="B149" s="13">
        <f t="shared" si="14"/>
        <v>148</v>
      </c>
      <c r="C149" s="12">
        <v>44</v>
      </c>
      <c r="D149">
        <f t="shared" si="15"/>
        <v>256.5</v>
      </c>
      <c r="E149">
        <v>1</v>
      </c>
      <c r="F149" s="17">
        <f t="shared" si="16"/>
        <v>7.5</v>
      </c>
      <c r="G149" s="19">
        <f t="shared" si="17"/>
        <v>3.8458333333333332</v>
      </c>
      <c r="H149" s="19">
        <f t="shared" si="18"/>
        <v>6.0657494155481082</v>
      </c>
      <c r="I149" s="19">
        <f t="shared" si="19"/>
        <v>-8.2856654977628832</v>
      </c>
      <c r="J149" s="19">
        <f t="shared" si="20"/>
        <v>15.97733216442955</v>
      </c>
      <c r="K149" t="s">
        <v>142</v>
      </c>
    </row>
    <row r="150" spans="1:11" x14ac:dyDescent="0.35">
      <c r="A150" s="1">
        <v>45584</v>
      </c>
      <c r="B150" s="13">
        <f t="shared" si="14"/>
        <v>149</v>
      </c>
      <c r="C150" s="12">
        <v>53</v>
      </c>
      <c r="D150">
        <f t="shared" si="15"/>
        <v>265.5</v>
      </c>
      <c r="E150">
        <v>1</v>
      </c>
      <c r="F150" s="17">
        <f t="shared" si="16"/>
        <v>9</v>
      </c>
      <c r="G150" s="19">
        <f t="shared" si="17"/>
        <v>3.6458333333333335</v>
      </c>
      <c r="H150" s="19">
        <f t="shared" si="18"/>
        <v>6.1099631181829199</v>
      </c>
      <c r="I150" s="19">
        <f t="shared" si="19"/>
        <v>-8.5740929030325059</v>
      </c>
      <c r="J150" s="19">
        <f t="shared" si="20"/>
        <v>15.865759569699174</v>
      </c>
      <c r="K150" t="s">
        <v>142</v>
      </c>
    </row>
    <row r="151" spans="1:11" x14ac:dyDescent="0.35">
      <c r="A151" s="1">
        <v>45585</v>
      </c>
      <c r="B151" s="13">
        <f t="shared" si="14"/>
        <v>150</v>
      </c>
      <c r="C151" s="12">
        <v>53</v>
      </c>
      <c r="D151">
        <f t="shared" si="15"/>
        <v>265.5</v>
      </c>
      <c r="E151">
        <v>1</v>
      </c>
      <c r="F151" s="17">
        <f t="shared" si="16"/>
        <v>0</v>
      </c>
      <c r="G151" s="19">
        <f t="shared" si="17"/>
        <v>3.847826086956522</v>
      </c>
      <c r="H151" s="19">
        <f t="shared" si="18"/>
        <v>6.1624296143942248</v>
      </c>
      <c r="I151" s="19">
        <f t="shared" si="19"/>
        <v>-8.477033141831928</v>
      </c>
      <c r="J151" s="19">
        <f t="shared" si="20"/>
        <v>16.172685315744971</v>
      </c>
      <c r="K151" t="s">
        <v>142</v>
      </c>
    </row>
    <row r="152" spans="1:11" x14ac:dyDescent="0.35">
      <c r="A152" s="1">
        <v>45586</v>
      </c>
      <c r="B152" s="13">
        <f t="shared" si="14"/>
        <v>151</v>
      </c>
      <c r="C152" s="12">
        <v>62</v>
      </c>
      <c r="D152">
        <f t="shared" si="15"/>
        <v>274.5</v>
      </c>
      <c r="E152">
        <v>1</v>
      </c>
      <c r="F152" s="17">
        <f t="shared" si="16"/>
        <v>9</v>
      </c>
      <c r="G152" s="19">
        <f t="shared" si="17"/>
        <v>3.9545454545454546</v>
      </c>
      <c r="H152" s="19">
        <f t="shared" si="18"/>
        <v>6.2801076476534776</v>
      </c>
      <c r="I152" s="19">
        <f t="shared" si="19"/>
        <v>-8.6056698407615002</v>
      </c>
      <c r="J152" s="19">
        <f t="shared" si="20"/>
        <v>16.51476074985241</v>
      </c>
      <c r="K152" t="s">
        <v>142</v>
      </c>
    </row>
    <row r="153" spans="1:11" x14ac:dyDescent="0.35">
      <c r="A153" s="1">
        <v>45587</v>
      </c>
      <c r="B153" s="13">
        <f t="shared" si="14"/>
        <v>152</v>
      </c>
      <c r="C153" s="12">
        <v>94.5</v>
      </c>
      <c r="G153" s="19">
        <f t="shared" si="17"/>
        <v>3.9772727272727271</v>
      </c>
      <c r="H153" s="19">
        <f t="shared" si="18"/>
        <v>6.2720833002774956</v>
      </c>
      <c r="I153" s="19">
        <f t="shared" si="19"/>
        <v>-8.5668938732822646</v>
      </c>
      <c r="J153" s="19">
        <f t="shared" si="20"/>
        <v>16.521439327827718</v>
      </c>
      <c r="K153" t="s">
        <v>165</v>
      </c>
    </row>
    <row r="154" spans="1:11" x14ac:dyDescent="0.35">
      <c r="A154" s="1">
        <v>45588</v>
      </c>
      <c r="B154" s="13">
        <f t="shared" si="14"/>
        <v>153</v>
      </c>
      <c r="G154" s="19">
        <f t="shared" si="17"/>
        <v>4.2954545454545459</v>
      </c>
      <c r="H154" s="19">
        <f t="shared" si="18"/>
        <v>6.1885140875310487</v>
      </c>
      <c r="I154" s="19">
        <f t="shared" si="19"/>
        <v>-8.0815736296075507</v>
      </c>
      <c r="J154" s="19">
        <f t="shared" si="20"/>
        <v>16.672482720516644</v>
      </c>
      <c r="K154" t="s">
        <v>165</v>
      </c>
    </row>
    <row r="155" spans="1:11" x14ac:dyDescent="0.35">
      <c r="A155" s="1">
        <v>45589</v>
      </c>
      <c r="B155" s="13">
        <f t="shared" si="14"/>
        <v>154</v>
      </c>
      <c r="G155" s="19">
        <f t="shared" si="17"/>
        <v>4.6045454545454545</v>
      </c>
      <c r="H155" s="19">
        <f t="shared" si="18"/>
        <v>6.3827521331623434</v>
      </c>
      <c r="I155" s="19">
        <f t="shared" si="19"/>
        <v>-8.1609588117792313</v>
      </c>
      <c r="J155" s="19">
        <f t="shared" si="20"/>
        <v>17.370049720870142</v>
      </c>
      <c r="K155" t="s">
        <v>165</v>
      </c>
    </row>
    <row r="156" spans="1:11" x14ac:dyDescent="0.35">
      <c r="A156" s="1">
        <v>45590</v>
      </c>
      <c r="B156" s="13">
        <f t="shared" si="14"/>
        <v>155</v>
      </c>
      <c r="G156" s="19">
        <f t="shared" si="17"/>
        <v>5.25</v>
      </c>
      <c r="H156" s="19">
        <f t="shared" si="18"/>
        <v>6.9791084348543082</v>
      </c>
      <c r="I156" s="19">
        <f t="shared" si="19"/>
        <v>-8.7082168697086164</v>
      </c>
      <c r="J156" s="19">
        <f t="shared" si="20"/>
        <v>19.208216869708615</v>
      </c>
      <c r="K156" t="s">
        <v>165</v>
      </c>
    </row>
    <row r="157" spans="1:11" x14ac:dyDescent="0.35">
      <c r="A157" s="1">
        <v>45591</v>
      </c>
      <c r="B157" s="13">
        <f t="shared" si="14"/>
        <v>156</v>
      </c>
      <c r="D157">
        <v>274.5</v>
      </c>
      <c r="G157" s="19">
        <f t="shared" si="17"/>
        <v>5.2954545454545459</v>
      </c>
      <c r="H157" s="19">
        <f t="shared" si="18"/>
        <v>6.974073889167669</v>
      </c>
      <c r="I157" s="19">
        <f t="shared" si="19"/>
        <v>-8.6526932328807931</v>
      </c>
      <c r="J157" s="19">
        <f t="shared" si="20"/>
        <v>19.243602323789883</v>
      </c>
      <c r="K157" t="s">
        <v>165</v>
      </c>
    </row>
    <row r="158" spans="1:11" x14ac:dyDescent="0.35">
      <c r="A158" s="1">
        <v>45592</v>
      </c>
      <c r="B158" s="13">
        <f t="shared" si="14"/>
        <v>157</v>
      </c>
      <c r="C158" s="12">
        <v>97</v>
      </c>
      <c r="D158">
        <f>D157+F158</f>
        <v>277</v>
      </c>
      <c r="E158">
        <v>1</v>
      </c>
      <c r="F158" s="17">
        <v>2.5</v>
      </c>
      <c r="G158" s="19">
        <f t="shared" si="17"/>
        <v>5.2045454545454541</v>
      </c>
      <c r="H158" s="19">
        <f t="shared" si="18"/>
        <v>6.9903490140938587</v>
      </c>
      <c r="I158" s="19">
        <f t="shared" si="19"/>
        <v>-8.7761525736422641</v>
      </c>
      <c r="J158" s="19">
        <f t="shared" si="20"/>
        <v>19.185243482733171</v>
      </c>
      <c r="K158" t="s">
        <v>165</v>
      </c>
    </row>
    <row r="159" spans="1:11" x14ac:dyDescent="0.35">
      <c r="A159" s="1">
        <v>45593</v>
      </c>
      <c r="B159" s="13">
        <f t="shared" si="14"/>
        <v>158</v>
      </c>
      <c r="C159" s="12">
        <v>0</v>
      </c>
      <c r="D159">
        <f t="shared" ref="D159:D165" si="21">D158+F159</f>
        <v>277</v>
      </c>
      <c r="E159">
        <v>1</v>
      </c>
      <c r="G159" s="19">
        <f t="shared" si="17"/>
        <v>5.1136363636363633</v>
      </c>
      <c r="H159" s="19">
        <f t="shared" si="18"/>
        <v>7.0828406893989193</v>
      </c>
      <c r="I159" s="19">
        <f t="shared" si="19"/>
        <v>-9.0520450151614753</v>
      </c>
      <c r="J159" s="19">
        <f t="shared" si="20"/>
        <v>19.279317742434202</v>
      </c>
      <c r="K159" t="s">
        <v>44</v>
      </c>
    </row>
    <row r="160" spans="1:11" x14ac:dyDescent="0.35">
      <c r="A160" s="1">
        <v>45594</v>
      </c>
      <c r="B160" s="13">
        <f t="shared" si="14"/>
        <v>159</v>
      </c>
      <c r="C160" s="12">
        <v>2</v>
      </c>
      <c r="D160">
        <f t="shared" si="21"/>
        <v>279</v>
      </c>
      <c r="E160">
        <v>1</v>
      </c>
      <c r="F160" s="17">
        <f t="shared" ref="F160:F165" si="22">C160-C159</f>
        <v>2</v>
      </c>
      <c r="G160" s="19">
        <f t="shared" si="17"/>
        <v>5.3545454545454545</v>
      </c>
      <c r="H160" s="19">
        <f t="shared" si="18"/>
        <v>6.8622635592801879</v>
      </c>
      <c r="I160" s="19">
        <f t="shared" si="19"/>
        <v>-8.3699816640149223</v>
      </c>
      <c r="J160" s="19">
        <f t="shared" si="20"/>
        <v>19.079072573105829</v>
      </c>
      <c r="K160" t="s">
        <v>142</v>
      </c>
    </row>
    <row r="161" spans="1:12" x14ac:dyDescent="0.35">
      <c r="A161" s="1">
        <v>45595</v>
      </c>
      <c r="B161" s="13">
        <f t="shared" si="14"/>
        <v>160</v>
      </c>
      <c r="C161" s="12">
        <v>0</v>
      </c>
      <c r="D161">
        <f t="shared" si="21"/>
        <v>277</v>
      </c>
      <c r="E161">
        <v>1</v>
      </c>
      <c r="F161" s="17">
        <f t="shared" si="22"/>
        <v>-2</v>
      </c>
      <c r="G161" s="19">
        <f t="shared" si="17"/>
        <v>5.5318181818181822</v>
      </c>
      <c r="H161" s="19">
        <f t="shared" si="18"/>
        <v>6.6419045983975771</v>
      </c>
      <c r="I161" s="19">
        <f t="shared" si="19"/>
        <v>-7.751991014976972</v>
      </c>
      <c r="J161" s="19">
        <f t="shared" si="20"/>
        <v>18.815627378613335</v>
      </c>
      <c r="K161" t="s">
        <v>142</v>
      </c>
    </row>
    <row r="162" spans="1:12" x14ac:dyDescent="0.35">
      <c r="A162" s="1">
        <v>45596</v>
      </c>
      <c r="B162" s="13">
        <f t="shared" si="14"/>
        <v>161</v>
      </c>
      <c r="C162" s="12">
        <v>7.2</v>
      </c>
      <c r="D162">
        <f t="shared" si="21"/>
        <v>284.2</v>
      </c>
      <c r="E162">
        <v>1</v>
      </c>
      <c r="F162" s="17">
        <f t="shared" si="22"/>
        <v>7.2</v>
      </c>
      <c r="G162" s="19">
        <f t="shared" si="17"/>
        <v>5.6136363636363633</v>
      </c>
      <c r="H162" s="19">
        <f t="shared" si="18"/>
        <v>6.5865769461662405</v>
      </c>
      <c r="I162" s="19">
        <f t="shared" si="19"/>
        <v>-7.5595175286961176</v>
      </c>
      <c r="J162" s="19">
        <f t="shared" si="20"/>
        <v>18.786790255968846</v>
      </c>
      <c r="K162" t="s">
        <v>142</v>
      </c>
    </row>
    <row r="163" spans="1:12" x14ac:dyDescent="0.35">
      <c r="A163" s="1">
        <v>45597</v>
      </c>
      <c r="B163" s="13">
        <f t="shared" si="14"/>
        <v>162</v>
      </c>
      <c r="C163" s="12">
        <v>28</v>
      </c>
      <c r="D163">
        <f t="shared" si="21"/>
        <v>305</v>
      </c>
      <c r="E163">
        <v>1</v>
      </c>
      <c r="F163" s="17">
        <f t="shared" si="22"/>
        <v>20.8</v>
      </c>
      <c r="G163" s="19">
        <f t="shared" si="17"/>
        <v>5.4545454545454541</v>
      </c>
      <c r="H163" s="19">
        <f t="shared" si="18"/>
        <v>6.6892537478017191</v>
      </c>
      <c r="I163" s="19">
        <f t="shared" si="19"/>
        <v>-7.9239620410579841</v>
      </c>
      <c r="J163" s="19">
        <f t="shared" si="20"/>
        <v>18.833052950148893</v>
      </c>
      <c r="K163" t="s">
        <v>142</v>
      </c>
      <c r="L163" t="s">
        <v>171</v>
      </c>
    </row>
    <row r="164" spans="1:12" x14ac:dyDescent="0.35">
      <c r="A164" s="1">
        <v>45598</v>
      </c>
      <c r="B164" s="13">
        <f t="shared" ref="B164:B217" si="23">B163+1</f>
        <v>163</v>
      </c>
      <c r="C164" s="12">
        <v>47</v>
      </c>
      <c r="D164">
        <f t="shared" si="21"/>
        <v>324</v>
      </c>
      <c r="E164">
        <v>1</v>
      </c>
      <c r="F164" s="17">
        <f t="shared" si="22"/>
        <v>19</v>
      </c>
      <c r="G164" s="19">
        <f t="shared" si="17"/>
        <v>5.1136363636363633</v>
      </c>
      <c r="H164" s="19">
        <f t="shared" si="18"/>
        <v>6.7669850581229687</v>
      </c>
      <c r="I164" s="19">
        <f t="shared" si="19"/>
        <v>-8.4203337526095741</v>
      </c>
      <c r="J164" s="19">
        <f t="shared" si="20"/>
        <v>18.647606479882299</v>
      </c>
      <c r="K164" t="s">
        <v>142</v>
      </c>
      <c r="L164" t="s">
        <v>171</v>
      </c>
    </row>
    <row r="165" spans="1:12" x14ac:dyDescent="0.35">
      <c r="A165" s="1">
        <v>45599</v>
      </c>
      <c r="B165" s="13">
        <f t="shared" si="23"/>
        <v>164</v>
      </c>
      <c r="C165" s="12">
        <v>47</v>
      </c>
      <c r="D165">
        <f t="shared" si="21"/>
        <v>324</v>
      </c>
      <c r="E165">
        <v>1</v>
      </c>
      <c r="F165" s="17">
        <f t="shared" si="22"/>
        <v>0</v>
      </c>
      <c r="G165" s="19">
        <f t="shared" si="17"/>
        <v>4.6818181818181817</v>
      </c>
      <c r="H165" s="19">
        <f t="shared" si="18"/>
        <v>6.8081926825924803</v>
      </c>
      <c r="I165" s="19">
        <f t="shared" si="19"/>
        <v>-8.934567183366779</v>
      </c>
      <c r="J165" s="19">
        <f t="shared" si="20"/>
        <v>18.298203547003141</v>
      </c>
      <c r="K165" t="s">
        <v>142</v>
      </c>
    </row>
    <row r="166" spans="1:12" x14ac:dyDescent="0.35">
      <c r="A166" s="1">
        <v>45600</v>
      </c>
      <c r="B166" s="13">
        <f t="shared" si="23"/>
        <v>165</v>
      </c>
      <c r="C166" s="12">
        <v>0</v>
      </c>
      <c r="G166" s="19">
        <f t="shared" si="17"/>
        <v>4.7045454545454541</v>
      </c>
      <c r="H166" s="19">
        <f t="shared" si="18"/>
        <v>6.7933441539044992</v>
      </c>
      <c r="I166" s="19">
        <f t="shared" si="19"/>
        <v>-8.8821428532635451</v>
      </c>
      <c r="J166" s="19">
        <f t="shared" si="20"/>
        <v>18.291233762354452</v>
      </c>
      <c r="K166" t="s">
        <v>11</v>
      </c>
      <c r="L166" t="s">
        <v>171</v>
      </c>
    </row>
    <row r="167" spans="1:12" x14ac:dyDescent="0.35">
      <c r="A167" s="1">
        <v>45601</v>
      </c>
      <c r="B167" s="13">
        <f t="shared" si="23"/>
        <v>166</v>
      </c>
      <c r="C167" s="12">
        <v>-1</v>
      </c>
      <c r="D167">
        <v>324</v>
      </c>
      <c r="G167" s="19">
        <f t="shared" si="17"/>
        <v>4.25</v>
      </c>
      <c r="H167" s="19">
        <f t="shared" si="18"/>
        <v>6.8252039596563776</v>
      </c>
      <c r="I167" s="19">
        <f t="shared" si="19"/>
        <v>-9.4004079193127552</v>
      </c>
      <c r="J167" s="19">
        <f t="shared" si="20"/>
        <v>17.900407919312755</v>
      </c>
    </row>
    <row r="168" spans="1:12" x14ac:dyDescent="0.35">
      <c r="A168" s="1">
        <v>45602</v>
      </c>
      <c r="B168" s="13">
        <f t="shared" si="23"/>
        <v>167</v>
      </c>
      <c r="C168" s="12">
        <v>1</v>
      </c>
      <c r="D168">
        <f>D167+F168</f>
        <v>326</v>
      </c>
      <c r="E168">
        <v>1</v>
      </c>
      <c r="F168" s="17">
        <f>C168-C167</f>
        <v>2</v>
      </c>
      <c r="G168" s="19">
        <f t="shared" si="17"/>
        <v>4.1086956521739131</v>
      </c>
      <c r="H168" s="19">
        <f t="shared" si="18"/>
        <v>6.708003852859739</v>
      </c>
      <c r="I168" s="19">
        <f t="shared" si="19"/>
        <v>-9.3073120535455658</v>
      </c>
      <c r="J168" s="19">
        <f t="shared" si="20"/>
        <v>17.52470335789339</v>
      </c>
      <c r="K168" t="s">
        <v>142</v>
      </c>
    </row>
    <row r="169" spans="1:12" x14ac:dyDescent="0.35">
      <c r="A169" s="1">
        <v>45603</v>
      </c>
      <c r="B169" s="13">
        <f t="shared" si="23"/>
        <v>168</v>
      </c>
      <c r="C169" s="12">
        <v>7</v>
      </c>
      <c r="D169">
        <f>D168+F169</f>
        <v>332</v>
      </c>
      <c r="E169">
        <v>1</v>
      </c>
      <c r="F169" s="17">
        <f>C169-C168</f>
        <v>6</v>
      </c>
      <c r="G169" s="19">
        <f t="shared" si="17"/>
        <v>3.8541666666666665</v>
      </c>
      <c r="H169" s="19">
        <f t="shared" si="18"/>
        <v>6.6792576413018301</v>
      </c>
      <c r="I169" s="19">
        <f t="shared" si="19"/>
        <v>-9.5043486159369941</v>
      </c>
      <c r="J169" s="19">
        <f t="shared" si="20"/>
        <v>17.212681949270326</v>
      </c>
    </row>
    <row r="170" spans="1:12" x14ac:dyDescent="0.35">
      <c r="A170" s="1">
        <v>45604</v>
      </c>
      <c r="B170" s="13">
        <f t="shared" si="23"/>
        <v>169</v>
      </c>
      <c r="C170" s="12">
        <v>18.8</v>
      </c>
      <c r="D170">
        <f t="shared" ref="D170:D183" si="24">D169+F170</f>
        <v>343.8</v>
      </c>
      <c r="E170">
        <v>1</v>
      </c>
      <c r="F170" s="17">
        <f t="shared" ref="F170:F183" si="25">C170-C169</f>
        <v>11.8</v>
      </c>
      <c r="G170" s="19">
        <f t="shared" si="17"/>
        <v>3.66</v>
      </c>
      <c r="H170" s="19">
        <f t="shared" si="18"/>
        <v>6.6130779520583305</v>
      </c>
      <c r="I170" s="19">
        <f t="shared" si="19"/>
        <v>-9.5661559041166608</v>
      </c>
      <c r="J170" s="19">
        <f t="shared" si="20"/>
        <v>16.886155904116663</v>
      </c>
    </row>
    <row r="171" spans="1:12" x14ac:dyDescent="0.35">
      <c r="A171" s="1">
        <v>45605</v>
      </c>
      <c r="B171" s="13">
        <f t="shared" si="23"/>
        <v>170</v>
      </c>
      <c r="C171" s="12">
        <v>37</v>
      </c>
      <c r="D171">
        <f t="shared" si="24"/>
        <v>362</v>
      </c>
      <c r="E171">
        <v>1</v>
      </c>
      <c r="F171" s="17">
        <f t="shared" si="25"/>
        <v>18.2</v>
      </c>
      <c r="G171" s="19">
        <f t="shared" si="17"/>
        <v>3.5384615384615383</v>
      </c>
      <c r="H171" s="19">
        <f t="shared" si="18"/>
        <v>6.513068337703638</v>
      </c>
      <c r="I171" s="19">
        <f t="shared" si="19"/>
        <v>-9.4876751369457377</v>
      </c>
      <c r="J171" s="19">
        <f t="shared" si="20"/>
        <v>16.564598213868813</v>
      </c>
      <c r="K171" t="s">
        <v>176</v>
      </c>
    </row>
    <row r="172" spans="1:12" x14ac:dyDescent="0.35">
      <c r="A172" s="1">
        <v>45606</v>
      </c>
      <c r="B172" s="13">
        <f t="shared" si="23"/>
        <v>171</v>
      </c>
      <c r="C172" s="12">
        <v>42</v>
      </c>
      <c r="D172">
        <f t="shared" si="24"/>
        <v>367</v>
      </c>
      <c r="E172">
        <v>1</v>
      </c>
      <c r="F172" s="17">
        <f t="shared" si="25"/>
        <v>5</v>
      </c>
      <c r="G172" s="19">
        <f t="shared" si="17"/>
        <v>3.3703703703703702</v>
      </c>
      <c r="H172" s="19">
        <f t="shared" si="18"/>
        <v>6.4485321220796017</v>
      </c>
      <c r="I172" s="19">
        <f t="shared" si="19"/>
        <v>-9.5266938737888331</v>
      </c>
      <c r="J172" s="19">
        <f t="shared" si="20"/>
        <v>16.267434614529574</v>
      </c>
      <c r="K172" t="s">
        <v>176</v>
      </c>
    </row>
    <row r="173" spans="1:12" x14ac:dyDescent="0.35">
      <c r="A173" s="1">
        <v>45607</v>
      </c>
      <c r="B173" s="13">
        <f t="shared" si="23"/>
        <v>172</v>
      </c>
      <c r="C173" s="12">
        <v>45</v>
      </c>
      <c r="D173">
        <f t="shared" si="24"/>
        <v>370</v>
      </c>
      <c r="E173">
        <v>1</v>
      </c>
      <c r="F173" s="17">
        <f t="shared" si="25"/>
        <v>3</v>
      </c>
      <c r="G173" s="19">
        <f t="shared" si="17"/>
        <v>3.2407407407407409</v>
      </c>
      <c r="H173" s="19">
        <f t="shared" si="18"/>
        <v>6.4997013754342339</v>
      </c>
      <c r="I173" s="19">
        <f t="shared" si="19"/>
        <v>-9.7586620101277273</v>
      </c>
      <c r="J173" s="19">
        <f t="shared" si="20"/>
        <v>16.24014349160921</v>
      </c>
      <c r="K173" t="s">
        <v>176</v>
      </c>
    </row>
    <row r="174" spans="1:12" x14ac:dyDescent="0.35">
      <c r="A174" s="1">
        <v>45608</v>
      </c>
      <c r="B174" s="13">
        <f t="shared" si="23"/>
        <v>173</v>
      </c>
      <c r="C174" s="12">
        <v>42</v>
      </c>
      <c r="D174">
        <f t="shared" si="24"/>
        <v>367</v>
      </c>
      <c r="E174">
        <v>1</v>
      </c>
      <c r="F174" s="17">
        <f t="shared" si="25"/>
        <v>-3</v>
      </c>
      <c r="G174" s="19">
        <f t="shared" si="17"/>
        <v>3.1071428571428572</v>
      </c>
      <c r="H174" s="19">
        <f t="shared" si="18"/>
        <v>6.4202207667554205</v>
      </c>
      <c r="I174" s="19">
        <f t="shared" si="19"/>
        <v>-9.7332986763679834</v>
      </c>
      <c r="J174" s="19">
        <f t="shared" si="20"/>
        <v>15.947584390653699</v>
      </c>
      <c r="K174" t="s">
        <v>176</v>
      </c>
    </row>
    <row r="175" spans="1:12" x14ac:dyDescent="0.35">
      <c r="A175" s="1">
        <v>45609</v>
      </c>
      <c r="B175" s="13">
        <f t="shared" si="23"/>
        <v>174</v>
      </c>
      <c r="C175" s="12">
        <v>43.5</v>
      </c>
      <c r="D175">
        <f t="shared" si="24"/>
        <v>368.5</v>
      </c>
      <c r="E175">
        <v>1</v>
      </c>
      <c r="F175" s="17">
        <f t="shared" si="25"/>
        <v>1.5</v>
      </c>
      <c r="G175" s="19">
        <f t="shared" si="17"/>
        <v>3.0357142857142856</v>
      </c>
      <c r="H175" s="19">
        <f t="shared" si="18"/>
        <v>6.4432253616666628</v>
      </c>
      <c r="I175" s="19">
        <f t="shared" si="19"/>
        <v>-9.8507364376190409</v>
      </c>
      <c r="J175" s="19">
        <f t="shared" si="20"/>
        <v>15.92216500904761</v>
      </c>
      <c r="K175" t="s">
        <v>273</v>
      </c>
    </row>
    <row r="176" spans="1:12" x14ac:dyDescent="0.35">
      <c r="A176" s="1">
        <v>45610</v>
      </c>
      <c r="B176" s="13">
        <f t="shared" si="23"/>
        <v>175</v>
      </c>
      <c r="C176" s="12">
        <v>42.5</v>
      </c>
      <c r="D176">
        <f t="shared" si="24"/>
        <v>367.5</v>
      </c>
      <c r="E176">
        <v>1</v>
      </c>
      <c r="F176" s="17">
        <f t="shared" si="25"/>
        <v>-1</v>
      </c>
      <c r="G176" s="19">
        <f t="shared" si="17"/>
        <v>3.0535714285714284</v>
      </c>
      <c r="H176" s="19">
        <f t="shared" si="18"/>
        <v>6.4299234689323121</v>
      </c>
      <c r="I176" s="19">
        <f t="shared" si="19"/>
        <v>-9.8062755092931955</v>
      </c>
      <c r="J176" s="19">
        <f t="shared" si="20"/>
        <v>15.913418366436053</v>
      </c>
      <c r="K176" t="s">
        <v>273</v>
      </c>
    </row>
    <row r="177" spans="1:11" x14ac:dyDescent="0.35">
      <c r="A177" s="1">
        <v>45611</v>
      </c>
      <c r="B177" s="13">
        <f t="shared" si="23"/>
        <v>176</v>
      </c>
      <c r="C177" s="12">
        <v>44.5</v>
      </c>
      <c r="D177">
        <f t="shared" si="24"/>
        <v>369.5</v>
      </c>
      <c r="E177">
        <v>1</v>
      </c>
      <c r="F177" s="17">
        <f t="shared" si="25"/>
        <v>2</v>
      </c>
      <c r="G177" s="19">
        <f t="shared" si="17"/>
        <v>2.7607142857142857</v>
      </c>
      <c r="H177" s="19">
        <f t="shared" si="18"/>
        <v>6.4211335940512138</v>
      </c>
      <c r="I177" s="19">
        <f t="shared" si="19"/>
        <v>-10.081552902388141</v>
      </c>
      <c r="J177" s="19">
        <f t="shared" si="20"/>
        <v>15.602981473816714</v>
      </c>
      <c r="K177" t="s">
        <v>273</v>
      </c>
    </row>
    <row r="178" spans="1:11" x14ac:dyDescent="0.35">
      <c r="A178" s="1">
        <v>45612</v>
      </c>
      <c r="B178" s="13">
        <f t="shared" si="23"/>
        <v>177</v>
      </c>
      <c r="C178" s="12">
        <v>44</v>
      </c>
      <c r="D178">
        <f t="shared" si="24"/>
        <v>369</v>
      </c>
      <c r="E178">
        <v>1</v>
      </c>
      <c r="F178" s="17">
        <f t="shared" si="25"/>
        <v>-0.5</v>
      </c>
      <c r="G178" s="19">
        <f t="shared" si="17"/>
        <v>1.9642857142857142</v>
      </c>
      <c r="H178" s="19">
        <f t="shared" si="18"/>
        <v>5.4427024724930204</v>
      </c>
      <c r="I178" s="19">
        <f t="shared" si="19"/>
        <v>-8.9211192307003273</v>
      </c>
      <c r="J178" s="19">
        <f t="shared" si="20"/>
        <v>12.849690659271754</v>
      </c>
      <c r="K178" t="s">
        <v>273</v>
      </c>
    </row>
    <row r="179" spans="1:11" x14ac:dyDescent="0.35">
      <c r="A179" s="1">
        <v>45613</v>
      </c>
      <c r="B179" s="13">
        <f t="shared" si="23"/>
        <v>178</v>
      </c>
      <c r="C179" s="12">
        <v>44</v>
      </c>
      <c r="D179">
        <f t="shared" si="24"/>
        <v>369</v>
      </c>
      <c r="E179">
        <v>1</v>
      </c>
      <c r="F179" s="17">
        <f t="shared" si="25"/>
        <v>0</v>
      </c>
      <c r="G179" s="19">
        <f t="shared" si="17"/>
        <v>1.2589285714285714</v>
      </c>
      <c r="H179" s="19">
        <f t="shared" si="18"/>
        <v>4.361623501212196</v>
      </c>
      <c r="I179" s="19">
        <f t="shared" si="19"/>
        <v>-7.4643184309958208</v>
      </c>
      <c r="J179" s="19">
        <f t="shared" si="20"/>
        <v>9.9821755738529632</v>
      </c>
      <c r="K179" t="s">
        <v>273</v>
      </c>
    </row>
    <row r="180" spans="1:11" x14ac:dyDescent="0.35">
      <c r="A180" s="1">
        <v>45614</v>
      </c>
      <c r="B180" s="13">
        <f t="shared" si="23"/>
        <v>179</v>
      </c>
      <c r="C180" s="12">
        <v>43.5</v>
      </c>
      <c r="D180">
        <f t="shared" si="24"/>
        <v>368.5</v>
      </c>
      <c r="E180">
        <v>1</v>
      </c>
      <c r="F180" s="17">
        <f t="shared" si="25"/>
        <v>-0.5</v>
      </c>
      <c r="G180" s="19">
        <f t="shared" si="17"/>
        <v>1.1875</v>
      </c>
      <c r="H180" s="19">
        <f t="shared" si="18"/>
        <v>4.397881490802459</v>
      </c>
      <c r="I180" s="19">
        <f t="shared" si="19"/>
        <v>-7.6082629816049181</v>
      </c>
      <c r="J180" s="19">
        <f t="shared" si="20"/>
        <v>9.9832629816049181</v>
      </c>
      <c r="K180" t="s">
        <v>273</v>
      </c>
    </row>
    <row r="181" spans="1:11" x14ac:dyDescent="0.35">
      <c r="A181" s="1">
        <v>45615</v>
      </c>
      <c r="B181" s="13">
        <f t="shared" si="23"/>
        <v>180</v>
      </c>
      <c r="C181" s="12">
        <v>44</v>
      </c>
      <c r="D181">
        <f t="shared" si="24"/>
        <v>369</v>
      </c>
      <c r="E181">
        <v>1</v>
      </c>
      <c r="F181" s="17">
        <f t="shared" si="25"/>
        <v>0.5</v>
      </c>
      <c r="G181" s="19">
        <f t="shared" si="17"/>
        <v>1.0517241379310345</v>
      </c>
      <c r="H181" s="19">
        <f t="shared" si="18"/>
        <v>4.3807077596690078</v>
      </c>
      <c r="I181" s="19">
        <f t="shared" si="19"/>
        <v>-7.709691381406981</v>
      </c>
      <c r="J181" s="19">
        <f t="shared" si="20"/>
        <v>9.8131396572690495</v>
      </c>
      <c r="K181" t="s">
        <v>273</v>
      </c>
    </row>
    <row r="182" spans="1:11" x14ac:dyDescent="0.35">
      <c r="A182" s="1">
        <v>45616</v>
      </c>
      <c r="B182" s="13">
        <f t="shared" si="23"/>
        <v>181</v>
      </c>
      <c r="C182" s="12">
        <v>43</v>
      </c>
      <c r="D182">
        <f t="shared" si="24"/>
        <v>368</v>
      </c>
      <c r="E182">
        <v>1</v>
      </c>
      <c r="F182" s="17">
        <f t="shared" si="25"/>
        <v>-1</v>
      </c>
      <c r="G182" s="19">
        <f t="shared" si="17"/>
        <v>1.0517241379310345</v>
      </c>
      <c r="H182" s="19">
        <f t="shared" si="18"/>
        <v>4.3807077596690078</v>
      </c>
      <c r="I182" s="19">
        <f t="shared" si="19"/>
        <v>-7.709691381406981</v>
      </c>
      <c r="J182" s="19">
        <f t="shared" si="20"/>
        <v>9.8131396572690495</v>
      </c>
      <c r="K182" t="s">
        <v>273</v>
      </c>
    </row>
    <row r="183" spans="1:11" x14ac:dyDescent="0.35">
      <c r="A183" s="1">
        <v>45617</v>
      </c>
      <c r="B183" s="13">
        <f t="shared" si="23"/>
        <v>182</v>
      </c>
      <c r="C183" s="12">
        <v>44</v>
      </c>
      <c r="D183">
        <f t="shared" si="24"/>
        <v>369</v>
      </c>
      <c r="E183">
        <v>1</v>
      </c>
      <c r="F183" s="17">
        <f t="shared" si="25"/>
        <v>1</v>
      </c>
      <c r="G183" s="19">
        <f t="shared" si="17"/>
        <v>1.0178571428571428</v>
      </c>
      <c r="H183" s="19">
        <f t="shared" si="18"/>
        <v>4.4545164537505855</v>
      </c>
      <c r="I183" s="19">
        <f t="shared" si="19"/>
        <v>-7.8911757646440286</v>
      </c>
      <c r="J183" s="19">
        <f t="shared" si="20"/>
        <v>9.9268900503583133</v>
      </c>
      <c r="K183" t="s">
        <v>273</v>
      </c>
    </row>
    <row r="184" spans="1:11" x14ac:dyDescent="0.35">
      <c r="A184" s="1">
        <v>45618</v>
      </c>
      <c r="B184" s="13">
        <f t="shared" si="23"/>
        <v>183</v>
      </c>
      <c r="C184" s="12">
        <v>42</v>
      </c>
      <c r="D184">
        <f t="shared" ref="D184:D189" si="26">D183+F184</f>
        <v>367</v>
      </c>
      <c r="E184">
        <v>2</v>
      </c>
      <c r="F184" s="17">
        <f t="shared" ref="F184:F189" si="27">C184-C183</f>
        <v>-2</v>
      </c>
      <c r="G184" s="19">
        <f t="shared" ref="G184:G190" si="28">AVERAGE(F170:F199)</f>
        <v>0.83333333333333337</v>
      </c>
      <c r="H184" s="19">
        <f t="shared" ref="H184:H189" si="29">_xlfn.STDEV.P(F170:F199)</f>
        <v>4.4299276810416739</v>
      </c>
      <c r="I184" s="19">
        <f t="shared" ref="I184:I189" si="30">G184-2*H184</f>
        <v>-8.0265220287500139</v>
      </c>
      <c r="J184" s="19">
        <f t="shared" ref="J184:J189" si="31">G184+2*H184</f>
        <v>9.6931886954166817</v>
      </c>
      <c r="K184" t="s">
        <v>273</v>
      </c>
    </row>
    <row r="185" spans="1:11" x14ac:dyDescent="0.35">
      <c r="A185" s="1">
        <v>45619</v>
      </c>
      <c r="B185" s="13">
        <f t="shared" si="23"/>
        <v>184</v>
      </c>
      <c r="C185" s="12">
        <v>41</v>
      </c>
      <c r="D185">
        <f t="shared" si="26"/>
        <v>366</v>
      </c>
      <c r="E185">
        <v>3</v>
      </c>
      <c r="F185" s="17">
        <f t="shared" si="27"/>
        <v>-1</v>
      </c>
      <c r="G185" s="19">
        <f t="shared" si="28"/>
        <v>0.41153846153846152</v>
      </c>
      <c r="H185" s="19">
        <f t="shared" si="29"/>
        <v>3.946573676872414</v>
      </c>
      <c r="I185" s="19">
        <f t="shared" si="30"/>
        <v>-7.4816088922063662</v>
      </c>
      <c r="J185" s="19">
        <f t="shared" si="31"/>
        <v>8.304685815283289</v>
      </c>
      <c r="K185" t="s">
        <v>273</v>
      </c>
    </row>
    <row r="186" spans="1:11" x14ac:dyDescent="0.35">
      <c r="A186" s="1">
        <v>45620</v>
      </c>
      <c r="B186" s="13">
        <f t="shared" si="23"/>
        <v>185</v>
      </c>
      <c r="C186" s="12">
        <v>41.5</v>
      </c>
      <c r="D186">
        <f t="shared" si="26"/>
        <v>366.5</v>
      </c>
      <c r="E186">
        <v>4</v>
      </c>
      <c r="F186" s="17">
        <f t="shared" si="27"/>
        <v>0.5</v>
      </c>
      <c r="G186" s="19">
        <f t="shared" si="28"/>
        <v>-0.3</v>
      </c>
      <c r="H186" s="19">
        <f t="shared" si="29"/>
        <v>1.7421251390184347</v>
      </c>
      <c r="I186" s="19">
        <f t="shared" si="30"/>
        <v>-3.7842502780368692</v>
      </c>
      <c r="J186" s="19">
        <f t="shared" si="31"/>
        <v>3.1842502780368696</v>
      </c>
      <c r="K186" t="s">
        <v>273</v>
      </c>
    </row>
    <row r="187" spans="1:11" x14ac:dyDescent="0.35">
      <c r="A187" s="1">
        <v>45621</v>
      </c>
      <c r="B187" s="13">
        <f t="shared" si="23"/>
        <v>186</v>
      </c>
      <c r="C187" s="12">
        <v>40.5</v>
      </c>
      <c r="D187">
        <f t="shared" si="26"/>
        <v>365.5</v>
      </c>
      <c r="E187">
        <v>5</v>
      </c>
      <c r="F187" s="17">
        <f t="shared" si="27"/>
        <v>-1</v>
      </c>
      <c r="G187" s="19">
        <f t="shared" si="28"/>
        <v>-0.52083333333333337</v>
      </c>
      <c r="H187" s="19">
        <f t="shared" si="29"/>
        <v>1.3936550166937138</v>
      </c>
      <c r="I187" s="19">
        <f t="shared" si="30"/>
        <v>-3.3081433667207611</v>
      </c>
      <c r="J187" s="19">
        <f t="shared" si="31"/>
        <v>2.2664767000540942</v>
      </c>
      <c r="K187" t="s">
        <v>273</v>
      </c>
    </row>
    <row r="188" spans="1:11" x14ac:dyDescent="0.35">
      <c r="A188" s="1">
        <v>45622</v>
      </c>
      <c r="B188" s="13">
        <f t="shared" si="23"/>
        <v>187</v>
      </c>
      <c r="C188" s="12">
        <v>39.5</v>
      </c>
      <c r="D188">
        <f t="shared" si="26"/>
        <v>364.5</v>
      </c>
      <c r="E188">
        <v>6</v>
      </c>
      <c r="F188" s="17">
        <f t="shared" si="27"/>
        <v>-1</v>
      </c>
      <c r="G188" s="19">
        <f t="shared" si="28"/>
        <v>-0.67391304347826086</v>
      </c>
      <c r="H188" s="19">
        <f t="shared" si="29"/>
        <v>1.2100906869732668</v>
      </c>
      <c r="I188" s="19">
        <f t="shared" si="30"/>
        <v>-3.0940944174247944</v>
      </c>
      <c r="J188" s="19">
        <f t="shared" si="31"/>
        <v>1.7462683304682729</v>
      </c>
      <c r="K188" t="s">
        <v>273</v>
      </c>
    </row>
    <row r="189" spans="1:11" x14ac:dyDescent="0.35">
      <c r="A189" s="1">
        <v>45623</v>
      </c>
      <c r="B189" s="13">
        <f t="shared" si="23"/>
        <v>188</v>
      </c>
      <c r="C189" s="12">
        <v>39</v>
      </c>
      <c r="D189">
        <f t="shared" si="26"/>
        <v>364</v>
      </c>
      <c r="E189">
        <v>7</v>
      </c>
      <c r="F189" s="17">
        <f t="shared" si="27"/>
        <v>-0.5</v>
      </c>
      <c r="G189" s="19">
        <f t="shared" si="28"/>
        <v>-0.56818181818181823</v>
      </c>
      <c r="H189" s="19">
        <f t="shared" si="29"/>
        <v>1.1286099107213761</v>
      </c>
      <c r="I189" s="19">
        <f t="shared" si="30"/>
        <v>-2.8254016396245705</v>
      </c>
      <c r="J189" s="19">
        <f t="shared" si="31"/>
        <v>1.6890380032609338</v>
      </c>
      <c r="K189" t="s">
        <v>273</v>
      </c>
    </row>
    <row r="190" spans="1:11" x14ac:dyDescent="0.35">
      <c r="A190" s="1">
        <v>45624</v>
      </c>
      <c r="B190" s="13">
        <f t="shared" si="23"/>
        <v>189</v>
      </c>
      <c r="C190" s="12">
        <v>39</v>
      </c>
      <c r="D190">
        <f t="shared" ref="D190" si="32">D189+F190</f>
        <v>364</v>
      </c>
      <c r="E190">
        <v>8</v>
      </c>
      <c r="F190" s="17">
        <f t="shared" ref="F190" si="33">C190-C189</f>
        <v>0</v>
      </c>
      <c r="G190" s="19">
        <f t="shared" si="28"/>
        <v>-0.66666666666666663</v>
      </c>
      <c r="H190" s="19">
        <f t="shared" ref="H190" si="34">_xlfn.STDEV.P(F176:F205)</f>
        <v>1.0587878663980552</v>
      </c>
      <c r="I190" s="19">
        <f t="shared" ref="I190" si="35">G190-2*H190</f>
        <v>-2.784242399462777</v>
      </c>
      <c r="J190" s="19">
        <f t="shared" ref="J190" si="36">G190+2*H190</f>
        <v>1.4509090661294439</v>
      </c>
      <c r="K190" t="s">
        <v>273</v>
      </c>
    </row>
    <row r="191" spans="1:11" x14ac:dyDescent="0.35">
      <c r="A191" s="1">
        <v>45625</v>
      </c>
      <c r="B191" s="13">
        <f t="shared" si="23"/>
        <v>190</v>
      </c>
      <c r="C191" s="12">
        <v>37.5</v>
      </c>
      <c r="D191">
        <f t="shared" ref="D191" si="37">D190+F191</f>
        <v>362.5</v>
      </c>
      <c r="E191">
        <v>9</v>
      </c>
      <c r="F191" s="17">
        <f t="shared" ref="F191" si="38">C191-C190</f>
        <v>-1.5</v>
      </c>
      <c r="G191" s="19">
        <f t="shared" ref="G191" si="39">AVERAGE(F177:F206)</f>
        <v>-0.65</v>
      </c>
      <c r="H191" s="19">
        <f t="shared" ref="H191" si="40">_xlfn.STDEV.P(F177:F206)</f>
        <v>1.082243041095668</v>
      </c>
      <c r="I191" s="19">
        <f t="shared" ref="I191" si="41">G191-2*H191</f>
        <v>-2.814486082191336</v>
      </c>
      <c r="J191" s="19">
        <f t="shared" ref="J191" si="42">G191+2*H191</f>
        <v>1.5144860821913362</v>
      </c>
      <c r="K191" t="s">
        <v>273</v>
      </c>
    </row>
    <row r="192" spans="1:11" x14ac:dyDescent="0.35">
      <c r="A192" s="1">
        <v>45626</v>
      </c>
      <c r="B192" s="13">
        <f t="shared" si="23"/>
        <v>191</v>
      </c>
      <c r="C192" s="12">
        <v>36.5</v>
      </c>
      <c r="D192">
        <f t="shared" ref="D192" si="43">D191+F192</f>
        <v>361.5</v>
      </c>
      <c r="E192">
        <v>10</v>
      </c>
      <c r="F192" s="17">
        <f t="shared" ref="F192" si="44">C192-C191</f>
        <v>-1</v>
      </c>
      <c r="G192" s="19">
        <f t="shared" ref="G192" si="45">AVERAGE(F178:F207)</f>
        <v>-0.78947368421052633</v>
      </c>
      <c r="H192" s="19">
        <f t="shared" ref="H192" si="46">_xlfn.STDEV.P(F178:F207)</f>
        <v>0.91860577240563479</v>
      </c>
      <c r="I192" s="19">
        <f t="shared" ref="I192" si="47">G192-2*H192</f>
        <v>-2.6266852290217959</v>
      </c>
      <c r="J192" s="19">
        <f t="shared" ref="J192" si="48">G192+2*H192</f>
        <v>1.0477378606007433</v>
      </c>
      <c r="K192" t="s">
        <v>273</v>
      </c>
    </row>
    <row r="193" spans="1:11" x14ac:dyDescent="0.35">
      <c r="A193" s="1">
        <v>45627</v>
      </c>
      <c r="B193" s="13">
        <f t="shared" si="23"/>
        <v>192</v>
      </c>
      <c r="C193" s="12">
        <v>35</v>
      </c>
      <c r="D193">
        <f t="shared" ref="D193" si="49">D192+F193</f>
        <v>360</v>
      </c>
      <c r="E193">
        <v>11</v>
      </c>
      <c r="F193" s="17">
        <f t="shared" ref="F193" si="50">C193-C192</f>
        <v>-1.5</v>
      </c>
      <c r="G193" s="19">
        <f t="shared" ref="G193" si="51">AVERAGE(F179:F208)</f>
        <v>-0.80555555555555558</v>
      </c>
      <c r="H193" s="19">
        <f t="shared" ref="H193" si="52">_xlfn.STDEV.P(F179:F208)</f>
        <v>0.94117079700541206</v>
      </c>
      <c r="I193" s="19">
        <f t="shared" ref="I193" si="53">G193-2*H193</f>
        <v>-2.6878971495663797</v>
      </c>
      <c r="J193" s="19">
        <f t="shared" ref="J193" si="54">G193+2*H193</f>
        <v>1.0767860384552685</v>
      </c>
      <c r="K193" t="s">
        <v>273</v>
      </c>
    </row>
    <row r="194" spans="1:11" x14ac:dyDescent="0.35">
      <c r="A194" s="1">
        <v>45628</v>
      </c>
      <c r="B194" s="13">
        <f t="shared" si="23"/>
        <v>193</v>
      </c>
      <c r="C194" s="12">
        <v>34.25</v>
      </c>
      <c r="D194">
        <f t="shared" ref="D194" si="55">D193+F194</f>
        <v>359.25</v>
      </c>
      <c r="E194">
        <v>12</v>
      </c>
      <c r="F194" s="17">
        <f t="shared" ref="F194" si="56">C194-C193</f>
        <v>-0.75</v>
      </c>
      <c r="G194" s="19">
        <f t="shared" ref="G194" si="57">AVERAGE(F180:F209)</f>
        <v>-0.8529411764705882</v>
      </c>
      <c r="H194" s="19">
        <f t="shared" ref="H194" si="58">_xlfn.STDEV.P(F180:F209)</f>
        <v>0.94736020049449454</v>
      </c>
      <c r="I194" s="19">
        <f t="shared" ref="I194" si="59">G194-2*H194</f>
        <v>-2.7476615774595774</v>
      </c>
      <c r="J194" s="19">
        <f t="shared" ref="J194" si="60">G194+2*H194</f>
        <v>1.0417792245184008</v>
      </c>
      <c r="K194" t="s">
        <v>273</v>
      </c>
    </row>
    <row r="195" spans="1:11" x14ac:dyDescent="0.35">
      <c r="A195" s="1">
        <v>45629</v>
      </c>
      <c r="B195" s="13">
        <f t="shared" si="23"/>
        <v>194</v>
      </c>
      <c r="C195" s="12">
        <v>32.25</v>
      </c>
      <c r="D195">
        <f t="shared" ref="D195" si="61">D194+F195</f>
        <v>357.25</v>
      </c>
      <c r="E195">
        <v>13</v>
      </c>
      <c r="F195" s="17">
        <f t="shared" ref="F195" si="62">C195-C194</f>
        <v>-2</v>
      </c>
      <c r="G195" s="19">
        <f t="shared" ref="G195" si="63">AVERAGE(F181:F210)</f>
        <v>-0.875</v>
      </c>
      <c r="H195" s="19">
        <f t="shared" ref="H195" si="64">_xlfn.STDEV.P(F181:F210)</f>
        <v>0.97227182413150282</v>
      </c>
      <c r="I195" s="19">
        <f t="shared" ref="I195" si="65">G195-2*H195</f>
        <v>-2.8195436482630054</v>
      </c>
      <c r="J195" s="19">
        <f t="shared" ref="J195" si="66">G195+2*H195</f>
        <v>1.0695436482630056</v>
      </c>
      <c r="K195" t="s">
        <v>273</v>
      </c>
    </row>
    <row r="196" spans="1:11" x14ac:dyDescent="0.35">
      <c r="A196" s="1">
        <v>45630</v>
      </c>
      <c r="B196" s="13">
        <f t="shared" si="23"/>
        <v>195</v>
      </c>
      <c r="C196" s="12">
        <v>29.5</v>
      </c>
      <c r="D196">
        <f t="shared" ref="D196" si="67">D195+F196</f>
        <v>354.5</v>
      </c>
      <c r="E196">
        <v>14</v>
      </c>
      <c r="F196" s="17">
        <f t="shared" ref="F196" si="68">C196-C195</f>
        <v>-2.75</v>
      </c>
      <c r="G196" s="19">
        <f t="shared" ref="G196" si="69">AVERAGE(F182:F211)</f>
        <v>-0.96666666666666667</v>
      </c>
      <c r="H196" s="19">
        <f t="shared" ref="H196" si="70">_xlfn.STDEV.P(F182:F211)</f>
        <v>0.93482024415867726</v>
      </c>
      <c r="I196" s="19">
        <f t="shared" ref="I196" si="71">G196-2*H196</f>
        <v>-2.8363071549840213</v>
      </c>
      <c r="J196" s="19">
        <f t="shared" ref="J196" si="72">G196+2*H196</f>
        <v>0.90297382165068785</v>
      </c>
      <c r="K196" t="s">
        <v>273</v>
      </c>
    </row>
    <row r="197" spans="1:11" x14ac:dyDescent="0.35">
      <c r="A197" s="1">
        <v>45631</v>
      </c>
      <c r="B197" s="13">
        <f t="shared" si="23"/>
        <v>196</v>
      </c>
    </row>
    <row r="198" spans="1:11" x14ac:dyDescent="0.35">
      <c r="A198" s="1">
        <v>45632</v>
      </c>
      <c r="B198" s="13">
        <f t="shared" si="23"/>
        <v>197</v>
      </c>
    </row>
    <row r="199" spans="1:11" x14ac:dyDescent="0.35">
      <c r="A199" s="1">
        <v>45633</v>
      </c>
      <c r="B199" s="13">
        <f t="shared" si="23"/>
        <v>198</v>
      </c>
    </row>
    <row r="200" spans="1:11" x14ac:dyDescent="0.35">
      <c r="A200" s="1">
        <v>45634</v>
      </c>
      <c r="B200" s="13">
        <f t="shared" si="23"/>
        <v>199</v>
      </c>
    </row>
    <row r="201" spans="1:11" x14ac:dyDescent="0.35">
      <c r="A201" s="1">
        <v>45635</v>
      </c>
      <c r="B201" s="13">
        <f t="shared" si="23"/>
        <v>200</v>
      </c>
    </row>
    <row r="202" spans="1:11" x14ac:dyDescent="0.35">
      <c r="A202" s="1">
        <v>45636</v>
      </c>
      <c r="B202" s="13">
        <f t="shared" si="23"/>
        <v>201</v>
      </c>
    </row>
    <row r="203" spans="1:11" x14ac:dyDescent="0.35">
      <c r="A203" s="1">
        <v>45637</v>
      </c>
      <c r="B203" s="13">
        <f t="shared" si="23"/>
        <v>202</v>
      </c>
    </row>
    <row r="204" spans="1:11" x14ac:dyDescent="0.35">
      <c r="A204" s="1">
        <v>45638</v>
      </c>
      <c r="B204" s="13">
        <f t="shared" si="23"/>
        <v>203</v>
      </c>
    </row>
    <row r="205" spans="1:11" x14ac:dyDescent="0.35">
      <c r="A205" s="1">
        <v>45639</v>
      </c>
      <c r="B205" s="13">
        <f t="shared" si="23"/>
        <v>204</v>
      </c>
    </row>
    <row r="206" spans="1:11" x14ac:dyDescent="0.35">
      <c r="A206" s="1">
        <v>45640</v>
      </c>
      <c r="B206" s="13">
        <f t="shared" si="23"/>
        <v>205</v>
      </c>
    </row>
    <row r="207" spans="1:11" x14ac:dyDescent="0.35">
      <c r="A207" s="1">
        <v>45641</v>
      </c>
      <c r="B207" s="13">
        <f t="shared" si="23"/>
        <v>206</v>
      </c>
    </row>
    <row r="208" spans="1:11" x14ac:dyDescent="0.35">
      <c r="A208" s="1">
        <v>45642</v>
      </c>
      <c r="B208" s="13">
        <f t="shared" si="23"/>
        <v>207</v>
      </c>
    </row>
    <row r="209" spans="1:2" x14ac:dyDescent="0.35">
      <c r="A209" s="1">
        <v>45643</v>
      </c>
      <c r="B209" s="13">
        <f t="shared" si="23"/>
        <v>208</v>
      </c>
    </row>
    <row r="210" spans="1:2" x14ac:dyDescent="0.35">
      <c r="A210" s="1">
        <v>45644</v>
      </c>
      <c r="B210" s="13">
        <f t="shared" si="23"/>
        <v>209</v>
      </c>
    </row>
    <row r="211" spans="1:2" x14ac:dyDescent="0.35">
      <c r="A211" s="1">
        <v>45645</v>
      </c>
      <c r="B211" s="13">
        <f t="shared" si="23"/>
        <v>210</v>
      </c>
    </row>
    <row r="212" spans="1:2" x14ac:dyDescent="0.35">
      <c r="A212" s="1">
        <v>45646</v>
      </c>
      <c r="B212" s="13">
        <f t="shared" si="23"/>
        <v>211</v>
      </c>
    </row>
    <row r="213" spans="1:2" x14ac:dyDescent="0.35">
      <c r="A213" s="1">
        <v>45647</v>
      </c>
      <c r="B213" s="13">
        <f t="shared" si="23"/>
        <v>212</v>
      </c>
    </row>
    <row r="214" spans="1:2" x14ac:dyDescent="0.35">
      <c r="A214" s="1">
        <v>45648</v>
      </c>
      <c r="B214" s="13">
        <f t="shared" si="23"/>
        <v>213</v>
      </c>
    </row>
    <row r="215" spans="1:2" x14ac:dyDescent="0.35">
      <c r="A215" s="1">
        <v>45649</v>
      </c>
      <c r="B215" s="13">
        <f t="shared" si="23"/>
        <v>214</v>
      </c>
    </row>
    <row r="216" spans="1:2" x14ac:dyDescent="0.35">
      <c r="A216" s="1">
        <v>45650</v>
      </c>
      <c r="B216" s="13">
        <f t="shared" si="23"/>
        <v>215</v>
      </c>
    </row>
    <row r="217" spans="1:2" x14ac:dyDescent="0.35">
      <c r="A217" s="1">
        <v>45651</v>
      </c>
      <c r="B217" s="13">
        <f t="shared" si="23"/>
        <v>216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E6AE-6743-495C-948D-50DAB12CF651}">
  <dimension ref="A1:X150"/>
  <sheetViews>
    <sheetView topLeftCell="A67" workbookViewId="0">
      <selection sqref="A1:G1"/>
    </sheetView>
  </sheetViews>
  <sheetFormatPr defaultRowHeight="14.5" x14ac:dyDescent="0.35"/>
  <cols>
    <col min="1" max="1" width="10.453125" style="7" bestFit="1" customWidth="1"/>
    <col min="2" max="2" width="9.08984375" style="13" customWidth="1"/>
    <col min="3" max="3" width="8.7265625" style="12"/>
    <col min="4" max="4" width="18.54296875" bestFit="1" customWidth="1"/>
    <col min="5" max="5" width="15.54296875" customWidth="1"/>
    <col min="6" max="6" width="18.26953125" customWidth="1"/>
    <col min="11" max="11" width="8.90625" bestFit="1" customWidth="1"/>
    <col min="14" max="14" width="9.7265625" bestFit="1" customWidth="1"/>
    <col min="15" max="15" width="9.08984375" bestFit="1" customWidth="1"/>
    <col min="16" max="16" width="11.54296875" bestFit="1" customWidth="1"/>
  </cols>
  <sheetData>
    <row r="1" spans="1:12" x14ac:dyDescent="0.35">
      <c r="A1" s="7" t="s">
        <v>170</v>
      </c>
      <c r="B1" s="13" t="s">
        <v>69</v>
      </c>
      <c r="C1" s="12" t="s">
        <v>3</v>
      </c>
      <c r="D1" t="s">
        <v>2</v>
      </c>
      <c r="E1" t="s">
        <v>7</v>
      </c>
      <c r="F1" t="s">
        <v>1</v>
      </c>
      <c r="G1" t="s">
        <v>169</v>
      </c>
    </row>
    <row r="2" spans="1:12" x14ac:dyDescent="0.35">
      <c r="A2" s="7">
        <v>45503</v>
      </c>
      <c r="B2" s="13">
        <v>1</v>
      </c>
      <c r="C2" s="12">
        <v>0</v>
      </c>
      <c r="E2">
        <v>0</v>
      </c>
      <c r="K2" s="1"/>
      <c r="L2" t="s">
        <v>88</v>
      </c>
    </row>
    <row r="3" spans="1:12" x14ac:dyDescent="0.35">
      <c r="A3" s="7">
        <v>45504</v>
      </c>
      <c r="B3" s="13">
        <v>2</v>
      </c>
      <c r="C3" s="12">
        <v>0</v>
      </c>
      <c r="D3">
        <v>0</v>
      </c>
      <c r="E3">
        <v>1</v>
      </c>
      <c r="F3">
        <v>0</v>
      </c>
    </row>
    <row r="4" spans="1:12" x14ac:dyDescent="0.35">
      <c r="A4" s="7">
        <v>45505</v>
      </c>
      <c r="B4" s="13">
        <v>3</v>
      </c>
      <c r="C4" s="12">
        <v>0</v>
      </c>
      <c r="D4">
        <f t="shared" ref="D4:D36" si="0">D3+F4</f>
        <v>0</v>
      </c>
      <c r="E4">
        <v>1</v>
      </c>
      <c r="F4">
        <f t="shared" ref="F4:F36" si="1">C4-C3</f>
        <v>0</v>
      </c>
      <c r="H4" t="s">
        <v>77</v>
      </c>
    </row>
    <row r="5" spans="1:12" x14ac:dyDescent="0.35">
      <c r="A5" s="7">
        <v>45506</v>
      </c>
      <c r="B5" s="13">
        <v>4</v>
      </c>
      <c r="C5" s="12">
        <v>1</v>
      </c>
      <c r="D5">
        <f t="shared" si="0"/>
        <v>1</v>
      </c>
      <c r="E5">
        <v>1</v>
      </c>
      <c r="F5">
        <f t="shared" si="1"/>
        <v>1</v>
      </c>
    </row>
    <row r="6" spans="1:12" x14ac:dyDescent="0.35">
      <c r="A6" s="7">
        <v>45507</v>
      </c>
      <c r="B6" s="13">
        <v>5</v>
      </c>
      <c r="C6" s="12">
        <v>1.5</v>
      </c>
      <c r="D6">
        <f t="shared" si="0"/>
        <v>1.5</v>
      </c>
      <c r="E6">
        <v>1</v>
      </c>
      <c r="F6">
        <f t="shared" si="1"/>
        <v>0.5</v>
      </c>
    </row>
    <row r="7" spans="1:12" x14ac:dyDescent="0.35">
      <c r="A7" s="7">
        <v>45508</v>
      </c>
      <c r="B7" s="13">
        <v>6</v>
      </c>
      <c r="C7" s="12">
        <v>1.75</v>
      </c>
      <c r="D7">
        <f t="shared" si="0"/>
        <v>1.75</v>
      </c>
      <c r="E7">
        <v>1</v>
      </c>
      <c r="F7">
        <f t="shared" si="1"/>
        <v>0.25</v>
      </c>
    </row>
    <row r="8" spans="1:12" x14ac:dyDescent="0.35">
      <c r="A8" s="7">
        <v>45509</v>
      </c>
      <c r="B8" s="13">
        <v>7</v>
      </c>
      <c r="C8" s="12">
        <v>2</v>
      </c>
      <c r="D8">
        <f t="shared" si="0"/>
        <v>2</v>
      </c>
      <c r="E8">
        <v>1</v>
      </c>
      <c r="F8">
        <f t="shared" si="1"/>
        <v>0.25</v>
      </c>
    </row>
    <row r="9" spans="1:12" x14ac:dyDescent="0.35">
      <c r="A9" s="7">
        <v>45510</v>
      </c>
      <c r="B9" s="13">
        <v>8</v>
      </c>
      <c r="C9" s="12">
        <v>2</v>
      </c>
      <c r="D9">
        <f t="shared" si="0"/>
        <v>2</v>
      </c>
      <c r="E9">
        <v>1</v>
      </c>
      <c r="F9">
        <f t="shared" si="1"/>
        <v>0</v>
      </c>
    </row>
    <row r="10" spans="1:12" x14ac:dyDescent="0.35">
      <c r="A10" s="7">
        <v>45511</v>
      </c>
      <c r="B10" s="13">
        <v>9</v>
      </c>
      <c r="C10" s="12">
        <v>2.5</v>
      </c>
      <c r="D10">
        <f t="shared" si="0"/>
        <v>2.5</v>
      </c>
      <c r="E10">
        <v>1</v>
      </c>
      <c r="F10">
        <f t="shared" si="1"/>
        <v>0.5</v>
      </c>
    </row>
    <row r="11" spans="1:12" x14ac:dyDescent="0.35">
      <c r="A11" s="7">
        <v>45512</v>
      </c>
      <c r="B11" s="13">
        <v>10</v>
      </c>
      <c r="C11" s="12">
        <v>3</v>
      </c>
      <c r="D11">
        <f t="shared" si="0"/>
        <v>3</v>
      </c>
      <c r="E11">
        <v>1</v>
      </c>
      <c r="F11">
        <f t="shared" si="1"/>
        <v>0.5</v>
      </c>
    </row>
    <row r="12" spans="1:12" x14ac:dyDescent="0.35">
      <c r="A12" s="7">
        <v>45513</v>
      </c>
      <c r="B12" s="13">
        <v>11</v>
      </c>
      <c r="C12" s="12">
        <v>3</v>
      </c>
      <c r="D12">
        <f t="shared" si="0"/>
        <v>3</v>
      </c>
      <c r="E12">
        <v>1</v>
      </c>
      <c r="F12">
        <f t="shared" si="1"/>
        <v>0</v>
      </c>
    </row>
    <row r="13" spans="1:12" x14ac:dyDescent="0.35">
      <c r="A13" s="7">
        <v>45514</v>
      </c>
      <c r="B13" s="13">
        <v>12</v>
      </c>
      <c r="C13" s="12">
        <v>4</v>
      </c>
      <c r="D13">
        <f t="shared" si="0"/>
        <v>4</v>
      </c>
      <c r="E13">
        <v>1</v>
      </c>
      <c r="F13">
        <f t="shared" si="1"/>
        <v>1</v>
      </c>
    </row>
    <row r="14" spans="1:12" x14ac:dyDescent="0.35">
      <c r="A14" s="7">
        <v>45515</v>
      </c>
      <c r="B14" s="13">
        <v>13</v>
      </c>
      <c r="C14" s="12">
        <v>4</v>
      </c>
      <c r="D14">
        <f t="shared" si="0"/>
        <v>4</v>
      </c>
      <c r="E14">
        <v>1</v>
      </c>
      <c r="F14">
        <f t="shared" si="1"/>
        <v>0</v>
      </c>
    </row>
    <row r="15" spans="1:12" x14ac:dyDescent="0.35">
      <c r="A15" s="7">
        <v>45516</v>
      </c>
      <c r="B15" s="13">
        <v>14</v>
      </c>
      <c r="C15" s="12">
        <v>4.5</v>
      </c>
      <c r="D15">
        <f t="shared" si="0"/>
        <v>4.5</v>
      </c>
      <c r="E15">
        <v>1</v>
      </c>
      <c r="F15">
        <f t="shared" si="1"/>
        <v>0.5</v>
      </c>
    </row>
    <row r="16" spans="1:12" x14ac:dyDescent="0.35">
      <c r="A16" s="7">
        <v>45517</v>
      </c>
      <c r="B16" s="13">
        <v>15</v>
      </c>
      <c r="C16" s="12">
        <v>5</v>
      </c>
      <c r="D16">
        <f t="shared" si="0"/>
        <v>5</v>
      </c>
      <c r="E16">
        <v>1</v>
      </c>
      <c r="F16">
        <f t="shared" si="1"/>
        <v>0.5</v>
      </c>
    </row>
    <row r="17" spans="1:18" x14ac:dyDescent="0.35">
      <c r="A17" s="7">
        <v>45518</v>
      </c>
      <c r="B17" s="13">
        <v>16</v>
      </c>
      <c r="C17" s="12">
        <v>6</v>
      </c>
      <c r="D17">
        <f t="shared" si="0"/>
        <v>6</v>
      </c>
      <c r="E17">
        <v>1</v>
      </c>
      <c r="F17">
        <f t="shared" si="1"/>
        <v>1</v>
      </c>
    </row>
    <row r="18" spans="1:18" x14ac:dyDescent="0.35">
      <c r="A18" s="7">
        <v>45519</v>
      </c>
      <c r="B18" s="13">
        <v>17</v>
      </c>
      <c r="C18" s="12">
        <v>5.5</v>
      </c>
      <c r="D18">
        <f t="shared" si="0"/>
        <v>5.5</v>
      </c>
      <c r="E18">
        <v>1</v>
      </c>
      <c r="F18">
        <f t="shared" si="1"/>
        <v>-0.5</v>
      </c>
    </row>
    <row r="19" spans="1:18" x14ac:dyDescent="0.35">
      <c r="A19" s="7">
        <v>45520</v>
      </c>
      <c r="B19" s="13">
        <v>18</v>
      </c>
      <c r="C19" s="12">
        <v>5.5</v>
      </c>
      <c r="D19">
        <f t="shared" si="0"/>
        <v>5.5</v>
      </c>
      <c r="E19">
        <v>1</v>
      </c>
      <c r="F19">
        <f t="shared" si="1"/>
        <v>0</v>
      </c>
    </row>
    <row r="20" spans="1:18" x14ac:dyDescent="0.35">
      <c r="A20" s="7">
        <v>45521</v>
      </c>
      <c r="B20" s="13">
        <v>19</v>
      </c>
      <c r="C20" s="12">
        <v>6</v>
      </c>
      <c r="D20">
        <f t="shared" si="0"/>
        <v>6</v>
      </c>
      <c r="E20">
        <v>1</v>
      </c>
      <c r="F20">
        <f t="shared" si="1"/>
        <v>0.5</v>
      </c>
    </row>
    <row r="21" spans="1:18" x14ac:dyDescent="0.35">
      <c r="A21" s="7">
        <v>45522</v>
      </c>
      <c r="B21" s="13">
        <f>B20+1</f>
        <v>20</v>
      </c>
      <c r="C21" s="12">
        <v>6.5</v>
      </c>
      <c r="D21">
        <f t="shared" si="0"/>
        <v>6.5</v>
      </c>
      <c r="E21">
        <v>1</v>
      </c>
      <c r="F21">
        <f t="shared" si="1"/>
        <v>0.5</v>
      </c>
    </row>
    <row r="22" spans="1:18" x14ac:dyDescent="0.35">
      <c r="A22" s="7">
        <v>45523</v>
      </c>
      <c r="B22" s="13">
        <f t="shared" ref="B22:B85" si="2">B21+1</f>
        <v>21</v>
      </c>
      <c r="C22" s="12">
        <v>7</v>
      </c>
      <c r="D22">
        <f t="shared" si="0"/>
        <v>7</v>
      </c>
      <c r="E22">
        <v>1</v>
      </c>
      <c r="F22">
        <f t="shared" si="1"/>
        <v>0.5</v>
      </c>
      <c r="Q22">
        <f>2197-272</f>
        <v>1925</v>
      </c>
    </row>
    <row r="23" spans="1:18" x14ac:dyDescent="0.35">
      <c r="A23" s="7">
        <v>45524</v>
      </c>
      <c r="B23" s="13">
        <f t="shared" si="2"/>
        <v>22</v>
      </c>
      <c r="C23" s="12">
        <v>7</v>
      </c>
      <c r="D23">
        <f t="shared" si="0"/>
        <v>7</v>
      </c>
      <c r="E23">
        <v>1</v>
      </c>
      <c r="F23">
        <f t="shared" si="1"/>
        <v>0</v>
      </c>
      <c r="R23">
        <f>16/30</f>
        <v>0.53333333333333333</v>
      </c>
    </row>
    <row r="24" spans="1:18" x14ac:dyDescent="0.35">
      <c r="A24" s="7">
        <v>45525</v>
      </c>
      <c r="B24" s="13">
        <f t="shared" si="2"/>
        <v>23</v>
      </c>
      <c r="C24" s="12">
        <v>8</v>
      </c>
      <c r="D24">
        <f t="shared" si="0"/>
        <v>8</v>
      </c>
      <c r="E24">
        <v>1</v>
      </c>
      <c r="F24">
        <f t="shared" si="1"/>
        <v>1</v>
      </c>
      <c r="N24">
        <v>-3</v>
      </c>
      <c r="R24">
        <f>90-28.1</f>
        <v>61.9</v>
      </c>
    </row>
    <row r="25" spans="1:18" x14ac:dyDescent="0.35">
      <c r="A25" s="7">
        <v>45526</v>
      </c>
      <c r="B25" s="13">
        <f t="shared" si="2"/>
        <v>24</v>
      </c>
      <c r="C25" s="12">
        <v>8</v>
      </c>
      <c r="D25">
        <f t="shared" si="0"/>
        <v>8</v>
      </c>
      <c r="E25">
        <v>1</v>
      </c>
      <c r="F25">
        <f t="shared" si="1"/>
        <v>0</v>
      </c>
    </row>
    <row r="26" spans="1:18" x14ac:dyDescent="0.35">
      <c r="A26" s="7">
        <v>45527</v>
      </c>
      <c r="B26" s="13">
        <f t="shared" si="2"/>
        <v>25</v>
      </c>
      <c r="C26" s="12">
        <v>8.5</v>
      </c>
      <c r="D26">
        <f t="shared" si="0"/>
        <v>8.5</v>
      </c>
      <c r="E26">
        <v>1</v>
      </c>
      <c r="F26">
        <f t="shared" si="1"/>
        <v>0.5</v>
      </c>
      <c r="N26" s="1"/>
      <c r="O26" s="1"/>
      <c r="P26" s="14"/>
    </row>
    <row r="27" spans="1:18" x14ac:dyDescent="0.35">
      <c r="A27" s="7">
        <v>45528</v>
      </c>
      <c r="B27" s="13">
        <f t="shared" si="2"/>
        <v>26</v>
      </c>
      <c r="C27" s="12">
        <v>8.5</v>
      </c>
      <c r="D27">
        <f t="shared" si="0"/>
        <v>8.5</v>
      </c>
      <c r="E27">
        <v>1</v>
      </c>
      <c r="F27">
        <f t="shared" si="1"/>
        <v>0</v>
      </c>
    </row>
    <row r="28" spans="1:18" x14ac:dyDescent="0.35">
      <c r="A28" s="7">
        <v>45529</v>
      </c>
      <c r="B28" s="13">
        <f t="shared" si="2"/>
        <v>27</v>
      </c>
      <c r="C28" s="12">
        <v>9</v>
      </c>
      <c r="D28">
        <f t="shared" si="0"/>
        <v>9</v>
      </c>
      <c r="E28">
        <v>1</v>
      </c>
      <c r="F28">
        <f t="shared" si="1"/>
        <v>0.5</v>
      </c>
    </row>
    <row r="29" spans="1:18" x14ac:dyDescent="0.35">
      <c r="A29" s="7">
        <v>45530</v>
      </c>
      <c r="B29" s="13">
        <f t="shared" si="2"/>
        <v>28</v>
      </c>
      <c r="C29" s="12">
        <v>9.5</v>
      </c>
      <c r="D29">
        <f t="shared" si="0"/>
        <v>9.5</v>
      </c>
      <c r="E29">
        <v>1</v>
      </c>
      <c r="F29">
        <f t="shared" si="1"/>
        <v>0.5</v>
      </c>
    </row>
    <row r="30" spans="1:18" x14ac:dyDescent="0.35">
      <c r="A30" s="7">
        <v>45531</v>
      </c>
      <c r="B30" s="13">
        <f t="shared" si="2"/>
        <v>29</v>
      </c>
      <c r="C30" s="12">
        <v>10</v>
      </c>
      <c r="D30">
        <f t="shared" si="0"/>
        <v>10</v>
      </c>
      <c r="E30">
        <v>1</v>
      </c>
      <c r="F30">
        <f t="shared" si="1"/>
        <v>0.5</v>
      </c>
    </row>
    <row r="31" spans="1:18" x14ac:dyDescent="0.35">
      <c r="A31" s="7">
        <v>45532</v>
      </c>
      <c r="B31" s="13">
        <f t="shared" si="2"/>
        <v>30</v>
      </c>
      <c r="C31" s="12">
        <v>10.5</v>
      </c>
      <c r="D31">
        <f t="shared" si="0"/>
        <v>10.5</v>
      </c>
      <c r="E31">
        <v>1</v>
      </c>
      <c r="F31">
        <f t="shared" si="1"/>
        <v>0.5</v>
      </c>
    </row>
    <row r="32" spans="1:18" x14ac:dyDescent="0.35">
      <c r="A32" s="7">
        <v>45533</v>
      </c>
      <c r="B32" s="13">
        <f t="shared" si="2"/>
        <v>31</v>
      </c>
      <c r="C32" s="12">
        <v>10.5</v>
      </c>
      <c r="D32">
        <f t="shared" si="0"/>
        <v>10.5</v>
      </c>
      <c r="E32">
        <v>1</v>
      </c>
      <c r="F32">
        <f t="shared" si="1"/>
        <v>0</v>
      </c>
    </row>
    <row r="33" spans="1:6" x14ac:dyDescent="0.35">
      <c r="A33" s="7">
        <v>45534</v>
      </c>
      <c r="B33" s="13">
        <f t="shared" si="2"/>
        <v>32</v>
      </c>
      <c r="C33" s="12">
        <v>11</v>
      </c>
      <c r="D33">
        <f t="shared" si="0"/>
        <v>11</v>
      </c>
      <c r="E33">
        <v>1</v>
      </c>
      <c r="F33">
        <f t="shared" si="1"/>
        <v>0.5</v>
      </c>
    </row>
    <row r="34" spans="1:6" x14ac:dyDescent="0.35">
      <c r="A34" s="7">
        <v>45535</v>
      </c>
      <c r="B34" s="13">
        <f t="shared" si="2"/>
        <v>33</v>
      </c>
      <c r="C34" s="12">
        <v>11.5</v>
      </c>
      <c r="D34">
        <f t="shared" si="0"/>
        <v>11.5</v>
      </c>
      <c r="E34">
        <v>1</v>
      </c>
      <c r="F34">
        <f t="shared" si="1"/>
        <v>0.5</v>
      </c>
    </row>
    <row r="35" spans="1:6" x14ac:dyDescent="0.35">
      <c r="A35" s="7">
        <v>45536</v>
      </c>
      <c r="B35" s="13">
        <f t="shared" si="2"/>
        <v>34</v>
      </c>
      <c r="C35" s="12">
        <v>11.75</v>
      </c>
      <c r="D35">
        <f t="shared" si="0"/>
        <v>11.75</v>
      </c>
      <c r="E35">
        <v>1</v>
      </c>
      <c r="F35">
        <f t="shared" si="1"/>
        <v>0.25</v>
      </c>
    </row>
    <row r="36" spans="1:6" x14ac:dyDescent="0.35">
      <c r="A36" s="7">
        <v>45537</v>
      </c>
      <c r="B36" s="13">
        <f t="shared" si="2"/>
        <v>35</v>
      </c>
      <c r="C36" s="12">
        <v>12</v>
      </c>
      <c r="D36">
        <f t="shared" si="0"/>
        <v>12</v>
      </c>
      <c r="E36">
        <v>1</v>
      </c>
      <c r="F36">
        <f t="shared" si="1"/>
        <v>0.25</v>
      </c>
    </row>
    <row r="37" spans="1:6" x14ac:dyDescent="0.35">
      <c r="A37" s="7">
        <v>45538</v>
      </c>
      <c r="B37" s="13">
        <f t="shared" si="2"/>
        <v>36</v>
      </c>
      <c r="C37" s="12">
        <v>12</v>
      </c>
      <c r="D37">
        <f t="shared" ref="D37:D56" si="3">D36+F37</f>
        <v>12</v>
      </c>
      <c r="E37">
        <v>1</v>
      </c>
      <c r="F37">
        <f t="shared" ref="F37:F56" si="4">C37-C36</f>
        <v>0</v>
      </c>
    </row>
    <row r="38" spans="1:6" x14ac:dyDescent="0.35">
      <c r="A38" s="7">
        <v>45539</v>
      </c>
      <c r="B38" s="13">
        <f t="shared" si="2"/>
        <v>37</v>
      </c>
      <c r="C38" s="12">
        <v>12.5</v>
      </c>
      <c r="D38">
        <f t="shared" si="3"/>
        <v>12.5</v>
      </c>
      <c r="E38">
        <v>1</v>
      </c>
      <c r="F38">
        <f t="shared" si="4"/>
        <v>0.5</v>
      </c>
    </row>
    <row r="39" spans="1:6" x14ac:dyDescent="0.35">
      <c r="A39" s="7">
        <v>45540</v>
      </c>
      <c r="B39" s="13">
        <f t="shared" si="2"/>
        <v>38</v>
      </c>
      <c r="C39" s="12">
        <v>13</v>
      </c>
      <c r="D39">
        <f t="shared" si="3"/>
        <v>13</v>
      </c>
      <c r="E39">
        <v>1</v>
      </c>
      <c r="F39">
        <f t="shared" si="4"/>
        <v>0.5</v>
      </c>
    </row>
    <row r="40" spans="1:6" x14ac:dyDescent="0.35">
      <c r="A40" s="7">
        <v>45541</v>
      </c>
      <c r="B40" s="13">
        <f t="shared" si="2"/>
        <v>39</v>
      </c>
      <c r="C40" s="12">
        <v>13</v>
      </c>
      <c r="D40">
        <f t="shared" si="3"/>
        <v>13</v>
      </c>
      <c r="E40">
        <v>1</v>
      </c>
      <c r="F40">
        <f t="shared" si="4"/>
        <v>0</v>
      </c>
    </row>
    <row r="41" spans="1:6" x14ac:dyDescent="0.35">
      <c r="A41" s="7">
        <v>45542</v>
      </c>
      <c r="B41" s="13">
        <f t="shared" si="2"/>
        <v>40</v>
      </c>
      <c r="C41" s="12">
        <v>13.5</v>
      </c>
      <c r="D41">
        <f t="shared" si="3"/>
        <v>13.5</v>
      </c>
      <c r="E41">
        <v>1</v>
      </c>
      <c r="F41">
        <f t="shared" si="4"/>
        <v>0.5</v>
      </c>
    </row>
    <row r="42" spans="1:6" x14ac:dyDescent="0.35">
      <c r="A42" s="7">
        <v>45543</v>
      </c>
      <c r="B42" s="13">
        <f t="shared" si="2"/>
        <v>41</v>
      </c>
      <c r="C42" s="12">
        <v>14</v>
      </c>
      <c r="D42">
        <f t="shared" si="3"/>
        <v>14</v>
      </c>
      <c r="E42">
        <v>1</v>
      </c>
      <c r="F42">
        <f t="shared" si="4"/>
        <v>0.5</v>
      </c>
    </row>
    <row r="43" spans="1:6" x14ac:dyDescent="0.35">
      <c r="A43" s="7">
        <v>45544</v>
      </c>
      <c r="B43" s="13">
        <f t="shared" si="2"/>
        <v>42</v>
      </c>
      <c r="C43" s="12">
        <v>14</v>
      </c>
      <c r="D43">
        <f t="shared" si="3"/>
        <v>14</v>
      </c>
      <c r="E43">
        <v>1</v>
      </c>
      <c r="F43">
        <f t="shared" si="4"/>
        <v>0</v>
      </c>
    </row>
    <row r="44" spans="1:6" x14ac:dyDescent="0.35">
      <c r="A44" s="7">
        <v>45545</v>
      </c>
      <c r="B44" s="13">
        <f t="shared" si="2"/>
        <v>43</v>
      </c>
      <c r="C44" s="12">
        <v>14.5</v>
      </c>
      <c r="D44">
        <f t="shared" si="3"/>
        <v>14.5</v>
      </c>
      <c r="E44">
        <v>1</v>
      </c>
      <c r="F44">
        <f t="shared" si="4"/>
        <v>0.5</v>
      </c>
    </row>
    <row r="45" spans="1:6" x14ac:dyDescent="0.35">
      <c r="A45" s="7">
        <v>45546</v>
      </c>
      <c r="B45" s="13">
        <f t="shared" si="2"/>
        <v>44</v>
      </c>
      <c r="C45" s="12">
        <v>15</v>
      </c>
      <c r="D45">
        <f t="shared" si="3"/>
        <v>15</v>
      </c>
      <c r="E45">
        <v>1</v>
      </c>
      <c r="F45">
        <f t="shared" si="4"/>
        <v>0.5</v>
      </c>
    </row>
    <row r="46" spans="1:6" x14ac:dyDescent="0.35">
      <c r="A46" s="7">
        <v>45547</v>
      </c>
      <c r="B46" s="13">
        <f t="shared" si="2"/>
        <v>45</v>
      </c>
      <c r="C46" s="12">
        <v>15.5</v>
      </c>
      <c r="D46">
        <f t="shared" si="3"/>
        <v>15.5</v>
      </c>
      <c r="E46">
        <v>1</v>
      </c>
      <c r="F46">
        <f t="shared" si="4"/>
        <v>0.5</v>
      </c>
    </row>
    <row r="47" spans="1:6" x14ac:dyDescent="0.35">
      <c r="A47" s="7">
        <v>45548</v>
      </c>
      <c r="B47" s="13">
        <f t="shared" si="2"/>
        <v>46</v>
      </c>
      <c r="C47" s="12">
        <v>16</v>
      </c>
      <c r="D47">
        <f t="shared" si="3"/>
        <v>16</v>
      </c>
      <c r="E47">
        <v>1</v>
      </c>
      <c r="F47">
        <f t="shared" si="4"/>
        <v>0.5</v>
      </c>
    </row>
    <row r="48" spans="1:6" x14ac:dyDescent="0.35">
      <c r="A48" s="7">
        <v>45549</v>
      </c>
      <c r="B48" s="13">
        <f t="shared" si="2"/>
        <v>47</v>
      </c>
      <c r="C48" s="12">
        <v>16</v>
      </c>
      <c r="D48">
        <f t="shared" si="3"/>
        <v>16</v>
      </c>
      <c r="E48">
        <v>1</v>
      </c>
      <c r="F48">
        <f t="shared" si="4"/>
        <v>0</v>
      </c>
    </row>
    <row r="49" spans="1:24" x14ac:dyDescent="0.35">
      <c r="A49" s="7">
        <v>45550</v>
      </c>
      <c r="B49" s="13">
        <f t="shared" si="2"/>
        <v>48</v>
      </c>
      <c r="C49" s="12">
        <v>16.5</v>
      </c>
      <c r="D49">
        <f t="shared" si="3"/>
        <v>16.5</v>
      </c>
      <c r="E49">
        <v>1</v>
      </c>
      <c r="F49">
        <f t="shared" si="4"/>
        <v>0.5</v>
      </c>
    </row>
    <row r="50" spans="1:24" x14ac:dyDescent="0.35">
      <c r="A50" s="7">
        <v>45551</v>
      </c>
      <c r="B50" s="13">
        <f t="shared" si="2"/>
        <v>49</v>
      </c>
      <c r="C50" s="12">
        <v>17</v>
      </c>
      <c r="D50">
        <f t="shared" si="3"/>
        <v>17</v>
      </c>
      <c r="E50">
        <v>1</v>
      </c>
      <c r="F50">
        <f t="shared" si="4"/>
        <v>0.5</v>
      </c>
    </row>
    <row r="51" spans="1:24" x14ac:dyDescent="0.35">
      <c r="A51" s="7">
        <v>45552</v>
      </c>
      <c r="B51" s="13">
        <f t="shared" si="2"/>
        <v>50</v>
      </c>
      <c r="C51" s="12">
        <v>17</v>
      </c>
      <c r="D51">
        <f t="shared" si="3"/>
        <v>17</v>
      </c>
      <c r="E51">
        <v>1</v>
      </c>
      <c r="F51">
        <f t="shared" si="4"/>
        <v>0</v>
      </c>
    </row>
    <row r="52" spans="1:24" x14ac:dyDescent="0.35">
      <c r="A52" s="7">
        <v>45553</v>
      </c>
      <c r="B52" s="13">
        <f t="shared" si="2"/>
        <v>51</v>
      </c>
      <c r="C52" s="12">
        <v>17.5</v>
      </c>
      <c r="D52">
        <f t="shared" si="3"/>
        <v>17.5</v>
      </c>
      <c r="E52">
        <v>1</v>
      </c>
      <c r="F52">
        <f t="shared" si="4"/>
        <v>0.5</v>
      </c>
    </row>
    <row r="53" spans="1:24" x14ac:dyDescent="0.35">
      <c r="A53" s="7">
        <v>45554</v>
      </c>
      <c r="B53" s="13">
        <f t="shared" si="2"/>
        <v>52</v>
      </c>
      <c r="C53" s="12">
        <v>18.5</v>
      </c>
      <c r="D53">
        <f t="shared" si="3"/>
        <v>18.5</v>
      </c>
      <c r="E53">
        <v>1</v>
      </c>
      <c r="F53">
        <f t="shared" si="4"/>
        <v>1</v>
      </c>
    </row>
    <row r="54" spans="1:24" x14ac:dyDescent="0.35">
      <c r="A54" s="7">
        <v>45555</v>
      </c>
      <c r="B54" s="13">
        <f t="shared" si="2"/>
        <v>53</v>
      </c>
      <c r="C54" s="12">
        <v>18.5</v>
      </c>
      <c r="D54">
        <f t="shared" si="3"/>
        <v>18.5</v>
      </c>
      <c r="E54">
        <v>1</v>
      </c>
      <c r="F54">
        <f t="shared" si="4"/>
        <v>0</v>
      </c>
    </row>
    <row r="55" spans="1:24" x14ac:dyDescent="0.35">
      <c r="A55" s="7">
        <v>45556</v>
      </c>
      <c r="B55" s="13">
        <f t="shared" si="2"/>
        <v>54</v>
      </c>
      <c r="C55" s="12">
        <v>19</v>
      </c>
      <c r="D55">
        <f t="shared" si="3"/>
        <v>19</v>
      </c>
      <c r="E55">
        <v>1</v>
      </c>
      <c r="F55">
        <f t="shared" si="4"/>
        <v>0.5</v>
      </c>
    </row>
    <row r="56" spans="1:24" x14ac:dyDescent="0.35">
      <c r="A56" s="7">
        <v>45557</v>
      </c>
      <c r="B56" s="13">
        <f t="shared" si="2"/>
        <v>55</v>
      </c>
      <c r="C56" s="12">
        <v>19.5</v>
      </c>
      <c r="D56">
        <f t="shared" si="3"/>
        <v>19.5</v>
      </c>
      <c r="E56">
        <v>1</v>
      </c>
      <c r="F56">
        <f t="shared" si="4"/>
        <v>0.5</v>
      </c>
    </row>
    <row r="57" spans="1:24" x14ac:dyDescent="0.35">
      <c r="A57" s="7">
        <v>45558</v>
      </c>
      <c r="B57" s="13">
        <f t="shared" si="2"/>
        <v>56</v>
      </c>
    </row>
    <row r="58" spans="1:24" x14ac:dyDescent="0.35">
      <c r="A58" s="7">
        <v>45559</v>
      </c>
      <c r="B58" s="13">
        <f t="shared" si="2"/>
        <v>57</v>
      </c>
    </row>
    <row r="59" spans="1:24" x14ac:dyDescent="0.35">
      <c r="A59" s="7">
        <v>45560</v>
      </c>
      <c r="B59" s="13">
        <f t="shared" si="2"/>
        <v>58</v>
      </c>
      <c r="X59">
        <f>12.5*60</f>
        <v>750</v>
      </c>
    </row>
    <row r="60" spans="1:24" x14ac:dyDescent="0.35">
      <c r="A60" s="7">
        <v>45561</v>
      </c>
      <c r="B60" s="13">
        <f t="shared" si="2"/>
        <v>59</v>
      </c>
    </row>
    <row r="61" spans="1:24" x14ac:dyDescent="0.35">
      <c r="A61" s="7">
        <v>45562</v>
      </c>
      <c r="B61" s="13">
        <f t="shared" si="2"/>
        <v>60</v>
      </c>
      <c r="C61" s="12">
        <v>21</v>
      </c>
      <c r="D61" s="13">
        <f>C61</f>
        <v>21</v>
      </c>
    </row>
    <row r="62" spans="1:24" x14ac:dyDescent="0.35">
      <c r="A62" s="7">
        <v>45563</v>
      </c>
      <c r="B62" s="13">
        <f t="shared" si="2"/>
        <v>61</v>
      </c>
      <c r="C62" s="12">
        <v>21</v>
      </c>
      <c r="D62" s="13">
        <f t="shared" ref="D62:D80" si="5">C62</f>
        <v>21</v>
      </c>
      <c r="E62">
        <v>1</v>
      </c>
      <c r="F62">
        <f>C62-C61</f>
        <v>0</v>
      </c>
    </row>
    <row r="63" spans="1:24" x14ac:dyDescent="0.35">
      <c r="A63" s="7">
        <v>45564</v>
      </c>
      <c r="B63" s="13">
        <f t="shared" si="2"/>
        <v>62</v>
      </c>
      <c r="C63" s="12">
        <v>21.5</v>
      </c>
      <c r="D63" s="13">
        <f t="shared" si="5"/>
        <v>21.5</v>
      </c>
      <c r="E63">
        <v>1</v>
      </c>
      <c r="F63">
        <f t="shared" ref="F63:F80" si="6">C63-C62</f>
        <v>0.5</v>
      </c>
    </row>
    <row r="64" spans="1:24" x14ac:dyDescent="0.35">
      <c r="A64" s="7">
        <v>45565</v>
      </c>
      <c r="B64" s="13">
        <f t="shared" si="2"/>
        <v>63</v>
      </c>
      <c r="C64" s="12">
        <v>22</v>
      </c>
      <c r="D64" s="13">
        <f t="shared" si="5"/>
        <v>22</v>
      </c>
      <c r="E64">
        <v>1</v>
      </c>
      <c r="F64">
        <f t="shared" si="6"/>
        <v>0.5</v>
      </c>
    </row>
    <row r="65" spans="1:16" x14ac:dyDescent="0.35">
      <c r="A65" s="7">
        <v>45566</v>
      </c>
      <c r="B65" s="13">
        <f t="shared" si="2"/>
        <v>64</v>
      </c>
      <c r="C65" s="12">
        <v>22</v>
      </c>
      <c r="D65" s="13">
        <f t="shared" si="5"/>
        <v>22</v>
      </c>
      <c r="E65">
        <v>1</v>
      </c>
      <c r="F65">
        <f t="shared" si="6"/>
        <v>0</v>
      </c>
    </row>
    <row r="66" spans="1:16" x14ac:dyDescent="0.35">
      <c r="A66" s="7">
        <v>45567</v>
      </c>
      <c r="B66" s="13">
        <f t="shared" si="2"/>
        <v>65</v>
      </c>
      <c r="C66" s="12">
        <v>22.5</v>
      </c>
      <c r="D66" s="13">
        <f t="shared" si="5"/>
        <v>22.5</v>
      </c>
      <c r="E66">
        <v>1</v>
      </c>
      <c r="F66">
        <f t="shared" si="6"/>
        <v>0.5</v>
      </c>
    </row>
    <row r="67" spans="1:16" x14ac:dyDescent="0.35">
      <c r="A67" s="7">
        <v>45568</v>
      </c>
      <c r="B67" s="13">
        <f t="shared" si="2"/>
        <v>66</v>
      </c>
      <c r="C67" s="12">
        <v>23</v>
      </c>
      <c r="D67" s="13">
        <f t="shared" si="5"/>
        <v>23</v>
      </c>
      <c r="E67">
        <v>1</v>
      </c>
      <c r="F67">
        <f t="shared" si="6"/>
        <v>0.5</v>
      </c>
    </row>
    <row r="68" spans="1:16" x14ac:dyDescent="0.35">
      <c r="A68" s="7">
        <v>45569</v>
      </c>
      <c r="B68" s="13">
        <f t="shared" si="2"/>
        <v>67</v>
      </c>
      <c r="C68" s="12">
        <v>13</v>
      </c>
      <c r="D68" s="13">
        <f t="shared" si="5"/>
        <v>13</v>
      </c>
      <c r="E68">
        <v>1</v>
      </c>
      <c r="F68">
        <f t="shared" si="6"/>
        <v>-10</v>
      </c>
      <c r="G68" t="s">
        <v>158</v>
      </c>
    </row>
    <row r="69" spans="1:16" x14ac:dyDescent="0.35">
      <c r="A69" s="7">
        <v>45570</v>
      </c>
      <c r="B69" s="13">
        <f t="shared" si="2"/>
        <v>68</v>
      </c>
      <c r="C69" s="12">
        <v>13.5</v>
      </c>
      <c r="D69" s="13">
        <f t="shared" si="5"/>
        <v>13.5</v>
      </c>
      <c r="E69">
        <v>1</v>
      </c>
      <c r="F69">
        <f t="shared" si="6"/>
        <v>0.5</v>
      </c>
      <c r="P69">
        <f>900*12</f>
        <v>10800</v>
      </c>
    </row>
    <row r="70" spans="1:16" x14ac:dyDescent="0.35">
      <c r="A70" s="7">
        <v>45571</v>
      </c>
      <c r="B70" s="13">
        <f t="shared" si="2"/>
        <v>69</v>
      </c>
      <c r="C70" s="12">
        <v>14</v>
      </c>
      <c r="D70" s="13">
        <f t="shared" si="5"/>
        <v>14</v>
      </c>
      <c r="E70">
        <v>1</v>
      </c>
      <c r="F70">
        <f t="shared" si="6"/>
        <v>0.5</v>
      </c>
    </row>
    <row r="71" spans="1:16" x14ac:dyDescent="0.35">
      <c r="A71" s="7">
        <v>45572</v>
      </c>
      <c r="B71" s="13">
        <f t="shared" si="2"/>
        <v>70</v>
      </c>
      <c r="C71" s="12">
        <v>14</v>
      </c>
      <c r="D71" s="13">
        <f t="shared" si="5"/>
        <v>14</v>
      </c>
      <c r="E71">
        <v>1</v>
      </c>
      <c r="F71">
        <f t="shared" si="6"/>
        <v>0</v>
      </c>
    </row>
    <row r="72" spans="1:16" x14ac:dyDescent="0.35">
      <c r="A72" s="7">
        <v>45573</v>
      </c>
      <c r="B72" s="13">
        <f t="shared" si="2"/>
        <v>71</v>
      </c>
      <c r="C72" s="12">
        <v>14</v>
      </c>
      <c r="D72" s="13">
        <f t="shared" si="5"/>
        <v>14</v>
      </c>
      <c r="E72">
        <v>1</v>
      </c>
      <c r="F72">
        <f t="shared" si="6"/>
        <v>0</v>
      </c>
    </row>
    <row r="73" spans="1:16" x14ac:dyDescent="0.35">
      <c r="A73" s="7">
        <v>45574</v>
      </c>
      <c r="B73" s="13">
        <f t="shared" si="2"/>
        <v>72</v>
      </c>
      <c r="C73" s="12">
        <v>15</v>
      </c>
      <c r="D73" s="13">
        <f t="shared" si="5"/>
        <v>15</v>
      </c>
      <c r="E73">
        <v>1</v>
      </c>
      <c r="F73">
        <f t="shared" si="6"/>
        <v>1</v>
      </c>
    </row>
    <row r="74" spans="1:16" x14ac:dyDescent="0.35">
      <c r="A74" s="7">
        <v>45575</v>
      </c>
      <c r="B74" s="13">
        <f t="shared" si="2"/>
        <v>73</v>
      </c>
      <c r="C74" s="12">
        <v>15</v>
      </c>
      <c r="D74" s="13">
        <f t="shared" si="5"/>
        <v>15</v>
      </c>
      <c r="E74">
        <v>1</v>
      </c>
      <c r="F74">
        <f t="shared" si="6"/>
        <v>0</v>
      </c>
    </row>
    <row r="75" spans="1:16" x14ac:dyDescent="0.35">
      <c r="A75" s="7">
        <v>45576</v>
      </c>
      <c r="B75" s="13">
        <f t="shared" si="2"/>
        <v>74</v>
      </c>
      <c r="C75" s="12">
        <v>15.5</v>
      </c>
      <c r="D75" s="13">
        <f t="shared" si="5"/>
        <v>15.5</v>
      </c>
      <c r="E75">
        <v>1</v>
      </c>
      <c r="F75">
        <f t="shared" si="6"/>
        <v>0.5</v>
      </c>
    </row>
    <row r="76" spans="1:16" x14ac:dyDescent="0.35">
      <c r="A76" s="7">
        <v>45577</v>
      </c>
      <c r="B76" s="13">
        <f t="shared" si="2"/>
        <v>75</v>
      </c>
      <c r="C76" s="12">
        <v>16.5</v>
      </c>
      <c r="D76" s="13">
        <f t="shared" si="5"/>
        <v>16.5</v>
      </c>
      <c r="E76">
        <v>1</v>
      </c>
      <c r="F76">
        <f t="shared" si="6"/>
        <v>1</v>
      </c>
    </row>
    <row r="77" spans="1:16" x14ac:dyDescent="0.35">
      <c r="A77" s="7">
        <v>45578</v>
      </c>
      <c r="B77" s="13">
        <f t="shared" si="2"/>
        <v>76</v>
      </c>
      <c r="C77" s="12">
        <v>16</v>
      </c>
      <c r="D77" s="13">
        <f t="shared" si="5"/>
        <v>16</v>
      </c>
      <c r="E77">
        <v>1</v>
      </c>
      <c r="F77">
        <f t="shared" si="6"/>
        <v>-0.5</v>
      </c>
    </row>
    <row r="78" spans="1:16" x14ac:dyDescent="0.35">
      <c r="A78" s="7">
        <v>45579</v>
      </c>
      <c r="B78" s="13">
        <f t="shared" si="2"/>
        <v>77</v>
      </c>
      <c r="C78" s="12">
        <v>16.5</v>
      </c>
      <c r="D78" s="13">
        <f t="shared" si="5"/>
        <v>16.5</v>
      </c>
      <c r="E78">
        <v>1</v>
      </c>
      <c r="F78">
        <f t="shared" si="6"/>
        <v>0.5</v>
      </c>
    </row>
    <row r="79" spans="1:16" x14ac:dyDescent="0.35">
      <c r="A79" s="7">
        <v>45580</v>
      </c>
      <c r="B79" s="13">
        <f t="shared" si="2"/>
        <v>78</v>
      </c>
      <c r="C79" s="12">
        <v>16.5</v>
      </c>
      <c r="D79" s="13">
        <f t="shared" si="5"/>
        <v>16.5</v>
      </c>
      <c r="E79">
        <v>1</v>
      </c>
      <c r="F79">
        <f t="shared" si="6"/>
        <v>0</v>
      </c>
    </row>
    <row r="80" spans="1:16" x14ac:dyDescent="0.35">
      <c r="A80" s="7">
        <v>45581</v>
      </c>
      <c r="B80" s="13">
        <f t="shared" si="2"/>
        <v>79</v>
      </c>
      <c r="C80" s="12">
        <v>17.5</v>
      </c>
      <c r="D80" s="13">
        <f t="shared" si="5"/>
        <v>17.5</v>
      </c>
      <c r="E80">
        <v>1</v>
      </c>
      <c r="F80">
        <f t="shared" si="6"/>
        <v>1</v>
      </c>
    </row>
    <row r="81" spans="1:2" x14ac:dyDescent="0.35">
      <c r="A81" s="7">
        <v>45582</v>
      </c>
      <c r="B81" s="13">
        <f t="shared" si="2"/>
        <v>80</v>
      </c>
    </row>
    <row r="82" spans="1:2" x14ac:dyDescent="0.35">
      <c r="A82" s="7">
        <v>45583</v>
      </c>
      <c r="B82" s="13">
        <f t="shared" si="2"/>
        <v>81</v>
      </c>
    </row>
    <row r="83" spans="1:2" x14ac:dyDescent="0.35">
      <c r="A83" s="7">
        <v>45584</v>
      </c>
      <c r="B83" s="13">
        <f t="shared" si="2"/>
        <v>82</v>
      </c>
    </row>
    <row r="84" spans="1:2" x14ac:dyDescent="0.35">
      <c r="A84" s="7">
        <v>45585</v>
      </c>
      <c r="B84" s="13">
        <f t="shared" si="2"/>
        <v>83</v>
      </c>
    </row>
    <row r="85" spans="1:2" x14ac:dyDescent="0.35">
      <c r="A85" s="7">
        <v>45586</v>
      </c>
      <c r="B85" s="13">
        <f t="shared" si="2"/>
        <v>84</v>
      </c>
    </row>
    <row r="86" spans="1:2" x14ac:dyDescent="0.35">
      <c r="A86" s="7">
        <v>45587</v>
      </c>
      <c r="B86" s="13">
        <f>B85+1</f>
        <v>85</v>
      </c>
    </row>
    <row r="87" spans="1:2" x14ac:dyDescent="0.35">
      <c r="A87" s="7">
        <v>45588</v>
      </c>
      <c r="B87" s="13">
        <f>B86+1</f>
        <v>86</v>
      </c>
    </row>
    <row r="88" spans="1:2" x14ac:dyDescent="0.35">
      <c r="A88" s="7">
        <v>45589</v>
      </c>
      <c r="B88" s="13">
        <f>B87+1</f>
        <v>87</v>
      </c>
    </row>
    <row r="89" spans="1:2" x14ac:dyDescent="0.35">
      <c r="A89" s="7">
        <v>45590</v>
      </c>
      <c r="B89" s="13">
        <f>B88+1</f>
        <v>88</v>
      </c>
    </row>
    <row r="90" spans="1:2" x14ac:dyDescent="0.35">
      <c r="A90" s="7">
        <v>45591</v>
      </c>
    </row>
    <row r="91" spans="1:2" x14ac:dyDescent="0.35">
      <c r="A91" s="7">
        <v>45592</v>
      </c>
    </row>
    <row r="92" spans="1:2" x14ac:dyDescent="0.35">
      <c r="A92" s="7">
        <v>45593</v>
      </c>
    </row>
    <row r="93" spans="1:2" x14ac:dyDescent="0.35">
      <c r="A93" s="7">
        <v>45594</v>
      </c>
    </row>
    <row r="94" spans="1:2" x14ac:dyDescent="0.35">
      <c r="A94" s="7">
        <v>45595</v>
      </c>
    </row>
    <row r="95" spans="1:2" x14ac:dyDescent="0.35">
      <c r="A95" s="7">
        <v>45596</v>
      </c>
    </row>
    <row r="96" spans="1:2" x14ac:dyDescent="0.35">
      <c r="A96" s="7">
        <v>45597</v>
      </c>
    </row>
    <row r="97" spans="1:1" x14ac:dyDescent="0.35">
      <c r="A97" s="7">
        <v>45598</v>
      </c>
    </row>
    <row r="98" spans="1:1" x14ac:dyDescent="0.35">
      <c r="A98" s="7">
        <v>45599</v>
      </c>
    </row>
    <row r="99" spans="1:1" x14ac:dyDescent="0.35">
      <c r="A99" s="7">
        <v>45600</v>
      </c>
    </row>
    <row r="100" spans="1:1" x14ac:dyDescent="0.35">
      <c r="A100" s="7">
        <v>45601</v>
      </c>
    </row>
    <row r="101" spans="1:1" x14ac:dyDescent="0.35">
      <c r="A101" s="7">
        <v>45602</v>
      </c>
    </row>
    <row r="102" spans="1:1" x14ac:dyDescent="0.35">
      <c r="A102" s="7">
        <v>45603</v>
      </c>
    </row>
    <row r="103" spans="1:1" x14ac:dyDescent="0.35">
      <c r="A103" s="7">
        <v>45604</v>
      </c>
    </row>
    <row r="104" spans="1:1" x14ac:dyDescent="0.35">
      <c r="A104" s="7">
        <v>45605</v>
      </c>
    </row>
    <row r="105" spans="1:1" x14ac:dyDescent="0.35">
      <c r="A105" s="7">
        <v>45606</v>
      </c>
    </row>
    <row r="106" spans="1:1" x14ac:dyDescent="0.35">
      <c r="A106" s="7">
        <v>45607</v>
      </c>
    </row>
    <row r="107" spans="1:1" x14ac:dyDescent="0.35">
      <c r="A107" s="7">
        <v>45608</v>
      </c>
    </row>
    <row r="108" spans="1:1" x14ac:dyDescent="0.35">
      <c r="A108" s="7">
        <v>45609</v>
      </c>
    </row>
    <row r="109" spans="1:1" x14ac:dyDescent="0.35">
      <c r="A109" s="7">
        <v>45610</v>
      </c>
    </row>
    <row r="110" spans="1:1" x14ac:dyDescent="0.35">
      <c r="A110" s="7">
        <v>45611</v>
      </c>
    </row>
    <row r="111" spans="1:1" x14ac:dyDescent="0.35">
      <c r="A111" s="7">
        <v>45612</v>
      </c>
    </row>
    <row r="112" spans="1:1" x14ac:dyDescent="0.35">
      <c r="A112" s="7">
        <v>45613</v>
      </c>
    </row>
    <row r="113" spans="1:1" x14ac:dyDescent="0.35">
      <c r="A113" s="7">
        <v>45614</v>
      </c>
    </row>
    <row r="114" spans="1:1" x14ac:dyDescent="0.35">
      <c r="A114" s="7">
        <v>45615</v>
      </c>
    </row>
    <row r="115" spans="1:1" x14ac:dyDescent="0.35">
      <c r="A115" s="7">
        <v>45616</v>
      </c>
    </row>
    <row r="116" spans="1:1" x14ac:dyDescent="0.35">
      <c r="A116" s="7">
        <v>45617</v>
      </c>
    </row>
    <row r="117" spans="1:1" x14ac:dyDescent="0.35">
      <c r="A117" s="7">
        <v>45618</v>
      </c>
    </row>
    <row r="118" spans="1:1" x14ac:dyDescent="0.35">
      <c r="A118" s="7">
        <v>45619</v>
      </c>
    </row>
    <row r="119" spans="1:1" x14ac:dyDescent="0.35">
      <c r="A119" s="7">
        <v>45620</v>
      </c>
    </row>
    <row r="120" spans="1:1" x14ac:dyDescent="0.35">
      <c r="A120" s="7">
        <v>45621</v>
      </c>
    </row>
    <row r="121" spans="1:1" x14ac:dyDescent="0.35">
      <c r="A121" s="7">
        <v>45622</v>
      </c>
    </row>
    <row r="122" spans="1:1" x14ac:dyDescent="0.35">
      <c r="A122" s="7">
        <v>45623</v>
      </c>
    </row>
    <row r="123" spans="1:1" x14ac:dyDescent="0.35">
      <c r="A123" s="7">
        <v>45624</v>
      </c>
    </row>
    <row r="124" spans="1:1" x14ac:dyDescent="0.35">
      <c r="A124" s="7">
        <v>45625</v>
      </c>
    </row>
    <row r="125" spans="1:1" x14ac:dyDescent="0.35">
      <c r="A125" s="7">
        <v>45626</v>
      </c>
    </row>
    <row r="126" spans="1:1" x14ac:dyDescent="0.35">
      <c r="A126" s="7">
        <v>45627</v>
      </c>
    </row>
    <row r="127" spans="1:1" x14ac:dyDescent="0.35">
      <c r="A127" s="7">
        <v>45628</v>
      </c>
    </row>
    <row r="128" spans="1:1" x14ac:dyDescent="0.35">
      <c r="A128" s="7">
        <v>45629</v>
      </c>
    </row>
    <row r="129" spans="1:1" x14ac:dyDescent="0.35">
      <c r="A129" s="7">
        <v>45630</v>
      </c>
    </row>
    <row r="130" spans="1:1" x14ac:dyDescent="0.35">
      <c r="A130" s="7">
        <v>45631</v>
      </c>
    </row>
    <row r="131" spans="1:1" x14ac:dyDescent="0.35">
      <c r="A131" s="7">
        <v>45632</v>
      </c>
    </row>
    <row r="132" spans="1:1" x14ac:dyDescent="0.35">
      <c r="A132" s="7">
        <v>45633</v>
      </c>
    </row>
    <row r="133" spans="1:1" x14ac:dyDescent="0.35">
      <c r="A133" s="7">
        <v>45634</v>
      </c>
    </row>
    <row r="134" spans="1:1" x14ac:dyDescent="0.35">
      <c r="A134" s="7">
        <v>45635</v>
      </c>
    </row>
    <row r="135" spans="1:1" x14ac:dyDescent="0.35">
      <c r="A135" s="7">
        <v>45636</v>
      </c>
    </row>
    <row r="136" spans="1:1" x14ac:dyDescent="0.35">
      <c r="A136" s="7">
        <v>45637</v>
      </c>
    </row>
    <row r="137" spans="1:1" x14ac:dyDescent="0.35">
      <c r="A137" s="7">
        <v>45638</v>
      </c>
    </row>
    <row r="138" spans="1:1" x14ac:dyDescent="0.35">
      <c r="A138" s="7">
        <v>45639</v>
      </c>
    </row>
    <row r="139" spans="1:1" x14ac:dyDescent="0.35">
      <c r="A139" s="7">
        <v>45640</v>
      </c>
    </row>
    <row r="140" spans="1:1" x14ac:dyDescent="0.35">
      <c r="A140" s="7">
        <v>45641</v>
      </c>
    </row>
    <row r="141" spans="1:1" x14ac:dyDescent="0.35">
      <c r="A141" s="7">
        <v>45642</v>
      </c>
    </row>
    <row r="142" spans="1:1" x14ac:dyDescent="0.35">
      <c r="A142" s="7">
        <v>45643</v>
      </c>
    </row>
    <row r="143" spans="1:1" x14ac:dyDescent="0.35">
      <c r="A143" s="7">
        <v>45644</v>
      </c>
    </row>
    <row r="144" spans="1:1" x14ac:dyDescent="0.35">
      <c r="A144" s="7">
        <v>45645</v>
      </c>
    </row>
    <row r="145" spans="1:1" x14ac:dyDescent="0.35">
      <c r="A145" s="7">
        <v>45646</v>
      </c>
    </row>
    <row r="146" spans="1:1" x14ac:dyDescent="0.35">
      <c r="A146" s="7">
        <v>45647</v>
      </c>
    </row>
    <row r="147" spans="1:1" x14ac:dyDescent="0.35">
      <c r="A147" s="7">
        <v>45648</v>
      </c>
    </row>
    <row r="148" spans="1:1" x14ac:dyDescent="0.35">
      <c r="A148" s="7">
        <v>45649</v>
      </c>
    </row>
    <row r="149" spans="1:1" x14ac:dyDescent="0.35">
      <c r="A149" s="7">
        <v>45650</v>
      </c>
    </row>
    <row r="150" spans="1:1" x14ac:dyDescent="0.35">
      <c r="A150" s="7">
        <v>45651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DEFA-E271-4F4D-9933-A1EB2AC0E62F}">
  <dimension ref="B1:S25"/>
  <sheetViews>
    <sheetView workbookViewId="0">
      <selection activeCell="O10" sqref="O10"/>
    </sheetView>
  </sheetViews>
  <sheetFormatPr defaultRowHeight="14.5" x14ac:dyDescent="0.35"/>
  <cols>
    <col min="2" max="2" width="17.08984375" style="17" bestFit="1" customWidth="1"/>
    <col min="3" max="4" width="12" style="17" bestFit="1" customWidth="1"/>
    <col min="5" max="5" width="13.08984375" style="17" bestFit="1" customWidth="1"/>
    <col min="6" max="6" width="18" style="17" bestFit="1" customWidth="1"/>
    <col min="7" max="7" width="11.36328125" style="17" bestFit="1" customWidth="1"/>
    <col min="8" max="8" width="12" style="17" bestFit="1" customWidth="1"/>
    <col min="9" max="9" width="17.81640625" style="17" bestFit="1" customWidth="1"/>
    <col min="10" max="10" width="11.36328125" style="17" bestFit="1" customWidth="1"/>
    <col min="11" max="11" width="12.36328125" style="17" bestFit="1" customWidth="1"/>
    <col min="12" max="12" width="12" style="17" bestFit="1" customWidth="1"/>
    <col min="13" max="13" width="11" style="17" bestFit="1" customWidth="1"/>
    <col min="14" max="14" width="11.453125" style="17" bestFit="1" customWidth="1"/>
    <col min="18" max="18" width="3.81640625" bestFit="1" customWidth="1"/>
    <col min="19" max="19" width="11.81640625" bestFit="1" customWidth="1"/>
  </cols>
  <sheetData>
    <row r="1" spans="2:18" ht="15" thickBot="1" x14ac:dyDescent="0.4"/>
    <row r="2" spans="2:18" ht="15" thickTop="1" x14ac:dyDescent="0.35">
      <c r="B2" s="20"/>
      <c r="C2" s="21" t="s">
        <v>91</v>
      </c>
      <c r="D2" s="21" t="s">
        <v>92</v>
      </c>
      <c r="E2" s="21" t="s">
        <v>93</v>
      </c>
      <c r="F2" s="21" t="s">
        <v>94</v>
      </c>
      <c r="G2" s="21" t="s">
        <v>95</v>
      </c>
      <c r="H2" s="21" t="s">
        <v>96</v>
      </c>
      <c r="I2" s="21" t="s">
        <v>136</v>
      </c>
      <c r="J2" s="21" t="s">
        <v>160</v>
      </c>
      <c r="K2" s="21" t="s">
        <v>137</v>
      </c>
      <c r="L2" s="21" t="s">
        <v>97</v>
      </c>
      <c r="M2" s="33" t="s">
        <v>241</v>
      </c>
      <c r="N2" s="22" t="s">
        <v>138</v>
      </c>
    </row>
    <row r="3" spans="2:18" x14ac:dyDescent="0.35">
      <c r="B3" s="24" t="s">
        <v>120</v>
      </c>
      <c r="C3" s="25">
        <f>AVERAGE('1942 Omega'!F34:F995)</f>
        <v>-1.2865853658536586</v>
      </c>
      <c r="D3" s="25">
        <f>AVERAGE('1950 Omega PW'!F89:F500)</f>
        <v>0.15605095541401273</v>
      </c>
      <c r="E3" s="25">
        <f>AVERAGE('1886 Waltham'!F47:F977)</f>
        <v>-0.7857142857142857</v>
      </c>
      <c r="F3" s="25">
        <f>AVERAGE('1901 Waltham'!$F$50:$F$994)</f>
        <v>-0.73966942148760328</v>
      </c>
      <c r="G3" s="25">
        <f>AVERAGE(Hamilton!F75:F809)</f>
        <v>17.081632653061224</v>
      </c>
      <c r="H3" s="25">
        <f>AVERAGE(Elgin!$F$61:$F$1008)</f>
        <v>-3.9328358208955225</v>
      </c>
      <c r="I3" s="25">
        <f>AVERAGE('King Seiko'!F38:F10000)</f>
        <v>-2.2347826086956522</v>
      </c>
      <c r="J3" s="25">
        <f>AVERAGE(Lordmatic!F15:F1000)</f>
        <v>0.63513513513513509</v>
      </c>
      <c r="K3" s="25">
        <f>AVERAGE('Cocktail Seiko'!F108:F10000)</f>
        <v>2.3052631578947369</v>
      </c>
      <c r="L3" s="25">
        <f>AVERAGE('De Ville'!F189:F972)</f>
        <v>-1.0487012987012987</v>
      </c>
      <c r="M3" s="34"/>
      <c r="N3" s="26">
        <f>AVERAGE('Seiko Quartz'!F2:F10000)</f>
        <v>0.21917808219178081</v>
      </c>
    </row>
    <row r="4" spans="2:18" x14ac:dyDescent="0.35">
      <c r="B4" s="27" t="s">
        <v>98</v>
      </c>
      <c r="C4" s="28">
        <f>_xlfn.STDEV.P('1942 Omega'!F35:F996)</f>
        <v>2.2947245693350355</v>
      </c>
      <c r="D4" s="28">
        <f>_xlfn.STDEV.P('1950 Omega PW'!F89:F1161)</f>
        <v>1.6207782034148572</v>
      </c>
      <c r="E4" s="28">
        <f>_xlfn.STDEV.P('1886 Waltham'!F47:F861)</f>
        <v>13.258035684221159</v>
      </c>
      <c r="F4" s="28">
        <f>_xlfn.STDEV.P('1901 Waltham'!$F$50:$F$969)</f>
        <v>2.5621200976632768</v>
      </c>
      <c r="G4" s="28">
        <f>_xlfn.STDEV.P(Hamilton!F75:F826)</f>
        <v>46.006803726961721</v>
      </c>
      <c r="H4" s="28">
        <f>_xlfn.STDEV.P(Elgin!$F$62:$F$813)</f>
        <v>7.2425395012572205</v>
      </c>
      <c r="I4" s="28">
        <f>_xlfn.STDEV.P('King Seiko'!F38:F10000)</f>
        <v>4.5837322963208953</v>
      </c>
      <c r="J4" s="28">
        <f>_xlfn.STDEV.P(Lordmatic!F15:F1000)</f>
        <v>1.5632547848252489</v>
      </c>
      <c r="K4" s="28">
        <f>_xlfn.STDEV.P('Cocktail Seiko'!F108:F10000)</f>
        <v>5.2497529951127495</v>
      </c>
      <c r="L4" s="28">
        <f>_xlfn.STDEV.P('De Ville'!F189:F4084)</f>
        <v>1.215991232292114</v>
      </c>
      <c r="M4" s="35"/>
      <c r="N4" s="29">
        <f>_xlfn.STDEV.P('Seiko Quartz'!F2:F10000)</f>
        <v>1.2509894751423252</v>
      </c>
      <c r="R4">
        <f>360+160</f>
        <v>520</v>
      </c>
    </row>
    <row r="5" spans="2:18" x14ac:dyDescent="0.35">
      <c r="B5" s="27" t="s">
        <v>112</v>
      </c>
      <c r="C5" s="28"/>
      <c r="D5" s="28">
        <v>470</v>
      </c>
      <c r="E5" s="28">
        <v>205</v>
      </c>
      <c r="F5" s="28">
        <v>360</v>
      </c>
      <c r="G5" s="28">
        <v>540</v>
      </c>
      <c r="H5" s="28">
        <v>420</v>
      </c>
      <c r="I5" s="28">
        <v>290</v>
      </c>
      <c r="J5" s="28">
        <v>520</v>
      </c>
      <c r="K5" s="28" t="s">
        <v>113</v>
      </c>
      <c r="L5" s="28" t="s">
        <v>113</v>
      </c>
      <c r="M5" s="35" t="s">
        <v>264</v>
      </c>
      <c r="N5" s="29" t="s">
        <v>113</v>
      </c>
    </row>
    <row r="6" spans="2:18" x14ac:dyDescent="0.35">
      <c r="B6" s="27" t="s">
        <v>161</v>
      </c>
      <c r="C6" s="28" t="s">
        <v>240</v>
      </c>
      <c r="D6" s="28" t="s">
        <v>240</v>
      </c>
      <c r="E6" s="28" t="s">
        <v>240</v>
      </c>
      <c r="F6" s="28" t="s">
        <v>240</v>
      </c>
      <c r="G6" s="28" t="s">
        <v>240</v>
      </c>
      <c r="H6" s="28" t="s">
        <v>240</v>
      </c>
      <c r="I6" s="28" t="s">
        <v>239</v>
      </c>
      <c r="J6" s="28" t="s">
        <v>242</v>
      </c>
      <c r="K6" s="28" t="s">
        <v>242</v>
      </c>
      <c r="L6" s="28" t="s">
        <v>243</v>
      </c>
      <c r="M6" s="35" t="s">
        <v>244</v>
      </c>
      <c r="N6" s="29" t="s">
        <v>113</v>
      </c>
    </row>
    <row r="7" spans="2:18" x14ac:dyDescent="0.35">
      <c r="B7" s="27" t="s">
        <v>114</v>
      </c>
      <c r="C7" s="28">
        <v>2.6</v>
      </c>
      <c r="D7" s="28">
        <v>0.2</v>
      </c>
      <c r="E7" s="28">
        <v>3.6</v>
      </c>
      <c r="F7" s="28">
        <v>9.9</v>
      </c>
      <c r="G7" s="28">
        <v>0.9</v>
      </c>
      <c r="H7" s="28">
        <v>2.9</v>
      </c>
      <c r="I7" s="28">
        <v>0.5</v>
      </c>
      <c r="J7" s="28">
        <v>0.7</v>
      </c>
      <c r="K7" s="28">
        <v>0.7</v>
      </c>
      <c r="L7" s="28">
        <v>2.5</v>
      </c>
      <c r="M7" s="35" t="s">
        <v>263</v>
      </c>
      <c r="N7" s="29" t="s">
        <v>113</v>
      </c>
    </row>
    <row r="8" spans="2:18" x14ac:dyDescent="0.35">
      <c r="B8" s="27" t="s">
        <v>251</v>
      </c>
      <c r="C8" s="28" t="s">
        <v>252</v>
      </c>
      <c r="D8" s="28" t="s">
        <v>252</v>
      </c>
      <c r="E8" s="28"/>
      <c r="F8" s="28"/>
      <c r="G8" s="28"/>
      <c r="H8" s="28"/>
      <c r="I8" s="28" t="s">
        <v>253</v>
      </c>
      <c r="J8" s="28" t="s">
        <v>253</v>
      </c>
      <c r="K8" s="28" t="s">
        <v>254</v>
      </c>
      <c r="L8" s="28" t="s">
        <v>252</v>
      </c>
      <c r="M8" s="35" t="s">
        <v>255</v>
      </c>
      <c r="N8" s="29" t="s">
        <v>113</v>
      </c>
    </row>
    <row r="9" spans="2:18" x14ac:dyDescent="0.35">
      <c r="B9" s="27" t="s">
        <v>99</v>
      </c>
      <c r="C9" s="28" t="s">
        <v>100</v>
      </c>
      <c r="D9" s="28" t="s">
        <v>116</v>
      </c>
      <c r="E9" s="28" t="s">
        <v>126</v>
      </c>
      <c r="F9" s="28" t="s">
        <v>125</v>
      </c>
      <c r="G9" s="28" t="s">
        <v>101</v>
      </c>
      <c r="H9" s="28" t="s">
        <v>102</v>
      </c>
      <c r="I9" s="28" t="s">
        <v>148</v>
      </c>
      <c r="J9" s="28" t="s">
        <v>172</v>
      </c>
      <c r="K9" s="28" t="s">
        <v>150</v>
      </c>
      <c r="L9" s="28" t="s">
        <v>149</v>
      </c>
      <c r="M9" s="35"/>
      <c r="N9" s="29" t="s">
        <v>139</v>
      </c>
    </row>
    <row r="10" spans="2:18" s="13" customFormat="1" ht="15" thickBot="1" x14ac:dyDescent="0.4">
      <c r="B10" s="23" t="s">
        <v>103</v>
      </c>
      <c r="C10" s="30">
        <f>SUM('1942 Omega'!E35:E762)</f>
        <v>242</v>
      </c>
      <c r="D10" s="30">
        <f>SUM('1950 Omega PW'!E89:E1005)</f>
        <v>248</v>
      </c>
      <c r="E10" s="30">
        <f>SUM('1886 Waltham'!E47:E861)</f>
        <v>192</v>
      </c>
      <c r="F10" s="30">
        <f>SUM('1901 Waltham'!E50:$E$852)</f>
        <v>203</v>
      </c>
      <c r="G10" s="30">
        <f>SUM(Hamilton!E75:E964)</f>
        <v>32</v>
      </c>
      <c r="H10" s="30">
        <f>SUM(Elgin!$E$61:$E$748)</f>
        <v>136</v>
      </c>
      <c r="I10" s="30">
        <f>SUM('King Seiko'!E38:E10000)</f>
        <v>135</v>
      </c>
      <c r="J10" s="30">
        <f>SUM(Lordmatic!E15:E1000)</f>
        <v>127</v>
      </c>
      <c r="K10" s="30">
        <f>SUM('Cocktail Seiko'!E108:E10000)</f>
        <v>169</v>
      </c>
      <c r="L10" s="30">
        <f>SUM('De Ville'!E189:E657)</f>
        <v>173</v>
      </c>
      <c r="M10" s="36"/>
      <c r="N10" s="31">
        <f>SUM('Seiko Quartz'!E2:E10000)</f>
        <v>73</v>
      </c>
    </row>
    <row r="11" spans="2:18" s="17" customFormat="1" ht="15" thickTop="1" x14ac:dyDescent="0.35">
      <c r="B11" s="32" t="s">
        <v>202</v>
      </c>
      <c r="C11" s="37">
        <v>1942</v>
      </c>
      <c r="D11" s="37">
        <v>1950</v>
      </c>
      <c r="E11" s="37">
        <v>1886</v>
      </c>
      <c r="F11" s="37">
        <v>1901</v>
      </c>
      <c r="G11" s="37"/>
      <c r="H11" s="37" t="s">
        <v>222</v>
      </c>
      <c r="I11" s="37" t="s">
        <v>234</v>
      </c>
      <c r="J11" s="37" t="s">
        <v>227</v>
      </c>
      <c r="K11" s="37" t="s">
        <v>229</v>
      </c>
      <c r="L11" s="37">
        <v>2023</v>
      </c>
      <c r="M11" s="38" t="s">
        <v>245</v>
      </c>
      <c r="N11" s="39" t="s">
        <v>237</v>
      </c>
    </row>
    <row r="12" spans="2:18" s="13" customFormat="1" x14ac:dyDescent="0.35">
      <c r="B12" s="27" t="s">
        <v>226</v>
      </c>
      <c r="C12" s="28">
        <v>9525132</v>
      </c>
      <c r="D12" s="28" t="s">
        <v>213</v>
      </c>
      <c r="E12" s="28" t="s">
        <v>215</v>
      </c>
      <c r="F12" s="28">
        <v>11010402</v>
      </c>
      <c r="G12" s="28" t="s">
        <v>225</v>
      </c>
      <c r="H12" s="28" t="s">
        <v>220</v>
      </c>
      <c r="I12" s="41">
        <v>430887</v>
      </c>
      <c r="J12" s="41">
        <v>510100</v>
      </c>
      <c r="K12" s="41">
        <v>386812</v>
      </c>
      <c r="L12" s="28" t="s">
        <v>232</v>
      </c>
      <c r="M12" s="40" t="s">
        <v>246</v>
      </c>
      <c r="N12" s="42">
        <v>762299</v>
      </c>
    </row>
    <row r="13" spans="2:18" s="13" customFormat="1" x14ac:dyDescent="0.35">
      <c r="B13" s="27" t="s">
        <v>256</v>
      </c>
      <c r="C13" s="28"/>
      <c r="D13" s="28"/>
      <c r="E13" s="28" t="s">
        <v>260</v>
      </c>
      <c r="F13" s="28" t="s">
        <v>262</v>
      </c>
      <c r="G13" s="28"/>
      <c r="H13" s="28"/>
      <c r="I13" s="28" t="s">
        <v>205</v>
      </c>
      <c r="J13" s="28" t="s">
        <v>174</v>
      </c>
      <c r="K13" s="28" t="s">
        <v>207</v>
      </c>
      <c r="L13" s="41"/>
      <c r="M13" s="28" t="s">
        <v>257</v>
      </c>
      <c r="N13" s="42"/>
    </row>
    <row r="14" spans="2:18" s="13" customFormat="1" x14ac:dyDescent="0.35">
      <c r="B14" s="27" t="s">
        <v>203</v>
      </c>
      <c r="C14" s="28"/>
      <c r="D14" s="28"/>
      <c r="E14" s="28" t="s">
        <v>261</v>
      </c>
      <c r="F14" s="28" t="s">
        <v>209</v>
      </c>
      <c r="G14" s="28"/>
      <c r="H14" s="28" t="s">
        <v>219</v>
      </c>
      <c r="I14" s="41"/>
      <c r="J14" s="41"/>
      <c r="K14" s="41"/>
      <c r="L14" s="28" t="s">
        <v>233</v>
      </c>
      <c r="M14" s="35" t="s">
        <v>241</v>
      </c>
      <c r="N14" s="29" t="s">
        <v>208</v>
      </c>
    </row>
    <row r="15" spans="2:18" s="13" customFormat="1" x14ac:dyDescent="0.35">
      <c r="B15" s="27" t="s">
        <v>204</v>
      </c>
      <c r="C15" s="28" t="s">
        <v>259</v>
      </c>
      <c r="D15" s="28" t="s">
        <v>259</v>
      </c>
      <c r="E15" s="28"/>
      <c r="F15" s="28"/>
      <c r="G15" s="28" t="s">
        <v>224</v>
      </c>
      <c r="H15" s="28" t="s">
        <v>221</v>
      </c>
      <c r="I15" s="28" t="s">
        <v>235</v>
      </c>
      <c r="J15" s="28" t="s">
        <v>236</v>
      </c>
      <c r="K15" s="28" t="s">
        <v>206</v>
      </c>
      <c r="L15" s="28" t="s">
        <v>250</v>
      </c>
      <c r="M15" s="35" t="s">
        <v>247</v>
      </c>
      <c r="N15" s="29" t="s">
        <v>238</v>
      </c>
    </row>
    <row r="16" spans="2:18" x14ac:dyDescent="0.35">
      <c r="B16" s="27" t="s">
        <v>210</v>
      </c>
      <c r="C16" s="28">
        <v>15</v>
      </c>
      <c r="D16" s="28" t="s">
        <v>212</v>
      </c>
      <c r="E16" s="28" t="s">
        <v>216</v>
      </c>
      <c r="F16" s="28" t="s">
        <v>217</v>
      </c>
      <c r="G16" s="28" t="s">
        <v>217</v>
      </c>
      <c r="H16" s="28" t="s">
        <v>217</v>
      </c>
      <c r="I16" s="28" t="s">
        <v>228</v>
      </c>
      <c r="J16" s="28" t="s">
        <v>228</v>
      </c>
      <c r="K16" s="28" t="s">
        <v>230</v>
      </c>
      <c r="L16" s="28" t="s">
        <v>249</v>
      </c>
      <c r="M16" s="35" t="s">
        <v>248</v>
      </c>
      <c r="N16" s="29" t="s">
        <v>113</v>
      </c>
    </row>
    <row r="17" spans="2:19" ht="15" thickBot="1" x14ac:dyDescent="0.4">
      <c r="B17" s="23" t="s">
        <v>30</v>
      </c>
      <c r="C17" s="30" t="s">
        <v>211</v>
      </c>
      <c r="D17" s="30" t="s">
        <v>214</v>
      </c>
      <c r="E17" s="30" t="s">
        <v>211</v>
      </c>
      <c r="F17" s="30" t="s">
        <v>218</v>
      </c>
      <c r="G17" s="30" t="s">
        <v>214</v>
      </c>
      <c r="H17" s="30" t="s">
        <v>223</v>
      </c>
      <c r="I17" s="30" t="s">
        <v>218</v>
      </c>
      <c r="J17" s="30" t="s">
        <v>211</v>
      </c>
      <c r="K17" s="30" t="s">
        <v>231</v>
      </c>
      <c r="L17" s="30" t="s">
        <v>231</v>
      </c>
      <c r="M17" s="36" t="s">
        <v>245</v>
      </c>
      <c r="N17" s="31" t="s">
        <v>113</v>
      </c>
      <c r="S17">
        <f>250/3</f>
        <v>83.333333333333329</v>
      </c>
    </row>
    <row r="18" spans="2:19" ht="15" thickTop="1" x14ac:dyDescent="0.35"/>
    <row r="19" spans="2:19" x14ac:dyDescent="0.35">
      <c r="B19" s="17" t="s">
        <v>115</v>
      </c>
    </row>
    <row r="25" spans="2:19" x14ac:dyDescent="0.35">
      <c r="B25" s="17">
        <f>34.1+34.1+13.6+13.6</f>
        <v>95.399999999999991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05B5-A961-41A9-99F7-9CF11A5BD286}">
  <dimension ref="A1:X95"/>
  <sheetViews>
    <sheetView workbookViewId="0">
      <selection activeCell="P36" sqref="P36"/>
    </sheetView>
  </sheetViews>
  <sheetFormatPr defaultRowHeight="14.5" x14ac:dyDescent="0.35"/>
  <cols>
    <col min="1" max="1" width="9.7265625" bestFit="1" customWidth="1"/>
    <col min="2" max="2" width="9.08984375" customWidth="1"/>
    <col min="4" max="4" width="18.54296875" bestFit="1" customWidth="1"/>
    <col min="5" max="5" width="18.54296875" customWidth="1"/>
    <col min="6" max="6" width="18.26953125" customWidth="1"/>
    <col min="14" max="14" width="9.7265625" bestFit="1" customWidth="1"/>
    <col min="15" max="15" width="9.08984375" bestFit="1" customWidth="1"/>
    <col min="16" max="16" width="10.453125" bestFit="1" customWidth="1"/>
  </cols>
  <sheetData>
    <row r="1" spans="1:7" x14ac:dyDescent="0.35">
      <c r="C1" t="s">
        <v>3</v>
      </c>
      <c r="D1" t="s">
        <v>2</v>
      </c>
      <c r="E1" t="s">
        <v>7</v>
      </c>
      <c r="F1" t="s">
        <v>1</v>
      </c>
      <c r="G1" t="s">
        <v>4</v>
      </c>
    </row>
    <row r="2" spans="1:7" x14ac:dyDescent="0.35">
      <c r="A2" s="1">
        <v>45419</v>
      </c>
      <c r="B2" s="1"/>
      <c r="C2">
        <v>17</v>
      </c>
      <c r="G2" t="s">
        <v>49</v>
      </c>
    </row>
    <row r="3" spans="1:7" x14ac:dyDescent="0.35">
      <c r="A3" s="1">
        <v>45420</v>
      </c>
      <c r="B3" s="1"/>
      <c r="C3">
        <v>17</v>
      </c>
      <c r="D3">
        <v>0</v>
      </c>
      <c r="E3">
        <v>1</v>
      </c>
      <c r="F3">
        <v>0</v>
      </c>
    </row>
    <row r="4" spans="1:7" x14ac:dyDescent="0.35">
      <c r="A4" s="1">
        <v>45421</v>
      </c>
      <c r="B4" s="1"/>
      <c r="C4">
        <v>21</v>
      </c>
      <c r="D4">
        <v>4</v>
      </c>
      <c r="E4">
        <v>1</v>
      </c>
      <c r="F4">
        <v>4</v>
      </c>
    </row>
    <row r="5" spans="1:7" x14ac:dyDescent="0.35">
      <c r="A5" s="1">
        <v>45422</v>
      </c>
      <c r="B5" s="1"/>
      <c r="G5" t="s">
        <v>11</v>
      </c>
    </row>
    <row r="6" spans="1:7" x14ac:dyDescent="0.35">
      <c r="A6" s="1">
        <v>45422</v>
      </c>
      <c r="B6" s="1"/>
      <c r="C6">
        <v>-15</v>
      </c>
    </row>
    <row r="7" spans="1:7" x14ac:dyDescent="0.35">
      <c r="A7" s="1">
        <v>45423</v>
      </c>
      <c r="B7" s="1"/>
      <c r="C7">
        <v>-12</v>
      </c>
      <c r="F7">
        <v>3</v>
      </c>
    </row>
    <row r="8" spans="1:7" x14ac:dyDescent="0.35">
      <c r="A8" s="1">
        <v>45424</v>
      </c>
      <c r="B8" s="1"/>
      <c r="C8">
        <v>-9</v>
      </c>
      <c r="F8">
        <v>3</v>
      </c>
    </row>
    <row r="9" spans="1:7" x14ac:dyDescent="0.35">
      <c r="A9" s="1"/>
      <c r="B9" s="1"/>
    </row>
    <row r="10" spans="1:7" x14ac:dyDescent="0.35">
      <c r="A10" s="1"/>
    </row>
    <row r="11" spans="1:7" x14ac:dyDescent="0.35">
      <c r="A11" s="1"/>
    </row>
    <row r="12" spans="1:7" x14ac:dyDescent="0.35">
      <c r="A12" s="1"/>
    </row>
    <row r="13" spans="1:7" x14ac:dyDescent="0.35">
      <c r="A13" s="1"/>
    </row>
    <row r="14" spans="1:7" x14ac:dyDescent="0.35">
      <c r="A14" s="1"/>
    </row>
    <row r="15" spans="1:7" x14ac:dyDescent="0.35">
      <c r="A15" s="1"/>
    </row>
    <row r="16" spans="1:7" x14ac:dyDescent="0.35">
      <c r="A16" s="1"/>
    </row>
    <row r="17" spans="1:16" x14ac:dyDescent="0.35">
      <c r="A17" s="1"/>
    </row>
    <row r="18" spans="1:16" x14ac:dyDescent="0.35">
      <c r="A18" s="1"/>
    </row>
    <row r="19" spans="1:16" x14ac:dyDescent="0.35">
      <c r="A19" s="2"/>
    </row>
    <row r="20" spans="1:16" ht="15" thickBot="1" x14ac:dyDescent="0.4">
      <c r="A20" s="1"/>
    </row>
    <row r="21" spans="1:16" ht="15" thickTop="1" x14ac:dyDescent="0.35">
      <c r="A21" s="4"/>
      <c r="B21" s="5"/>
      <c r="C21" s="5"/>
      <c r="D21" s="5"/>
      <c r="E21" s="5"/>
      <c r="F21" s="5"/>
      <c r="G21" s="6"/>
    </row>
    <row r="22" spans="1:16" x14ac:dyDescent="0.35">
      <c r="A22" s="1"/>
    </row>
    <row r="23" spans="1:16" x14ac:dyDescent="0.35">
      <c r="A23" s="1"/>
    </row>
    <row r="24" spans="1:16" x14ac:dyDescent="0.35">
      <c r="A24" s="1"/>
      <c r="N24">
        <v>17</v>
      </c>
    </row>
    <row r="25" spans="1:16" x14ac:dyDescent="0.35">
      <c r="A25" s="1"/>
    </row>
    <row r="26" spans="1:16" x14ac:dyDescent="0.35">
      <c r="A26" s="1"/>
      <c r="L26" t="s">
        <v>13</v>
      </c>
      <c r="N26" s="1">
        <v>45420</v>
      </c>
      <c r="O26" s="1"/>
      <c r="P26" s="7"/>
    </row>
    <row r="27" spans="1:16" x14ac:dyDescent="0.35">
      <c r="A27" s="1"/>
      <c r="L27">
        <v>0</v>
      </c>
      <c r="M27">
        <f>L27/60</f>
        <v>0</v>
      </c>
      <c r="N27">
        <v>0</v>
      </c>
    </row>
    <row r="28" spans="1:16" x14ac:dyDescent="0.35">
      <c r="A28" s="1"/>
      <c r="L28">
        <v>34</v>
      </c>
      <c r="M28">
        <f t="shared" ref="M28:M91" si="0">L28/60</f>
        <v>0.56666666666666665</v>
      </c>
      <c r="N28">
        <v>0</v>
      </c>
    </row>
    <row r="29" spans="1:16" x14ac:dyDescent="0.35">
      <c r="A29" s="1"/>
      <c r="L29">
        <v>60</v>
      </c>
      <c r="M29">
        <f t="shared" si="0"/>
        <v>1</v>
      </c>
      <c r="N29">
        <v>0</v>
      </c>
    </row>
    <row r="30" spans="1:16" x14ac:dyDescent="0.35">
      <c r="A30" s="2"/>
      <c r="L30">
        <v>80</v>
      </c>
      <c r="M30">
        <f t="shared" si="0"/>
        <v>1.3333333333333333</v>
      </c>
      <c r="N30">
        <v>0</v>
      </c>
    </row>
    <row r="31" spans="1:16" x14ac:dyDescent="0.35">
      <c r="A31" s="1"/>
      <c r="L31">
        <v>90</v>
      </c>
      <c r="M31">
        <f t="shared" si="0"/>
        <v>1.5</v>
      </c>
    </row>
    <row r="32" spans="1:16" x14ac:dyDescent="0.35">
      <c r="A32" s="1"/>
      <c r="L32">
        <v>105</v>
      </c>
      <c r="M32">
        <f t="shared" si="0"/>
        <v>1.75</v>
      </c>
      <c r="N32">
        <v>0.5</v>
      </c>
    </row>
    <row r="33" spans="1:14" x14ac:dyDescent="0.35">
      <c r="A33" s="1"/>
    </row>
    <row r="34" spans="1:14" x14ac:dyDescent="0.35">
      <c r="A34" s="1"/>
      <c r="L34">
        <v>120</v>
      </c>
      <c r="M34">
        <f t="shared" si="0"/>
        <v>2</v>
      </c>
    </row>
    <row r="35" spans="1:14" x14ac:dyDescent="0.35">
      <c r="A35" s="1"/>
      <c r="L35">
        <v>140</v>
      </c>
      <c r="M35">
        <f t="shared" si="0"/>
        <v>2.3333333333333335</v>
      </c>
      <c r="N35">
        <v>0</v>
      </c>
    </row>
    <row r="36" spans="1:14" x14ac:dyDescent="0.35">
      <c r="A36" s="1"/>
      <c r="L36">
        <v>170</v>
      </c>
      <c r="M36">
        <f t="shared" si="0"/>
        <v>2.8333333333333335</v>
      </c>
      <c r="N36">
        <v>0</v>
      </c>
    </row>
    <row r="37" spans="1:14" x14ac:dyDescent="0.35">
      <c r="A37" s="1"/>
      <c r="L37">
        <v>180</v>
      </c>
      <c r="M37">
        <f t="shared" si="0"/>
        <v>3</v>
      </c>
      <c r="N37">
        <v>0</v>
      </c>
    </row>
    <row r="38" spans="1:14" x14ac:dyDescent="0.35">
      <c r="A38" s="1"/>
      <c r="L38">
        <v>210</v>
      </c>
      <c r="M38">
        <f t="shared" si="0"/>
        <v>3.5</v>
      </c>
    </row>
    <row r="39" spans="1:14" x14ac:dyDescent="0.35">
      <c r="A39" s="1"/>
      <c r="L39">
        <v>240</v>
      </c>
      <c r="M39">
        <f t="shared" si="0"/>
        <v>4</v>
      </c>
      <c r="N39">
        <v>0.5</v>
      </c>
    </row>
    <row r="40" spans="1:14" x14ac:dyDescent="0.35">
      <c r="A40" s="1"/>
      <c r="L40">
        <v>290</v>
      </c>
      <c r="M40">
        <f t="shared" si="0"/>
        <v>4.833333333333333</v>
      </c>
    </row>
    <row r="41" spans="1:14" x14ac:dyDescent="0.35">
      <c r="A41" s="1"/>
      <c r="L41">
        <v>300</v>
      </c>
      <c r="M41">
        <f t="shared" si="0"/>
        <v>5</v>
      </c>
      <c r="N41">
        <v>0.5</v>
      </c>
    </row>
    <row r="42" spans="1:14" x14ac:dyDescent="0.35">
      <c r="A42" s="1"/>
      <c r="L42">
        <v>360</v>
      </c>
      <c r="M42">
        <f t="shared" si="0"/>
        <v>6</v>
      </c>
      <c r="N42">
        <v>0.5</v>
      </c>
    </row>
    <row r="43" spans="1:14" x14ac:dyDescent="0.35">
      <c r="A43" s="1"/>
      <c r="L43">
        <v>400</v>
      </c>
      <c r="M43">
        <f t="shared" si="0"/>
        <v>6.666666666666667</v>
      </c>
      <c r="N43">
        <v>0</v>
      </c>
    </row>
    <row r="44" spans="1:14" x14ac:dyDescent="0.35">
      <c r="A44" s="1"/>
      <c r="L44">
        <v>420</v>
      </c>
      <c r="M44">
        <f t="shared" si="0"/>
        <v>7</v>
      </c>
      <c r="N44">
        <v>0</v>
      </c>
    </row>
    <row r="45" spans="1:14" x14ac:dyDescent="0.35">
      <c r="A45" s="1"/>
      <c r="L45">
        <v>470</v>
      </c>
      <c r="M45">
        <f t="shared" si="0"/>
        <v>7.833333333333333</v>
      </c>
    </row>
    <row r="46" spans="1:14" x14ac:dyDescent="0.35">
      <c r="A46" s="1"/>
      <c r="L46">
        <v>500</v>
      </c>
      <c r="M46">
        <f t="shared" si="0"/>
        <v>8.3333333333333339</v>
      </c>
    </row>
    <row r="47" spans="1:14" x14ac:dyDescent="0.35">
      <c r="D47">
        <f>C47</f>
        <v>0</v>
      </c>
      <c r="L47">
        <v>520</v>
      </c>
      <c r="M47">
        <f t="shared" si="0"/>
        <v>8.6666666666666661</v>
      </c>
    </row>
    <row r="48" spans="1:14" x14ac:dyDescent="0.35">
      <c r="D48">
        <f>C48</f>
        <v>0</v>
      </c>
      <c r="L48">
        <v>540</v>
      </c>
      <c r="M48">
        <f t="shared" si="0"/>
        <v>9</v>
      </c>
      <c r="N48">
        <v>0</v>
      </c>
    </row>
    <row r="49" spans="2:24" x14ac:dyDescent="0.35">
      <c r="D49">
        <f>C49</f>
        <v>0</v>
      </c>
      <c r="L49">
        <v>600</v>
      </c>
      <c r="M49">
        <f t="shared" si="0"/>
        <v>10</v>
      </c>
      <c r="N49">
        <v>0.5</v>
      </c>
    </row>
    <row r="50" spans="2:24" x14ac:dyDescent="0.35">
      <c r="L50">
        <v>660</v>
      </c>
      <c r="M50">
        <f t="shared" si="0"/>
        <v>11</v>
      </c>
    </row>
    <row r="51" spans="2:24" x14ac:dyDescent="0.35">
      <c r="L51">
        <v>700</v>
      </c>
      <c r="M51">
        <f t="shared" si="0"/>
        <v>11.666666666666666</v>
      </c>
    </row>
    <row r="52" spans="2:24" x14ac:dyDescent="0.35">
      <c r="L52">
        <v>750</v>
      </c>
      <c r="M52">
        <v>12.5</v>
      </c>
      <c r="N52">
        <v>1</v>
      </c>
    </row>
    <row r="53" spans="2:24" x14ac:dyDescent="0.35">
      <c r="L53">
        <v>780</v>
      </c>
      <c r="M53">
        <f t="shared" si="0"/>
        <v>13</v>
      </c>
    </row>
    <row r="54" spans="2:24" x14ac:dyDescent="0.35">
      <c r="L54">
        <v>793</v>
      </c>
      <c r="M54">
        <f t="shared" si="0"/>
        <v>13.216666666666667</v>
      </c>
    </row>
    <row r="55" spans="2:24" x14ac:dyDescent="0.35">
      <c r="L55">
        <v>840</v>
      </c>
      <c r="M55">
        <f t="shared" si="0"/>
        <v>14</v>
      </c>
    </row>
    <row r="56" spans="2:24" x14ac:dyDescent="0.35">
      <c r="L56">
        <v>870</v>
      </c>
      <c r="M56">
        <f t="shared" si="0"/>
        <v>14.5</v>
      </c>
    </row>
    <row r="57" spans="2:24" x14ac:dyDescent="0.35">
      <c r="L57">
        <v>915</v>
      </c>
      <c r="M57">
        <f t="shared" si="0"/>
        <v>15.25</v>
      </c>
    </row>
    <row r="58" spans="2:24" x14ac:dyDescent="0.35">
      <c r="L58">
        <v>975</v>
      </c>
      <c r="M58">
        <f t="shared" si="0"/>
        <v>16.25</v>
      </c>
    </row>
    <row r="59" spans="2:24" x14ac:dyDescent="0.35">
      <c r="B59">
        <f>-18*60</f>
        <v>-1080</v>
      </c>
      <c r="L59">
        <v>1020</v>
      </c>
      <c r="M59">
        <f t="shared" si="0"/>
        <v>17</v>
      </c>
      <c r="X59">
        <f>12.5*60</f>
        <v>750</v>
      </c>
    </row>
    <row r="60" spans="2:24" x14ac:dyDescent="0.35">
      <c r="L60">
        <v>1040</v>
      </c>
      <c r="M60">
        <v>17.2</v>
      </c>
    </row>
    <row r="61" spans="2:24" x14ac:dyDescent="0.35">
      <c r="L61">
        <v>1080</v>
      </c>
      <c r="M61">
        <v>17.2</v>
      </c>
    </row>
    <row r="62" spans="2:24" x14ac:dyDescent="0.35">
      <c r="L62">
        <v>1140</v>
      </c>
      <c r="M62">
        <f t="shared" si="0"/>
        <v>19</v>
      </c>
    </row>
    <row r="63" spans="2:24" x14ac:dyDescent="0.35">
      <c r="L63">
        <v>1170</v>
      </c>
      <c r="M63">
        <f t="shared" si="0"/>
        <v>19.5</v>
      </c>
    </row>
    <row r="64" spans="2:24" x14ac:dyDescent="0.35">
      <c r="L64">
        <v>1200</v>
      </c>
      <c r="M64">
        <f t="shared" si="0"/>
        <v>20</v>
      </c>
    </row>
    <row r="65" spans="12:14" x14ac:dyDescent="0.35">
      <c r="L65">
        <v>1220</v>
      </c>
      <c r="M65">
        <f t="shared" si="0"/>
        <v>20.333333333333332</v>
      </c>
    </row>
    <row r="66" spans="12:14" x14ac:dyDescent="0.35">
      <c r="L66">
        <v>1240</v>
      </c>
      <c r="M66">
        <f t="shared" si="0"/>
        <v>20.666666666666668</v>
      </c>
    </row>
    <row r="67" spans="12:14" x14ac:dyDescent="0.35">
      <c r="L67">
        <v>1270</v>
      </c>
      <c r="M67">
        <f t="shared" si="0"/>
        <v>21.166666666666668</v>
      </c>
    </row>
    <row r="68" spans="12:14" x14ac:dyDescent="0.35">
      <c r="L68">
        <v>1320</v>
      </c>
      <c r="M68">
        <f t="shared" si="0"/>
        <v>22</v>
      </c>
    </row>
    <row r="69" spans="12:14" x14ac:dyDescent="0.35">
      <c r="L69">
        <v>1340</v>
      </c>
      <c r="M69">
        <f t="shared" si="0"/>
        <v>22.333333333333332</v>
      </c>
    </row>
    <row r="70" spans="12:14" x14ac:dyDescent="0.35">
      <c r="L70">
        <v>1357</v>
      </c>
      <c r="M70">
        <f t="shared" si="0"/>
        <v>22.616666666666667</v>
      </c>
    </row>
    <row r="71" spans="12:14" x14ac:dyDescent="0.35">
      <c r="L71">
        <v>1380</v>
      </c>
      <c r="M71">
        <f t="shared" si="0"/>
        <v>23</v>
      </c>
    </row>
    <row r="72" spans="12:14" x14ac:dyDescent="0.35">
      <c r="L72">
        <v>1410</v>
      </c>
      <c r="M72">
        <f t="shared" si="0"/>
        <v>23.5</v>
      </c>
    </row>
    <row r="73" spans="12:14" x14ac:dyDescent="0.35">
      <c r="L73">
        <v>1420</v>
      </c>
      <c r="M73">
        <f t="shared" si="0"/>
        <v>23.666666666666668</v>
      </c>
    </row>
    <row r="74" spans="12:14" x14ac:dyDescent="0.35">
      <c r="L74">
        <v>1440</v>
      </c>
      <c r="M74">
        <f t="shared" si="0"/>
        <v>24</v>
      </c>
      <c r="N74">
        <v>4</v>
      </c>
    </row>
    <row r="75" spans="12:14" x14ac:dyDescent="0.35">
      <c r="L75">
        <v>1467</v>
      </c>
      <c r="M75">
        <f t="shared" si="0"/>
        <v>24.45</v>
      </c>
    </row>
    <row r="76" spans="12:14" x14ac:dyDescent="0.35">
      <c r="L76">
        <v>1500</v>
      </c>
      <c r="M76">
        <f t="shared" si="0"/>
        <v>25</v>
      </c>
    </row>
    <row r="77" spans="12:14" x14ac:dyDescent="0.35">
      <c r="L77">
        <v>1539</v>
      </c>
      <c r="M77">
        <f t="shared" si="0"/>
        <v>25.65</v>
      </c>
    </row>
    <row r="78" spans="12:14" x14ac:dyDescent="0.35">
      <c r="L78">
        <v>1560</v>
      </c>
      <c r="M78">
        <f t="shared" si="0"/>
        <v>26</v>
      </c>
    </row>
    <row r="79" spans="12:14" x14ac:dyDescent="0.35">
      <c r="L79">
        <v>1580</v>
      </c>
      <c r="M79">
        <f t="shared" si="0"/>
        <v>26.333333333333332</v>
      </c>
    </row>
    <row r="80" spans="12:14" x14ac:dyDescent="0.35">
      <c r="L80">
        <v>1590</v>
      </c>
      <c r="M80">
        <f t="shared" si="0"/>
        <v>26.5</v>
      </c>
    </row>
    <row r="81" spans="12:13" x14ac:dyDescent="0.35">
      <c r="L81">
        <v>1607</v>
      </c>
      <c r="M81">
        <f t="shared" si="0"/>
        <v>26.783333333333335</v>
      </c>
    </row>
    <row r="82" spans="12:13" x14ac:dyDescent="0.35">
      <c r="L82">
        <v>1620</v>
      </c>
      <c r="M82">
        <f t="shared" si="0"/>
        <v>27</v>
      </c>
    </row>
    <row r="83" spans="12:13" x14ac:dyDescent="0.35">
      <c r="L83">
        <v>1650</v>
      </c>
      <c r="M83">
        <f t="shared" si="0"/>
        <v>27.5</v>
      </c>
    </row>
    <row r="84" spans="12:13" x14ac:dyDescent="0.35">
      <c r="L84">
        <v>1680</v>
      </c>
      <c r="M84">
        <f t="shared" si="0"/>
        <v>28</v>
      </c>
    </row>
    <row r="85" spans="12:13" x14ac:dyDescent="0.35">
      <c r="L85">
        <v>1710</v>
      </c>
      <c r="M85">
        <f t="shared" si="0"/>
        <v>28.5</v>
      </c>
    </row>
    <row r="86" spans="12:13" x14ac:dyDescent="0.35">
      <c r="L86">
        <v>1730</v>
      </c>
      <c r="M86">
        <f t="shared" si="0"/>
        <v>28.833333333333332</v>
      </c>
    </row>
    <row r="87" spans="12:13" x14ac:dyDescent="0.35">
      <c r="L87">
        <v>1748</v>
      </c>
      <c r="M87">
        <f t="shared" si="0"/>
        <v>29.133333333333333</v>
      </c>
    </row>
    <row r="88" spans="12:13" x14ac:dyDescent="0.35">
      <c r="L88">
        <v>1759</v>
      </c>
      <c r="M88">
        <f t="shared" si="0"/>
        <v>29.316666666666666</v>
      </c>
    </row>
    <row r="89" spans="12:13" x14ac:dyDescent="0.35">
      <c r="L89">
        <v>1800</v>
      </c>
      <c r="M89">
        <f t="shared" si="0"/>
        <v>30</v>
      </c>
    </row>
    <row r="90" spans="12:13" x14ac:dyDescent="0.35">
      <c r="L90">
        <v>1860</v>
      </c>
      <c r="M90">
        <f t="shared" si="0"/>
        <v>31</v>
      </c>
    </row>
    <row r="91" spans="12:13" x14ac:dyDescent="0.35">
      <c r="L91">
        <v>1882</v>
      </c>
      <c r="M91">
        <f t="shared" si="0"/>
        <v>31.366666666666667</v>
      </c>
    </row>
    <row r="92" spans="12:13" x14ac:dyDescent="0.35">
      <c r="L92">
        <v>1920</v>
      </c>
      <c r="M92">
        <f>L92/60</f>
        <v>32</v>
      </c>
    </row>
    <row r="93" spans="12:13" x14ac:dyDescent="0.35">
      <c r="L93">
        <v>1950</v>
      </c>
      <c r="M93">
        <f>L93/60</f>
        <v>32.5</v>
      </c>
    </row>
    <row r="94" spans="12:13" x14ac:dyDescent="0.35">
      <c r="L94">
        <v>1980</v>
      </c>
      <c r="M94">
        <f>L94/60</f>
        <v>33</v>
      </c>
    </row>
    <row r="95" spans="12:13" x14ac:dyDescent="0.35">
      <c r="L95">
        <v>2070</v>
      </c>
      <c r="M95">
        <f>L95/60</f>
        <v>34.5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DA8C-BF91-41E1-A379-07181916AC65}">
  <dimension ref="A1:U278"/>
  <sheetViews>
    <sheetView zoomScaleNormal="100" workbookViewId="0">
      <pane xSplit="2" ySplit="1" topLeftCell="E251" activePane="bottomRight" state="frozen"/>
      <selection pane="topRight" activeCell="C1" sqref="C1"/>
      <selection pane="bottomLeft" activeCell="A2" sqref="A2"/>
      <selection pane="bottomRight" activeCell="C257" sqref="C257"/>
    </sheetView>
  </sheetViews>
  <sheetFormatPr defaultRowHeight="14.5" x14ac:dyDescent="0.35"/>
  <cols>
    <col min="1" max="1" width="10.453125" style="7" bestFit="1" customWidth="1"/>
    <col min="2" max="2" width="9.08984375" style="13" customWidth="1"/>
    <col min="3" max="3" width="8.7265625" style="12"/>
    <col min="4" max="4" width="18.54296875" bestFit="1" customWidth="1"/>
    <col min="5" max="5" width="18.54296875" customWidth="1"/>
    <col min="6" max="6" width="18.26953125" customWidth="1"/>
    <col min="7" max="10" width="18.26953125" style="19" customWidth="1"/>
    <col min="13" max="13" width="13.54296875" bestFit="1" customWidth="1"/>
    <col min="18" max="19" width="9.08984375" bestFit="1" customWidth="1"/>
    <col min="20" max="20" width="10.453125" bestFit="1" customWidth="1"/>
    <col min="21" max="21" width="8.90625" bestFit="1" customWidth="1"/>
  </cols>
  <sheetData>
    <row r="1" spans="1:13" x14ac:dyDescent="0.35">
      <c r="A1" s="7" t="s">
        <v>170</v>
      </c>
      <c r="B1" s="13" t="s">
        <v>69</v>
      </c>
      <c r="C1" s="12" t="s">
        <v>3</v>
      </c>
      <c r="D1" t="s">
        <v>2</v>
      </c>
      <c r="E1" t="s">
        <v>7</v>
      </c>
      <c r="F1" t="s">
        <v>1</v>
      </c>
      <c r="G1" s="19" t="s">
        <v>179</v>
      </c>
      <c r="H1" s="19" t="s">
        <v>192</v>
      </c>
      <c r="I1" s="19" t="s">
        <v>185</v>
      </c>
      <c r="J1" s="19" t="s">
        <v>186</v>
      </c>
      <c r="K1" t="s">
        <v>169</v>
      </c>
    </row>
    <row r="2" spans="1:13" x14ac:dyDescent="0.35">
      <c r="A2" s="7">
        <v>45343</v>
      </c>
      <c r="B2" s="13">
        <v>1</v>
      </c>
      <c r="C2" s="12">
        <v>13</v>
      </c>
      <c r="E2">
        <v>1</v>
      </c>
      <c r="F2">
        <v>0</v>
      </c>
      <c r="K2" t="s">
        <v>5</v>
      </c>
      <c r="M2" t="s">
        <v>108</v>
      </c>
    </row>
    <row r="3" spans="1:13" x14ac:dyDescent="0.35">
      <c r="A3" s="7">
        <v>45344</v>
      </c>
      <c r="B3" s="13">
        <v>2</v>
      </c>
      <c r="C3" s="12">
        <v>18</v>
      </c>
      <c r="E3">
        <v>1</v>
      </c>
      <c r="F3">
        <f>(C3-C2)/E3</f>
        <v>5</v>
      </c>
      <c r="K3" t="s">
        <v>5</v>
      </c>
    </row>
    <row r="4" spans="1:13" x14ac:dyDescent="0.35">
      <c r="A4" s="7">
        <v>45345</v>
      </c>
      <c r="B4" s="13">
        <v>3</v>
      </c>
      <c r="C4" s="12">
        <v>21</v>
      </c>
      <c r="E4">
        <v>1</v>
      </c>
      <c r="F4">
        <f t="shared" ref="F4:F20" si="0">(C4-C3)/E4</f>
        <v>3</v>
      </c>
      <c r="K4" t="s">
        <v>5</v>
      </c>
    </row>
    <row r="5" spans="1:13" x14ac:dyDescent="0.35">
      <c r="A5" s="7">
        <v>45346</v>
      </c>
      <c r="B5" s="13">
        <v>4</v>
      </c>
      <c r="C5" s="12">
        <v>18</v>
      </c>
      <c r="E5">
        <v>1</v>
      </c>
      <c r="F5">
        <f t="shared" si="0"/>
        <v>-3</v>
      </c>
      <c r="K5" t="s">
        <v>5</v>
      </c>
    </row>
    <row r="6" spans="1:13" x14ac:dyDescent="0.35">
      <c r="A6" s="7">
        <v>45347</v>
      </c>
      <c r="B6" s="13">
        <v>5</v>
      </c>
      <c r="C6" s="12">
        <v>23</v>
      </c>
      <c r="E6">
        <v>1</v>
      </c>
      <c r="F6">
        <f t="shared" si="0"/>
        <v>5</v>
      </c>
      <c r="K6" t="s">
        <v>5</v>
      </c>
    </row>
    <row r="7" spans="1:13" x14ac:dyDescent="0.35">
      <c r="A7" s="7">
        <v>45348</v>
      </c>
      <c r="B7" s="13">
        <v>6</v>
      </c>
      <c r="C7" s="12">
        <v>21</v>
      </c>
      <c r="E7">
        <v>1</v>
      </c>
      <c r="F7">
        <f t="shared" si="0"/>
        <v>-2</v>
      </c>
      <c r="K7" t="s">
        <v>5</v>
      </c>
    </row>
    <row r="8" spans="1:13" x14ac:dyDescent="0.35">
      <c r="A8" s="7">
        <v>45349</v>
      </c>
      <c r="B8" s="13">
        <v>7</v>
      </c>
      <c r="C8" s="12">
        <v>26</v>
      </c>
      <c r="E8">
        <v>1</v>
      </c>
      <c r="F8">
        <f t="shared" si="0"/>
        <v>5</v>
      </c>
      <c r="K8" t="s">
        <v>5</v>
      </c>
    </row>
    <row r="9" spans="1:13" x14ac:dyDescent="0.35">
      <c r="A9" s="7">
        <v>45350</v>
      </c>
      <c r="B9" s="13">
        <v>8</v>
      </c>
      <c r="C9" s="12">
        <v>26</v>
      </c>
      <c r="E9">
        <v>1</v>
      </c>
      <c r="F9">
        <f t="shared" si="0"/>
        <v>0</v>
      </c>
      <c r="K9" t="s">
        <v>5</v>
      </c>
    </row>
    <row r="10" spans="1:13" x14ac:dyDescent="0.35">
      <c r="A10" s="7">
        <v>45351</v>
      </c>
      <c r="B10" s="13">
        <v>9</v>
      </c>
      <c r="C10" s="12">
        <v>28</v>
      </c>
      <c r="E10">
        <v>1</v>
      </c>
      <c r="F10">
        <f t="shared" si="0"/>
        <v>2</v>
      </c>
      <c r="K10" t="s">
        <v>5</v>
      </c>
    </row>
    <row r="11" spans="1:13" x14ac:dyDescent="0.35">
      <c r="A11" s="7">
        <v>45352</v>
      </c>
      <c r="B11" s="13">
        <v>10</v>
      </c>
      <c r="C11" s="12">
        <v>42</v>
      </c>
      <c r="E11">
        <v>1</v>
      </c>
      <c r="F11">
        <f t="shared" si="0"/>
        <v>14</v>
      </c>
      <c r="K11" t="s">
        <v>5</v>
      </c>
    </row>
    <row r="12" spans="1:13" x14ac:dyDescent="0.35">
      <c r="A12" s="7">
        <v>45355</v>
      </c>
      <c r="B12" s="13">
        <v>11</v>
      </c>
      <c r="C12" s="12">
        <v>55</v>
      </c>
      <c r="E12">
        <v>3</v>
      </c>
      <c r="F12">
        <f t="shared" si="0"/>
        <v>4.333333333333333</v>
      </c>
      <c r="K12" t="s">
        <v>5</v>
      </c>
    </row>
    <row r="13" spans="1:13" x14ac:dyDescent="0.35">
      <c r="A13" s="7">
        <v>45356</v>
      </c>
      <c r="B13" s="13">
        <v>12</v>
      </c>
      <c r="C13" s="12">
        <v>65</v>
      </c>
      <c r="E13">
        <v>1</v>
      </c>
      <c r="F13">
        <f t="shared" si="0"/>
        <v>10</v>
      </c>
      <c r="K13" t="s">
        <v>5</v>
      </c>
    </row>
    <row r="14" spans="1:13" x14ac:dyDescent="0.35">
      <c r="A14" s="7">
        <v>45357</v>
      </c>
      <c r="B14" s="13">
        <v>13</v>
      </c>
      <c r="C14" s="12">
        <v>88</v>
      </c>
      <c r="E14">
        <v>1</v>
      </c>
      <c r="F14">
        <f t="shared" si="0"/>
        <v>23</v>
      </c>
    </row>
    <row r="15" spans="1:13" x14ac:dyDescent="0.35">
      <c r="A15" s="7">
        <v>45358</v>
      </c>
      <c r="B15" s="13">
        <v>14</v>
      </c>
      <c r="C15" s="12">
        <v>104</v>
      </c>
      <c r="E15">
        <v>1</v>
      </c>
      <c r="F15">
        <f t="shared" si="0"/>
        <v>16</v>
      </c>
    </row>
    <row r="16" spans="1:13" x14ac:dyDescent="0.35">
      <c r="A16" s="7">
        <v>45359</v>
      </c>
      <c r="B16" s="13">
        <v>15</v>
      </c>
      <c r="C16" s="12">
        <v>119</v>
      </c>
      <c r="E16">
        <v>1</v>
      </c>
      <c r="F16">
        <f t="shared" si="0"/>
        <v>15</v>
      </c>
      <c r="G16" s="19">
        <f>AVERAGE(F2:F31)</f>
        <v>8.5308641975308639</v>
      </c>
      <c r="H16" s="19">
        <f>_xlfn.STDEV.P(F2:F31)</f>
        <v>14.689168837826283</v>
      </c>
      <c r="I16" s="19">
        <f>G16-2*H16</f>
        <v>-20.847473478121703</v>
      </c>
      <c r="J16" s="19">
        <f>G16+2*H16</f>
        <v>37.909201873183434</v>
      </c>
    </row>
    <row r="17" spans="1:21" x14ac:dyDescent="0.35">
      <c r="A17" s="7">
        <v>45360</v>
      </c>
      <c r="B17" s="13">
        <v>16</v>
      </c>
      <c r="C17" s="12">
        <v>134</v>
      </c>
      <c r="E17">
        <v>1</v>
      </c>
      <c r="F17">
        <f t="shared" si="0"/>
        <v>15</v>
      </c>
      <c r="G17" s="19">
        <f t="shared" ref="G17:G80" si="1">AVERAGE(F3:F32)</f>
        <v>8.4197530864197532</v>
      </c>
      <c r="H17" s="19">
        <f t="shared" ref="H17:H80" si="2">_xlfn.STDEV.P(F3:F32)</f>
        <v>14.764430784826724</v>
      </c>
      <c r="I17" s="19">
        <f t="shared" ref="I17:I80" si="3">G17-2*H17</f>
        <v>-21.109108483233694</v>
      </c>
      <c r="J17" s="19">
        <f t="shared" ref="J17:J80" si="4">G17+2*H17</f>
        <v>37.948614656073204</v>
      </c>
    </row>
    <row r="18" spans="1:21" x14ac:dyDescent="0.35">
      <c r="A18" s="7">
        <v>45362</v>
      </c>
      <c r="B18" s="13">
        <v>17</v>
      </c>
      <c r="C18" s="12">
        <v>122</v>
      </c>
      <c r="E18">
        <v>2</v>
      </c>
      <c r="F18">
        <f t="shared" si="0"/>
        <v>-6</v>
      </c>
      <c r="G18" s="19">
        <f t="shared" si="1"/>
        <v>8.2716049382716044</v>
      </c>
      <c r="H18" s="19">
        <f t="shared" si="2"/>
        <v>14.817972914420039</v>
      </c>
      <c r="I18" s="19">
        <f t="shared" si="3"/>
        <v>-21.364340890568474</v>
      </c>
      <c r="J18" s="19">
        <f t="shared" si="4"/>
        <v>37.907550767111687</v>
      </c>
      <c r="K18" t="s">
        <v>10</v>
      </c>
    </row>
    <row r="19" spans="1:21" x14ac:dyDescent="0.35">
      <c r="A19" s="7">
        <v>45363</v>
      </c>
      <c r="B19" s="13">
        <v>18</v>
      </c>
      <c r="C19" s="12">
        <v>107</v>
      </c>
      <c r="E19">
        <v>1</v>
      </c>
      <c r="F19">
        <f t="shared" si="0"/>
        <v>-15</v>
      </c>
      <c r="G19" s="19">
        <f t="shared" si="1"/>
        <v>8.0864197530864192</v>
      </c>
      <c r="H19" s="19">
        <f t="shared" si="2"/>
        <v>14.913631346490822</v>
      </c>
      <c r="I19" s="19">
        <f t="shared" si="3"/>
        <v>-21.740842939895224</v>
      </c>
      <c r="J19" s="19">
        <f t="shared" si="4"/>
        <v>37.913682446068066</v>
      </c>
    </row>
    <row r="20" spans="1:21" ht="15" thickBot="1" x14ac:dyDescent="0.4">
      <c r="A20" s="7">
        <v>45364</v>
      </c>
      <c r="B20" s="13">
        <v>19</v>
      </c>
      <c r="C20" s="12">
        <v>95</v>
      </c>
      <c r="E20">
        <v>1</v>
      </c>
      <c r="F20">
        <f t="shared" si="0"/>
        <v>-12</v>
      </c>
      <c r="G20" s="19">
        <f t="shared" si="1"/>
        <v>8.19753086419753</v>
      </c>
      <c r="H20" s="19">
        <f t="shared" si="2"/>
        <v>14.841621837229766</v>
      </c>
      <c r="I20" s="19">
        <f t="shared" si="3"/>
        <v>-21.485712810262001</v>
      </c>
      <c r="J20" s="19">
        <f t="shared" si="4"/>
        <v>37.880774538657064</v>
      </c>
    </row>
    <row r="21" spans="1:21" ht="15" thickTop="1" x14ac:dyDescent="0.35">
      <c r="A21" s="11">
        <v>45393</v>
      </c>
      <c r="B21" s="13">
        <v>20</v>
      </c>
      <c r="C21" s="6">
        <v>1</v>
      </c>
      <c r="D21" s="5"/>
      <c r="E21" s="5">
        <v>1</v>
      </c>
      <c r="F21" s="5"/>
      <c r="G21" s="19">
        <f t="shared" si="1"/>
        <v>8.0864197530864192</v>
      </c>
      <c r="H21" s="19">
        <f t="shared" si="2"/>
        <v>14.876333178170036</v>
      </c>
      <c r="I21" s="19">
        <f t="shared" si="3"/>
        <v>-21.666246603253654</v>
      </c>
      <c r="J21" s="19">
        <f t="shared" si="4"/>
        <v>37.839086109426489</v>
      </c>
      <c r="K21" s="6" t="s">
        <v>30</v>
      </c>
    </row>
    <row r="22" spans="1:21" x14ac:dyDescent="0.35">
      <c r="A22" s="7">
        <v>45394</v>
      </c>
      <c r="B22" s="13">
        <v>21</v>
      </c>
      <c r="C22" s="12">
        <v>21</v>
      </c>
      <c r="E22">
        <v>0.5</v>
      </c>
      <c r="F22">
        <f>(C22-C21)/E22</f>
        <v>40</v>
      </c>
      <c r="G22" s="19">
        <f t="shared" si="1"/>
        <v>8.4743589743589745</v>
      </c>
      <c r="H22" s="19">
        <f t="shared" si="2"/>
        <v>15.025099535180377</v>
      </c>
      <c r="I22" s="19">
        <f t="shared" si="3"/>
        <v>-21.57584009600178</v>
      </c>
      <c r="J22" s="19">
        <f t="shared" si="4"/>
        <v>38.524558044719726</v>
      </c>
    </row>
    <row r="23" spans="1:21" x14ac:dyDescent="0.35">
      <c r="A23" s="7">
        <v>45395</v>
      </c>
      <c r="B23" s="13">
        <v>22</v>
      </c>
      <c r="C23" s="12">
        <v>60</v>
      </c>
      <c r="E23">
        <v>1</v>
      </c>
      <c r="F23">
        <f t="shared" ref="F23:F34" si="5">(C23-C22)/E23</f>
        <v>39</v>
      </c>
      <c r="G23" s="19">
        <f t="shared" si="1"/>
        <v>8.3589743589743577</v>
      </c>
      <c r="H23" s="19">
        <f t="shared" si="2"/>
        <v>15.062809546253082</v>
      </c>
      <c r="I23" s="19">
        <f t="shared" si="3"/>
        <v>-21.766644733531805</v>
      </c>
      <c r="J23" s="19">
        <f t="shared" si="4"/>
        <v>38.484593451480521</v>
      </c>
    </row>
    <row r="24" spans="1:21" x14ac:dyDescent="0.35">
      <c r="A24" s="7">
        <v>45396</v>
      </c>
      <c r="B24" s="13">
        <v>23</v>
      </c>
      <c r="C24" s="12">
        <v>99</v>
      </c>
      <c r="E24">
        <v>1</v>
      </c>
      <c r="F24">
        <f t="shared" si="5"/>
        <v>39</v>
      </c>
      <c r="G24" s="19">
        <f t="shared" si="1"/>
        <v>8.3205128205128194</v>
      </c>
      <c r="H24" s="19">
        <f t="shared" si="2"/>
        <v>15.08536415545966</v>
      </c>
      <c r="I24" s="19">
        <f t="shared" si="3"/>
        <v>-21.850215490406498</v>
      </c>
      <c r="J24" s="19">
        <f t="shared" si="4"/>
        <v>38.49124113143214</v>
      </c>
      <c r="S24">
        <v>13</v>
      </c>
    </row>
    <row r="25" spans="1:21" x14ac:dyDescent="0.35">
      <c r="A25" s="7">
        <v>45397</v>
      </c>
      <c r="B25" s="13">
        <v>24</v>
      </c>
      <c r="C25" s="12">
        <v>-32</v>
      </c>
      <c r="E25">
        <v>0</v>
      </c>
      <c r="G25" s="19">
        <f t="shared" si="1"/>
        <v>8.2051282051282044</v>
      </c>
      <c r="H25" s="19">
        <f t="shared" si="2"/>
        <v>15.144623858688941</v>
      </c>
      <c r="I25" s="19">
        <f t="shared" si="3"/>
        <v>-22.084119512249679</v>
      </c>
      <c r="J25" s="19">
        <f t="shared" si="4"/>
        <v>38.494375922506087</v>
      </c>
      <c r="K25" t="s">
        <v>31</v>
      </c>
      <c r="S25" t="s">
        <v>31</v>
      </c>
      <c r="T25">
        <v>13</v>
      </c>
      <c r="U25">
        <v>-33</v>
      </c>
    </row>
    <row r="26" spans="1:21" x14ac:dyDescent="0.35">
      <c r="A26" s="7">
        <v>45397</v>
      </c>
      <c r="B26" s="13">
        <v>25</v>
      </c>
      <c r="C26" s="12">
        <v>-1</v>
      </c>
      <c r="E26">
        <v>1</v>
      </c>
      <c r="F26">
        <f t="shared" si="5"/>
        <v>31</v>
      </c>
      <c r="G26" s="19">
        <f t="shared" si="1"/>
        <v>7.5897435897435894</v>
      </c>
      <c r="H26" s="19">
        <f t="shared" si="2"/>
        <v>15.221528751774292</v>
      </c>
      <c r="I26" s="19">
        <f t="shared" si="3"/>
        <v>-22.853313913804996</v>
      </c>
      <c r="J26" s="19">
        <f t="shared" si="4"/>
        <v>38.032801093292171</v>
      </c>
      <c r="P26" t="s">
        <v>13</v>
      </c>
      <c r="R26" s="1">
        <v>45399</v>
      </c>
      <c r="S26" s="1" t="s">
        <v>36</v>
      </c>
      <c r="T26" s="7">
        <v>45401</v>
      </c>
      <c r="U26" s="1">
        <v>45446</v>
      </c>
    </row>
    <row r="27" spans="1:21" x14ac:dyDescent="0.35">
      <c r="A27" s="7">
        <v>45398</v>
      </c>
      <c r="B27" s="13">
        <v>26</v>
      </c>
      <c r="C27" s="12">
        <v>-9</v>
      </c>
      <c r="E27">
        <v>1</v>
      </c>
      <c r="F27">
        <f t="shared" si="5"/>
        <v>-8</v>
      </c>
      <c r="G27" s="19">
        <f t="shared" si="1"/>
        <v>7.4038461538461542</v>
      </c>
      <c r="H27" s="19">
        <f t="shared" si="2"/>
        <v>15.289525845876188</v>
      </c>
      <c r="I27" s="19">
        <f t="shared" si="3"/>
        <v>-23.175205537906223</v>
      </c>
      <c r="J27" s="19">
        <f t="shared" si="4"/>
        <v>37.982897845598529</v>
      </c>
      <c r="P27">
        <v>0</v>
      </c>
      <c r="Q27">
        <f>P27/60</f>
        <v>0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s="7">
        <v>45398</v>
      </c>
      <c r="B28" s="13">
        <v>27</v>
      </c>
      <c r="C28" s="12">
        <v>-1</v>
      </c>
      <c r="E28">
        <v>1</v>
      </c>
      <c r="F28">
        <f t="shared" si="5"/>
        <v>8</v>
      </c>
      <c r="G28" s="19">
        <f t="shared" si="1"/>
        <v>7.0384615384615383</v>
      </c>
      <c r="H28" s="19">
        <f t="shared" si="2"/>
        <v>15.336559561114013</v>
      </c>
      <c r="I28" s="19">
        <f t="shared" si="3"/>
        <v>-23.63465758376649</v>
      </c>
      <c r="J28" s="19">
        <f t="shared" si="4"/>
        <v>37.711580660689563</v>
      </c>
      <c r="K28" t="s">
        <v>31</v>
      </c>
      <c r="P28">
        <v>34</v>
      </c>
      <c r="Q28">
        <f>P28/60</f>
        <v>0.56666666666666665</v>
      </c>
      <c r="S28">
        <f>0.5</f>
        <v>0.5</v>
      </c>
    </row>
    <row r="29" spans="1:21" x14ac:dyDescent="0.35">
      <c r="A29" s="7">
        <v>45399</v>
      </c>
      <c r="B29" s="13">
        <v>28</v>
      </c>
      <c r="C29" s="12">
        <v>1</v>
      </c>
      <c r="E29">
        <v>1</v>
      </c>
      <c r="F29">
        <f t="shared" si="5"/>
        <v>2</v>
      </c>
      <c r="G29" s="19">
        <f t="shared" si="1"/>
        <v>6</v>
      </c>
      <c r="H29" s="19">
        <f t="shared" si="2"/>
        <v>15.13338133958273</v>
      </c>
      <c r="I29" s="19">
        <f t="shared" si="3"/>
        <v>-24.26676267916546</v>
      </c>
      <c r="J29" s="19">
        <f t="shared" si="4"/>
        <v>36.26676267916546</v>
      </c>
      <c r="P29">
        <v>45</v>
      </c>
      <c r="Q29">
        <f>P29/60</f>
        <v>0.75</v>
      </c>
      <c r="R29">
        <v>1</v>
      </c>
      <c r="T29">
        <v>-0.5</v>
      </c>
    </row>
    <row r="30" spans="1:21" x14ac:dyDescent="0.35">
      <c r="A30" s="7">
        <v>45400</v>
      </c>
      <c r="B30" s="13">
        <v>29</v>
      </c>
      <c r="C30" s="12">
        <v>13</v>
      </c>
      <c r="D30">
        <f>C30-13</f>
        <v>0</v>
      </c>
      <c r="E30">
        <v>1</v>
      </c>
      <c r="G30" s="19">
        <f t="shared" si="1"/>
        <v>5.5384615384615383</v>
      </c>
      <c r="H30" s="19">
        <f t="shared" si="2"/>
        <v>15.003796363768865</v>
      </c>
      <c r="I30" s="19">
        <f t="shared" si="3"/>
        <v>-24.469131189076194</v>
      </c>
      <c r="J30" s="19">
        <f t="shared" si="4"/>
        <v>35.546054265999267</v>
      </c>
      <c r="K30" t="s">
        <v>35</v>
      </c>
      <c r="P30">
        <v>70</v>
      </c>
      <c r="Q30">
        <f>P30/60</f>
        <v>1.1666666666666667</v>
      </c>
      <c r="S30">
        <v>-0.5</v>
      </c>
    </row>
    <row r="31" spans="1:21" x14ac:dyDescent="0.35">
      <c r="A31" s="7">
        <v>45401</v>
      </c>
      <c r="B31" s="13">
        <v>30</v>
      </c>
      <c r="C31" s="12">
        <v>13</v>
      </c>
      <c r="D31">
        <f>C31-13</f>
        <v>0</v>
      </c>
      <c r="E31">
        <v>1</v>
      </c>
      <c r="F31">
        <f t="shared" si="5"/>
        <v>0</v>
      </c>
      <c r="G31" s="19">
        <f t="shared" si="1"/>
        <v>5</v>
      </c>
      <c r="H31" s="19">
        <f t="shared" si="2"/>
        <v>14.905471375406982</v>
      </c>
      <c r="I31" s="19">
        <f t="shared" si="3"/>
        <v>-24.810942750813965</v>
      </c>
      <c r="J31" s="19">
        <f t="shared" si="4"/>
        <v>34.810942750813965</v>
      </c>
      <c r="P31">
        <v>90</v>
      </c>
      <c r="Q31">
        <f>P31/60</f>
        <v>1.5</v>
      </c>
      <c r="S31">
        <v>0.5</v>
      </c>
      <c r="U31">
        <v>0</v>
      </c>
    </row>
    <row r="32" spans="1:21" x14ac:dyDescent="0.35">
      <c r="A32" s="7">
        <v>45402</v>
      </c>
      <c r="B32" s="13">
        <v>31</v>
      </c>
      <c r="C32" s="12">
        <v>10</v>
      </c>
      <c r="D32">
        <f>D31+F32</f>
        <v>-3</v>
      </c>
      <c r="E32">
        <v>1</v>
      </c>
      <c r="F32">
        <f t="shared" si="5"/>
        <v>-3</v>
      </c>
      <c r="G32" s="19">
        <f t="shared" si="1"/>
        <v>4.365384615384615</v>
      </c>
      <c r="H32" s="19">
        <f t="shared" si="2"/>
        <v>14.81719225732502</v>
      </c>
      <c r="I32" s="19">
        <f t="shared" si="3"/>
        <v>-25.268999899265424</v>
      </c>
      <c r="J32" s="19">
        <f t="shared" si="4"/>
        <v>33.999769130034657</v>
      </c>
      <c r="P32">
        <v>105</v>
      </c>
      <c r="Q32">
        <f t="shared" ref="Q32:Q95" si="6">P32/60</f>
        <v>1.75</v>
      </c>
      <c r="R32">
        <v>1</v>
      </c>
    </row>
    <row r="33" spans="1:21" x14ac:dyDescent="0.35">
      <c r="A33" s="7">
        <v>45403</v>
      </c>
      <c r="B33" s="13">
        <v>32</v>
      </c>
      <c r="C33" s="12">
        <v>11</v>
      </c>
      <c r="D33">
        <f t="shared" ref="D33:D96" si="7">D32+F33</f>
        <v>-2</v>
      </c>
      <c r="E33">
        <v>1</v>
      </c>
      <c r="F33">
        <f t="shared" si="5"/>
        <v>1</v>
      </c>
      <c r="G33" s="19">
        <f t="shared" si="1"/>
        <v>4.5769230769230766</v>
      </c>
      <c r="H33" s="19">
        <f t="shared" si="2"/>
        <v>14.706547670296324</v>
      </c>
      <c r="I33" s="19">
        <f t="shared" si="3"/>
        <v>-24.836172263669571</v>
      </c>
      <c r="J33" s="19">
        <f t="shared" si="4"/>
        <v>33.990018417515728</v>
      </c>
    </row>
    <row r="34" spans="1:21" x14ac:dyDescent="0.35">
      <c r="A34" s="7">
        <v>45404</v>
      </c>
      <c r="B34" s="13">
        <v>33</v>
      </c>
      <c r="C34" s="12">
        <v>9</v>
      </c>
      <c r="D34">
        <f t="shared" si="7"/>
        <v>-4</v>
      </c>
      <c r="E34">
        <v>1</v>
      </c>
      <c r="F34">
        <f t="shared" si="5"/>
        <v>-2</v>
      </c>
      <c r="G34" s="19">
        <f t="shared" si="1"/>
        <v>5</v>
      </c>
      <c r="H34" s="19">
        <f t="shared" si="2"/>
        <v>14.289587387055921</v>
      </c>
      <c r="I34" s="19">
        <f t="shared" si="3"/>
        <v>-23.579174774111841</v>
      </c>
      <c r="J34" s="19">
        <f t="shared" si="4"/>
        <v>33.579174774111841</v>
      </c>
      <c r="P34">
        <v>120</v>
      </c>
      <c r="Q34">
        <f t="shared" si="6"/>
        <v>2</v>
      </c>
      <c r="T34">
        <v>-0.5</v>
      </c>
      <c r="U34">
        <v>0</v>
      </c>
    </row>
    <row r="35" spans="1:21" x14ac:dyDescent="0.35">
      <c r="A35" s="7">
        <v>45408</v>
      </c>
      <c r="B35" s="13">
        <v>34</v>
      </c>
      <c r="C35" s="12">
        <v>-1</v>
      </c>
      <c r="D35">
        <f t="shared" si="7"/>
        <v>-4</v>
      </c>
      <c r="E35">
        <v>0</v>
      </c>
      <c r="F35">
        <v>0</v>
      </c>
      <c r="G35" s="19">
        <f t="shared" si="1"/>
        <v>5.4230769230769234</v>
      </c>
      <c r="H35" s="19">
        <f t="shared" si="2"/>
        <v>13.938527338951495</v>
      </c>
      <c r="I35" s="19">
        <f t="shared" si="3"/>
        <v>-22.453977754826067</v>
      </c>
      <c r="J35" s="19">
        <f t="shared" si="4"/>
        <v>33.30013160097991</v>
      </c>
      <c r="K35" t="s">
        <v>0</v>
      </c>
      <c r="P35">
        <v>140</v>
      </c>
      <c r="Q35">
        <f t="shared" si="6"/>
        <v>2.3333333333333335</v>
      </c>
    </row>
    <row r="36" spans="1:21" x14ac:dyDescent="0.35">
      <c r="A36" s="7">
        <v>45409</v>
      </c>
      <c r="B36" s="13">
        <v>35</v>
      </c>
      <c r="C36" s="12">
        <v>2</v>
      </c>
      <c r="D36">
        <f t="shared" si="7"/>
        <v>-2</v>
      </c>
      <c r="E36">
        <v>1</v>
      </c>
      <c r="F36">
        <v>2</v>
      </c>
      <c r="G36" s="19">
        <f t="shared" si="1"/>
        <v>5.1111111111111107</v>
      </c>
      <c r="H36" s="19">
        <f t="shared" si="2"/>
        <v>13.770159183924392</v>
      </c>
      <c r="I36" s="19">
        <f t="shared" si="3"/>
        <v>-22.429207256737673</v>
      </c>
      <c r="J36" s="19">
        <f t="shared" si="4"/>
        <v>32.651429478959898</v>
      </c>
      <c r="P36">
        <v>170</v>
      </c>
      <c r="Q36">
        <f t="shared" si="6"/>
        <v>2.8333333333333335</v>
      </c>
      <c r="R36">
        <v>1</v>
      </c>
      <c r="S36">
        <v>0</v>
      </c>
    </row>
    <row r="37" spans="1:21" x14ac:dyDescent="0.35">
      <c r="A37" s="7">
        <v>45410</v>
      </c>
      <c r="B37" s="13">
        <v>36</v>
      </c>
      <c r="C37" s="12">
        <v>0</v>
      </c>
      <c r="D37">
        <f t="shared" si="7"/>
        <v>-2</v>
      </c>
      <c r="E37">
        <v>0</v>
      </c>
      <c r="G37" s="19">
        <f t="shared" si="1"/>
        <v>3.5925925925925926</v>
      </c>
      <c r="H37" s="19">
        <f t="shared" si="2"/>
        <v>11.983813958092281</v>
      </c>
      <c r="I37" s="19">
        <f t="shared" si="3"/>
        <v>-20.37503532359197</v>
      </c>
      <c r="J37" s="19">
        <f t="shared" si="4"/>
        <v>27.560220508777153</v>
      </c>
      <c r="K37" t="s">
        <v>0</v>
      </c>
      <c r="P37">
        <v>180</v>
      </c>
      <c r="Q37">
        <f t="shared" si="6"/>
        <v>3</v>
      </c>
      <c r="T37">
        <v>-1</v>
      </c>
      <c r="U37">
        <v>0</v>
      </c>
    </row>
    <row r="38" spans="1:21" x14ac:dyDescent="0.35">
      <c r="A38" s="7">
        <v>45411</v>
      </c>
      <c r="B38" s="13">
        <v>37</v>
      </c>
      <c r="C38" s="12">
        <v>2</v>
      </c>
      <c r="D38">
        <f t="shared" si="7"/>
        <v>0</v>
      </c>
      <c r="E38">
        <v>1</v>
      </c>
      <c r="F38">
        <v>2</v>
      </c>
      <c r="G38" s="19">
        <f t="shared" si="1"/>
        <v>2.0370370370370372</v>
      </c>
      <c r="H38" s="19">
        <f t="shared" si="2"/>
        <v>9.816771293468026</v>
      </c>
      <c r="I38" s="19">
        <f t="shared" si="3"/>
        <v>-17.596505549899014</v>
      </c>
      <c r="J38" s="19">
        <f t="shared" si="4"/>
        <v>21.67057962397309</v>
      </c>
      <c r="P38">
        <v>210</v>
      </c>
      <c r="Q38">
        <f t="shared" si="6"/>
        <v>3.5</v>
      </c>
      <c r="R38">
        <v>1</v>
      </c>
      <c r="S38">
        <v>-0.5</v>
      </c>
    </row>
    <row r="39" spans="1:21" x14ac:dyDescent="0.35">
      <c r="A39" s="7">
        <v>45412</v>
      </c>
      <c r="B39" s="13">
        <v>38</v>
      </c>
      <c r="C39" s="12">
        <v>1</v>
      </c>
      <c r="D39">
        <f t="shared" si="7"/>
        <v>-1</v>
      </c>
      <c r="E39">
        <v>1</v>
      </c>
      <c r="F39">
        <v>-1</v>
      </c>
      <c r="G39" s="19">
        <f t="shared" si="1"/>
        <v>0.51851851851851849</v>
      </c>
      <c r="H39" s="19">
        <f t="shared" si="2"/>
        <v>6.6381075525549216</v>
      </c>
      <c r="I39" s="19">
        <f t="shared" si="3"/>
        <v>-12.757696586591324</v>
      </c>
      <c r="J39" s="19">
        <f t="shared" si="4"/>
        <v>13.794733623628362</v>
      </c>
      <c r="P39">
        <v>240</v>
      </c>
      <c r="Q39">
        <f t="shared" si="6"/>
        <v>4</v>
      </c>
      <c r="R39">
        <v>2</v>
      </c>
      <c r="S39">
        <v>-0.5</v>
      </c>
      <c r="U39">
        <v>0</v>
      </c>
    </row>
    <row r="40" spans="1:21" x14ac:dyDescent="0.35">
      <c r="A40" s="7">
        <v>45413</v>
      </c>
      <c r="B40" s="13">
        <v>39</v>
      </c>
      <c r="C40" s="12">
        <v>0</v>
      </c>
      <c r="D40">
        <f t="shared" si="7"/>
        <v>-2</v>
      </c>
      <c r="E40">
        <v>1</v>
      </c>
      <c r="F40">
        <v>-1</v>
      </c>
      <c r="G40" s="19">
        <f t="shared" si="1"/>
        <v>0.4642857142857143</v>
      </c>
      <c r="H40" s="19">
        <f t="shared" si="2"/>
        <v>6.5245806808732532</v>
      </c>
      <c r="I40" s="19">
        <f t="shared" si="3"/>
        <v>-12.584875647460793</v>
      </c>
      <c r="J40" s="19">
        <f t="shared" si="4"/>
        <v>13.51344707603222</v>
      </c>
      <c r="P40">
        <v>290</v>
      </c>
      <c r="Q40">
        <f t="shared" si="6"/>
        <v>4.833333333333333</v>
      </c>
      <c r="R40">
        <v>2</v>
      </c>
      <c r="S40">
        <v>-0.5</v>
      </c>
      <c r="U40">
        <v>0</v>
      </c>
    </row>
    <row r="41" spans="1:21" x14ac:dyDescent="0.35">
      <c r="A41" s="7">
        <v>45414</v>
      </c>
      <c r="B41" s="13">
        <v>40</v>
      </c>
      <c r="C41" s="12">
        <v>-2</v>
      </c>
      <c r="D41">
        <f t="shared" si="7"/>
        <v>-4</v>
      </c>
      <c r="E41">
        <v>1</v>
      </c>
      <c r="F41">
        <v>-2</v>
      </c>
      <c r="G41" s="19">
        <f t="shared" si="1"/>
        <v>-0.75</v>
      </c>
      <c r="H41" s="19">
        <f t="shared" si="2"/>
        <v>2.8676147380208321</v>
      </c>
      <c r="I41" s="19">
        <f t="shared" si="3"/>
        <v>-6.4852294760416642</v>
      </c>
      <c r="J41" s="19">
        <f t="shared" si="4"/>
        <v>4.9852294760416642</v>
      </c>
      <c r="P41">
        <v>330</v>
      </c>
      <c r="Q41">
        <f t="shared" si="6"/>
        <v>5.5</v>
      </c>
      <c r="R41">
        <v>2</v>
      </c>
      <c r="S41">
        <v>-1</v>
      </c>
    </row>
    <row r="42" spans="1:21" x14ac:dyDescent="0.35">
      <c r="A42" s="7">
        <v>45415</v>
      </c>
      <c r="B42" s="13">
        <v>41</v>
      </c>
      <c r="C42" s="12">
        <v>-2.5</v>
      </c>
      <c r="D42">
        <f t="shared" si="7"/>
        <v>-4.5</v>
      </c>
      <c r="E42">
        <v>1</v>
      </c>
      <c r="F42">
        <v>-0.5</v>
      </c>
      <c r="G42" s="19">
        <f t="shared" si="1"/>
        <v>-0.5178571428571429</v>
      </c>
      <c r="H42" s="19">
        <f t="shared" si="2"/>
        <v>2.5124054454743128</v>
      </c>
      <c r="I42" s="19">
        <f t="shared" si="3"/>
        <v>-5.5426680338057688</v>
      </c>
      <c r="J42" s="19">
        <f t="shared" si="4"/>
        <v>4.5069537480914823</v>
      </c>
      <c r="P42">
        <v>380</v>
      </c>
      <c r="Q42">
        <f t="shared" si="6"/>
        <v>6.333333333333333</v>
      </c>
      <c r="S42">
        <v>-0.5</v>
      </c>
      <c r="T42">
        <v>-2</v>
      </c>
    </row>
    <row r="43" spans="1:21" x14ac:dyDescent="0.35">
      <c r="A43" s="7">
        <v>45416</v>
      </c>
      <c r="B43" s="13">
        <v>42</v>
      </c>
      <c r="C43" s="12">
        <v>-2</v>
      </c>
      <c r="D43">
        <f t="shared" si="7"/>
        <v>-4</v>
      </c>
      <c r="E43">
        <v>1</v>
      </c>
      <c r="F43">
        <v>0.5</v>
      </c>
      <c r="G43" s="19">
        <f t="shared" si="1"/>
        <v>-0.8035714285714286</v>
      </c>
      <c r="H43" s="19">
        <f t="shared" si="2"/>
        <v>1.9102135525449846</v>
      </c>
      <c r="I43" s="19">
        <f t="shared" si="3"/>
        <v>-4.623998533661398</v>
      </c>
      <c r="J43" s="19">
        <f t="shared" si="4"/>
        <v>3.0168556765185404</v>
      </c>
      <c r="P43">
        <v>420</v>
      </c>
      <c r="Q43">
        <f t="shared" si="6"/>
        <v>7</v>
      </c>
      <c r="S43">
        <v>-0.5</v>
      </c>
      <c r="U43">
        <v>0</v>
      </c>
    </row>
    <row r="44" spans="1:21" x14ac:dyDescent="0.35">
      <c r="A44" s="7">
        <v>45417</v>
      </c>
      <c r="B44" s="13">
        <v>43</v>
      </c>
      <c r="C44" s="12">
        <v>-6</v>
      </c>
      <c r="D44">
        <f t="shared" si="7"/>
        <v>-8</v>
      </c>
      <c r="E44">
        <v>1</v>
      </c>
      <c r="F44">
        <v>-4</v>
      </c>
      <c r="G44" s="19">
        <f t="shared" si="1"/>
        <v>-0.9821428571428571</v>
      </c>
      <c r="H44" s="19">
        <f t="shared" si="2"/>
        <v>1.8731283175152607</v>
      </c>
      <c r="I44" s="19">
        <f t="shared" si="3"/>
        <v>-4.7283994921733781</v>
      </c>
      <c r="J44" s="19">
        <f t="shared" si="4"/>
        <v>2.7641137778876641</v>
      </c>
      <c r="P44">
        <v>450</v>
      </c>
      <c r="Q44">
        <f t="shared" si="6"/>
        <v>7.5</v>
      </c>
      <c r="T44">
        <v>-2</v>
      </c>
    </row>
    <row r="45" spans="1:21" x14ac:dyDescent="0.35">
      <c r="A45" s="7">
        <v>45418</v>
      </c>
      <c r="B45" s="13">
        <v>44</v>
      </c>
      <c r="C45" s="12">
        <v>-2</v>
      </c>
      <c r="D45">
        <f t="shared" si="7"/>
        <v>-4</v>
      </c>
      <c r="E45">
        <v>1</v>
      </c>
      <c r="F45">
        <v>4</v>
      </c>
      <c r="G45" s="19">
        <f t="shared" si="1"/>
        <v>-1.0172413793103448</v>
      </c>
      <c r="H45" s="19">
        <f t="shared" si="2"/>
        <v>1.8498963560002286</v>
      </c>
      <c r="I45" s="19">
        <f t="shared" si="3"/>
        <v>-4.7170340913108024</v>
      </c>
      <c r="J45" s="19">
        <f t="shared" si="4"/>
        <v>2.6825513326901125</v>
      </c>
      <c r="P45">
        <v>470</v>
      </c>
      <c r="Q45">
        <f t="shared" si="6"/>
        <v>7.833333333333333</v>
      </c>
      <c r="R45">
        <v>3</v>
      </c>
    </row>
    <row r="46" spans="1:21" x14ac:dyDescent="0.35">
      <c r="A46" s="7">
        <v>45419</v>
      </c>
      <c r="B46" s="13">
        <v>45</v>
      </c>
      <c r="C46" s="12">
        <v>-1</v>
      </c>
      <c r="D46">
        <f t="shared" si="7"/>
        <v>-3</v>
      </c>
      <c r="E46">
        <v>1</v>
      </c>
      <c r="F46">
        <v>1</v>
      </c>
      <c r="G46" s="19">
        <f t="shared" si="1"/>
        <v>-1.0689655172413792</v>
      </c>
      <c r="H46" s="19">
        <f t="shared" si="2"/>
        <v>1.8416827852726321</v>
      </c>
      <c r="I46" s="19">
        <f t="shared" si="3"/>
        <v>-4.7523310877866436</v>
      </c>
      <c r="J46" s="19">
        <f t="shared" si="4"/>
        <v>2.6144000533038847</v>
      </c>
      <c r="P46">
        <v>500</v>
      </c>
      <c r="Q46">
        <f t="shared" si="6"/>
        <v>8.3333333333333339</v>
      </c>
      <c r="S46">
        <v>-2</v>
      </c>
      <c r="U46">
        <v>0</v>
      </c>
    </row>
    <row r="47" spans="1:21" x14ac:dyDescent="0.35">
      <c r="A47" s="7">
        <v>45420</v>
      </c>
      <c r="B47" s="13">
        <v>46</v>
      </c>
      <c r="C47" s="12">
        <v>-2.5</v>
      </c>
      <c r="D47">
        <f t="shared" si="7"/>
        <v>-4.5</v>
      </c>
      <c r="E47">
        <v>1</v>
      </c>
      <c r="F47">
        <v>-1.5</v>
      </c>
      <c r="G47" s="19">
        <f t="shared" si="1"/>
        <v>-1.0172413793103448</v>
      </c>
      <c r="H47" s="19">
        <f t="shared" si="2"/>
        <v>1.8074689801348796</v>
      </c>
      <c r="I47" s="19">
        <f t="shared" si="3"/>
        <v>-4.6321793395801034</v>
      </c>
      <c r="J47" s="19">
        <f t="shared" si="4"/>
        <v>2.5976965809594144</v>
      </c>
      <c r="P47">
        <v>520</v>
      </c>
      <c r="Q47">
        <f t="shared" si="6"/>
        <v>8.6666666666666661</v>
      </c>
      <c r="T47">
        <v>-2</v>
      </c>
    </row>
    <row r="48" spans="1:21" x14ac:dyDescent="0.35">
      <c r="A48" s="7">
        <v>45421</v>
      </c>
      <c r="B48" s="13">
        <v>47</v>
      </c>
      <c r="C48" s="12">
        <v>-3</v>
      </c>
      <c r="D48">
        <f t="shared" si="7"/>
        <v>-5</v>
      </c>
      <c r="E48">
        <v>1</v>
      </c>
      <c r="F48">
        <v>-0.5</v>
      </c>
      <c r="G48" s="19">
        <f t="shared" si="1"/>
        <v>-1.1206896551724137</v>
      </c>
      <c r="H48" s="19">
        <f t="shared" si="2"/>
        <v>1.7746061846456638</v>
      </c>
      <c r="I48" s="19">
        <f t="shared" si="3"/>
        <v>-4.6699020244637417</v>
      </c>
      <c r="J48" s="19">
        <f t="shared" si="4"/>
        <v>2.4285227141189139</v>
      </c>
      <c r="P48">
        <v>558</v>
      </c>
      <c r="Q48">
        <f t="shared" si="6"/>
        <v>9.3000000000000007</v>
      </c>
      <c r="R48">
        <v>4</v>
      </c>
    </row>
    <row r="49" spans="1:21" x14ac:dyDescent="0.35">
      <c r="A49" s="7">
        <v>45422</v>
      </c>
      <c r="B49" s="13">
        <v>48</v>
      </c>
      <c r="C49" s="12">
        <v>-7</v>
      </c>
      <c r="D49">
        <f t="shared" si="7"/>
        <v>-9</v>
      </c>
      <c r="E49">
        <v>1</v>
      </c>
      <c r="F49">
        <v>-4</v>
      </c>
      <c r="G49" s="19">
        <f t="shared" si="1"/>
        <v>-1.0517241379310345</v>
      </c>
      <c r="H49" s="19">
        <f t="shared" si="2"/>
        <v>1.7779532381374847</v>
      </c>
      <c r="I49" s="19">
        <f t="shared" si="3"/>
        <v>-4.6076306142060037</v>
      </c>
      <c r="J49" s="19">
        <f t="shared" si="4"/>
        <v>2.5041823383439352</v>
      </c>
      <c r="K49" t="s">
        <v>51</v>
      </c>
      <c r="P49">
        <v>614</v>
      </c>
      <c r="Q49">
        <f t="shared" si="6"/>
        <v>10.233333333333333</v>
      </c>
      <c r="T49">
        <v>-2</v>
      </c>
    </row>
    <row r="50" spans="1:21" x14ac:dyDescent="0.35">
      <c r="A50" s="7">
        <v>45423</v>
      </c>
      <c r="B50" s="13">
        <v>49</v>
      </c>
      <c r="C50" s="12">
        <v>-8</v>
      </c>
      <c r="D50">
        <f t="shared" si="7"/>
        <v>-10</v>
      </c>
      <c r="E50">
        <v>1</v>
      </c>
      <c r="F50">
        <v>-1</v>
      </c>
      <c r="G50" s="19">
        <f t="shared" si="1"/>
        <v>-0.98275862068965514</v>
      </c>
      <c r="H50" s="19">
        <f t="shared" si="2"/>
        <v>1.8545505944172216</v>
      </c>
      <c r="I50" s="19">
        <f t="shared" si="3"/>
        <v>-4.6918598095240984</v>
      </c>
      <c r="J50" s="19">
        <f t="shared" si="4"/>
        <v>2.7263425681447879</v>
      </c>
      <c r="K50" t="s">
        <v>51</v>
      </c>
      <c r="P50">
        <v>660</v>
      </c>
      <c r="Q50">
        <f t="shared" si="6"/>
        <v>11</v>
      </c>
      <c r="R50">
        <v>5</v>
      </c>
      <c r="S50">
        <v>-2</v>
      </c>
      <c r="T50">
        <v>-2</v>
      </c>
    </row>
    <row r="51" spans="1:21" x14ac:dyDescent="0.35">
      <c r="A51" s="7">
        <v>45424</v>
      </c>
      <c r="B51" s="13">
        <v>50</v>
      </c>
      <c r="C51" s="12">
        <v>-11</v>
      </c>
      <c r="D51">
        <f t="shared" si="7"/>
        <v>-13</v>
      </c>
      <c r="E51">
        <v>1</v>
      </c>
      <c r="F51">
        <v>-3</v>
      </c>
      <c r="G51" s="19">
        <f t="shared" si="1"/>
        <v>-1.0517241379310345</v>
      </c>
      <c r="H51" s="19">
        <f t="shared" si="2"/>
        <v>1.7779532381374847</v>
      </c>
      <c r="I51" s="19">
        <f t="shared" si="3"/>
        <v>-4.6076306142060037</v>
      </c>
      <c r="J51" s="19">
        <f t="shared" si="4"/>
        <v>2.5041823383439352</v>
      </c>
      <c r="K51" t="s">
        <v>51</v>
      </c>
      <c r="P51">
        <v>700</v>
      </c>
      <c r="Q51">
        <f t="shared" si="6"/>
        <v>11.666666666666666</v>
      </c>
      <c r="R51">
        <v>6</v>
      </c>
    </row>
    <row r="52" spans="1:21" x14ac:dyDescent="0.35">
      <c r="A52" s="7">
        <v>45425</v>
      </c>
      <c r="B52" s="13">
        <v>51</v>
      </c>
      <c r="C52" s="12">
        <v>-12</v>
      </c>
      <c r="D52">
        <f t="shared" si="7"/>
        <v>-14</v>
      </c>
      <c r="E52">
        <v>1</v>
      </c>
      <c r="F52">
        <v>-1</v>
      </c>
      <c r="G52" s="19">
        <f t="shared" si="1"/>
        <v>-1</v>
      </c>
      <c r="H52" s="19">
        <f t="shared" si="2"/>
        <v>1.7701224063135672</v>
      </c>
      <c r="I52" s="19">
        <f t="shared" si="3"/>
        <v>-4.5402448126271349</v>
      </c>
      <c r="J52" s="19">
        <f t="shared" si="4"/>
        <v>2.5402448126271344</v>
      </c>
      <c r="K52" t="s">
        <v>52</v>
      </c>
      <c r="P52">
        <v>762</v>
      </c>
      <c r="Q52">
        <v>12</v>
      </c>
      <c r="S52">
        <v>-3</v>
      </c>
      <c r="T52">
        <v>-2</v>
      </c>
      <c r="U52">
        <v>-0.5</v>
      </c>
    </row>
    <row r="53" spans="1:21" x14ac:dyDescent="0.35">
      <c r="A53" s="7">
        <v>45426</v>
      </c>
      <c r="B53" s="13">
        <v>52</v>
      </c>
      <c r="C53" s="12">
        <v>-15</v>
      </c>
      <c r="D53">
        <f t="shared" si="7"/>
        <v>-17</v>
      </c>
      <c r="E53">
        <v>1</v>
      </c>
      <c r="F53">
        <v>-3</v>
      </c>
      <c r="G53" s="19">
        <f t="shared" si="1"/>
        <v>-1.0333333333333334</v>
      </c>
      <c r="H53" s="19">
        <f t="shared" si="2"/>
        <v>1.7220788470785986</v>
      </c>
      <c r="I53" s="19">
        <f t="shared" si="3"/>
        <v>-4.4774910274905304</v>
      </c>
      <c r="J53" s="19">
        <f t="shared" si="4"/>
        <v>2.410824360823864</v>
      </c>
      <c r="P53">
        <v>780</v>
      </c>
      <c r="Q53">
        <f t="shared" si="6"/>
        <v>13</v>
      </c>
      <c r="T53">
        <v>-2</v>
      </c>
    </row>
    <row r="54" spans="1:21" x14ac:dyDescent="0.35">
      <c r="A54" s="7">
        <v>45427</v>
      </c>
      <c r="B54" s="13">
        <v>53</v>
      </c>
      <c r="C54" s="12">
        <v>-17</v>
      </c>
      <c r="D54">
        <f t="shared" si="7"/>
        <v>-19</v>
      </c>
      <c r="E54">
        <v>1</v>
      </c>
      <c r="F54">
        <v>-2</v>
      </c>
      <c r="G54" s="19">
        <f t="shared" si="1"/>
        <v>-1</v>
      </c>
      <c r="H54" s="19">
        <f t="shared" si="2"/>
        <v>1.7320508075688772</v>
      </c>
      <c r="I54" s="19">
        <f t="shared" si="3"/>
        <v>-4.4641016151377544</v>
      </c>
      <c r="J54" s="19">
        <f t="shared" si="4"/>
        <v>2.4641016151377544</v>
      </c>
      <c r="P54">
        <v>793</v>
      </c>
      <c r="Q54">
        <f t="shared" si="6"/>
        <v>13.216666666666667</v>
      </c>
    </row>
    <row r="55" spans="1:21" x14ac:dyDescent="0.35">
      <c r="A55" s="7">
        <v>45428</v>
      </c>
      <c r="B55" s="13">
        <v>54</v>
      </c>
      <c r="C55" s="12">
        <v>-18</v>
      </c>
      <c r="D55">
        <f t="shared" si="7"/>
        <v>-20</v>
      </c>
      <c r="E55">
        <v>1</v>
      </c>
      <c r="F55">
        <v>-1</v>
      </c>
      <c r="G55" s="19">
        <f t="shared" si="1"/>
        <v>-0.96666666666666667</v>
      </c>
      <c r="H55" s="19">
        <f t="shared" si="2"/>
        <v>1.7413277182145301</v>
      </c>
      <c r="I55" s="19">
        <f t="shared" si="3"/>
        <v>-4.4493221030957271</v>
      </c>
      <c r="J55" s="19">
        <f t="shared" si="4"/>
        <v>2.5159887697623935</v>
      </c>
      <c r="K55" t="s">
        <v>55</v>
      </c>
      <c r="P55">
        <v>840</v>
      </c>
      <c r="Q55">
        <f t="shared" si="6"/>
        <v>14</v>
      </c>
    </row>
    <row r="56" spans="1:21" x14ac:dyDescent="0.35">
      <c r="A56" s="7">
        <v>45429</v>
      </c>
      <c r="B56" s="13">
        <v>55</v>
      </c>
      <c r="C56" s="12">
        <v>-21</v>
      </c>
      <c r="D56">
        <f t="shared" si="7"/>
        <v>-23</v>
      </c>
      <c r="E56">
        <v>1</v>
      </c>
      <c r="F56">
        <v>-3</v>
      </c>
      <c r="G56" s="19">
        <f t="shared" si="1"/>
        <v>-0.93333333333333335</v>
      </c>
      <c r="H56" s="19">
        <f t="shared" si="2"/>
        <v>1.7307673314329559</v>
      </c>
      <c r="I56" s="19">
        <f t="shared" si="3"/>
        <v>-4.3948679961992454</v>
      </c>
      <c r="J56" s="19">
        <f t="shared" si="4"/>
        <v>2.5282013295325783</v>
      </c>
      <c r="P56">
        <v>870</v>
      </c>
      <c r="Q56">
        <f t="shared" si="6"/>
        <v>14.5</v>
      </c>
      <c r="R56">
        <v>7</v>
      </c>
    </row>
    <row r="57" spans="1:21" x14ac:dyDescent="0.35">
      <c r="A57" s="7">
        <v>45430</v>
      </c>
      <c r="B57" s="13">
        <v>56</v>
      </c>
      <c r="C57" s="12">
        <v>-22.5</v>
      </c>
      <c r="D57">
        <f t="shared" si="7"/>
        <v>-24.5</v>
      </c>
      <c r="E57">
        <v>1</v>
      </c>
      <c r="F57">
        <v>-1.5</v>
      </c>
      <c r="G57" s="19">
        <f t="shared" si="1"/>
        <v>-0.95</v>
      </c>
      <c r="H57" s="19">
        <f t="shared" si="2"/>
        <v>1.7289206652321172</v>
      </c>
      <c r="I57" s="19">
        <f t="shared" si="3"/>
        <v>-4.4078413304642341</v>
      </c>
      <c r="J57" s="19">
        <f t="shared" si="4"/>
        <v>2.5078413304642346</v>
      </c>
      <c r="P57">
        <v>915</v>
      </c>
      <c r="Q57">
        <f t="shared" si="6"/>
        <v>15.25</v>
      </c>
      <c r="T57">
        <v>-2</v>
      </c>
    </row>
    <row r="58" spans="1:21" x14ac:dyDescent="0.35">
      <c r="A58" s="7">
        <v>45431</v>
      </c>
      <c r="B58" s="13">
        <v>57</v>
      </c>
      <c r="C58" s="12">
        <v>-22.5</v>
      </c>
      <c r="D58">
        <f t="shared" si="7"/>
        <v>-24.5</v>
      </c>
      <c r="E58">
        <v>1</v>
      </c>
      <c r="F58">
        <v>0</v>
      </c>
      <c r="G58" s="19">
        <f t="shared" si="1"/>
        <v>-1.0333333333333334</v>
      </c>
      <c r="H58" s="19">
        <f t="shared" si="2"/>
        <v>1.7172329163188345</v>
      </c>
      <c r="I58" s="19">
        <f t="shared" si="3"/>
        <v>-4.4677991659710026</v>
      </c>
      <c r="J58" s="19">
        <f t="shared" si="4"/>
        <v>2.4011324993043353</v>
      </c>
      <c r="K58" t="s">
        <v>59</v>
      </c>
      <c r="P58">
        <v>975</v>
      </c>
      <c r="Q58">
        <f t="shared" si="6"/>
        <v>16.25</v>
      </c>
    </row>
    <row r="59" spans="1:21" x14ac:dyDescent="0.35">
      <c r="A59" s="7">
        <v>45432</v>
      </c>
      <c r="B59" s="13">
        <v>58</v>
      </c>
      <c r="C59" s="12">
        <v>-25.5</v>
      </c>
      <c r="D59">
        <f t="shared" si="7"/>
        <v>-27.5</v>
      </c>
      <c r="E59">
        <v>1</v>
      </c>
      <c r="F59">
        <v>-3</v>
      </c>
      <c r="G59" s="19">
        <f t="shared" si="1"/>
        <v>-0.9</v>
      </c>
      <c r="H59" s="19">
        <f t="shared" si="2"/>
        <v>1.6350331291240963</v>
      </c>
      <c r="I59" s="19">
        <f t="shared" si="3"/>
        <v>-4.1700662582481929</v>
      </c>
      <c r="J59" s="19">
        <f t="shared" si="4"/>
        <v>2.3700662582481926</v>
      </c>
      <c r="K59" t="s">
        <v>59</v>
      </c>
      <c r="P59">
        <v>1020</v>
      </c>
      <c r="Q59">
        <f t="shared" si="6"/>
        <v>17</v>
      </c>
    </row>
    <row r="60" spans="1:21" x14ac:dyDescent="0.35">
      <c r="A60" s="7">
        <v>45433</v>
      </c>
      <c r="B60" s="13">
        <v>59</v>
      </c>
      <c r="C60" s="12">
        <v>-27.5</v>
      </c>
      <c r="D60">
        <f t="shared" si="7"/>
        <v>-29.5</v>
      </c>
      <c r="E60">
        <v>1</v>
      </c>
      <c r="F60">
        <v>-2</v>
      </c>
      <c r="G60" s="19">
        <f t="shared" si="1"/>
        <v>-1.05</v>
      </c>
      <c r="H60" s="19">
        <f t="shared" si="2"/>
        <v>1.3622897391279629</v>
      </c>
      <c r="I60" s="19">
        <f t="shared" si="3"/>
        <v>-3.7745794782559257</v>
      </c>
      <c r="J60" s="19">
        <f t="shared" si="4"/>
        <v>1.6745794782559258</v>
      </c>
      <c r="K60" t="s">
        <v>59</v>
      </c>
      <c r="P60">
        <v>1040</v>
      </c>
      <c r="Q60">
        <v>17.2</v>
      </c>
      <c r="S60">
        <v>-2</v>
      </c>
    </row>
    <row r="61" spans="1:21" x14ac:dyDescent="0.35">
      <c r="A61" s="7">
        <v>45434</v>
      </c>
      <c r="B61" s="13">
        <v>60</v>
      </c>
      <c r="C61" s="12">
        <v>-29</v>
      </c>
      <c r="D61">
        <f t="shared" si="7"/>
        <v>-31</v>
      </c>
      <c r="E61">
        <v>1</v>
      </c>
      <c r="F61">
        <v>-1.5</v>
      </c>
      <c r="G61" s="19">
        <f t="shared" si="1"/>
        <v>-1.0833333333333333</v>
      </c>
      <c r="H61" s="19">
        <f t="shared" si="2"/>
        <v>1.3234005020736879</v>
      </c>
      <c r="I61" s="19">
        <f t="shared" si="3"/>
        <v>-3.7301343374807088</v>
      </c>
      <c r="J61" s="19">
        <f t="shared" si="4"/>
        <v>1.5634676708140425</v>
      </c>
      <c r="K61" t="s">
        <v>59</v>
      </c>
      <c r="P61">
        <v>1080</v>
      </c>
      <c r="Q61">
        <v>17.2</v>
      </c>
      <c r="T61">
        <v>-4</v>
      </c>
    </row>
    <row r="62" spans="1:21" x14ac:dyDescent="0.35">
      <c r="A62" s="7">
        <v>45435</v>
      </c>
      <c r="B62" s="13">
        <v>61</v>
      </c>
      <c r="C62" s="12">
        <v>-30.5</v>
      </c>
      <c r="D62">
        <f t="shared" si="7"/>
        <v>-32.5</v>
      </c>
      <c r="E62">
        <v>1</v>
      </c>
      <c r="F62">
        <v>-1.5</v>
      </c>
      <c r="G62" s="19">
        <f t="shared" si="1"/>
        <v>-1.0166666666666666</v>
      </c>
      <c r="H62" s="19">
        <f t="shared" si="2"/>
        <v>1.3508227945301419</v>
      </c>
      <c r="I62" s="19">
        <f t="shared" si="3"/>
        <v>-3.7183122557269503</v>
      </c>
      <c r="J62" s="19">
        <f t="shared" si="4"/>
        <v>1.6849789223936171</v>
      </c>
      <c r="K62" t="s">
        <v>59</v>
      </c>
      <c r="P62">
        <v>1140</v>
      </c>
      <c r="Q62">
        <f t="shared" si="6"/>
        <v>19</v>
      </c>
    </row>
    <row r="63" spans="1:21" x14ac:dyDescent="0.35">
      <c r="A63" s="7">
        <v>45436</v>
      </c>
      <c r="B63" s="13">
        <v>62</v>
      </c>
      <c r="C63" s="12">
        <v>-32.5</v>
      </c>
      <c r="D63">
        <f t="shared" si="7"/>
        <v>-34.5</v>
      </c>
      <c r="E63">
        <v>1</v>
      </c>
      <c r="F63">
        <v>-2</v>
      </c>
      <c r="G63" s="19">
        <f t="shared" si="1"/>
        <v>-1.0166666666666666</v>
      </c>
      <c r="H63" s="19">
        <f t="shared" si="2"/>
        <v>1.3508227945301419</v>
      </c>
      <c r="I63" s="19">
        <f t="shared" si="3"/>
        <v>-3.7183122557269503</v>
      </c>
      <c r="J63" s="19">
        <f t="shared" si="4"/>
        <v>1.6849789223936171</v>
      </c>
      <c r="K63" t="s">
        <v>61</v>
      </c>
      <c r="P63">
        <v>1170</v>
      </c>
      <c r="Q63">
        <f t="shared" si="6"/>
        <v>19.5</v>
      </c>
    </row>
    <row r="64" spans="1:21" x14ac:dyDescent="0.35">
      <c r="A64" s="7">
        <v>45437</v>
      </c>
      <c r="B64" s="13">
        <v>63</v>
      </c>
      <c r="C64" s="12">
        <v>-32.5</v>
      </c>
      <c r="D64">
        <f t="shared" si="7"/>
        <v>-34.5</v>
      </c>
      <c r="E64">
        <v>1</v>
      </c>
      <c r="F64">
        <v>0</v>
      </c>
      <c r="G64" s="19">
        <f t="shared" si="1"/>
        <v>-0.9</v>
      </c>
      <c r="H64" s="19">
        <f t="shared" si="2"/>
        <v>1.2342339054382412</v>
      </c>
      <c r="I64" s="19">
        <f t="shared" si="3"/>
        <v>-3.3684678108764823</v>
      </c>
      <c r="J64" s="19">
        <f t="shared" si="4"/>
        <v>1.5684678108764825</v>
      </c>
      <c r="K64" t="s">
        <v>61</v>
      </c>
      <c r="P64">
        <v>1200</v>
      </c>
      <c r="Q64">
        <f t="shared" si="6"/>
        <v>20</v>
      </c>
      <c r="R64">
        <v>11</v>
      </c>
    </row>
    <row r="65" spans="1:21" x14ac:dyDescent="0.35">
      <c r="A65" s="7">
        <v>45438</v>
      </c>
      <c r="B65" s="13">
        <v>64</v>
      </c>
      <c r="C65" s="12">
        <v>-30.5</v>
      </c>
      <c r="D65">
        <f t="shared" si="7"/>
        <v>-32.5</v>
      </c>
      <c r="E65">
        <v>1</v>
      </c>
      <c r="F65">
        <v>2</v>
      </c>
      <c r="G65" s="19">
        <f t="shared" si="1"/>
        <v>-0.85</v>
      </c>
      <c r="H65" s="19">
        <f t="shared" si="2"/>
        <v>1.2592987466575727</v>
      </c>
      <c r="I65" s="19">
        <f t="shared" si="3"/>
        <v>-3.3685974933151455</v>
      </c>
      <c r="J65" s="19">
        <f t="shared" si="4"/>
        <v>1.6685974933151453</v>
      </c>
      <c r="K65" t="s">
        <v>61</v>
      </c>
      <c r="P65">
        <v>1220</v>
      </c>
      <c r="Q65">
        <f t="shared" si="6"/>
        <v>20.333333333333332</v>
      </c>
    </row>
    <row r="66" spans="1:21" x14ac:dyDescent="0.35">
      <c r="A66" s="7">
        <v>45439</v>
      </c>
      <c r="B66" s="13">
        <v>65</v>
      </c>
      <c r="C66" s="12">
        <v>-30.5</v>
      </c>
      <c r="D66">
        <f t="shared" si="7"/>
        <v>-32.5</v>
      </c>
      <c r="E66">
        <v>1</v>
      </c>
      <c r="F66">
        <v>0</v>
      </c>
      <c r="G66" s="19">
        <f t="shared" si="1"/>
        <v>-0.98333333333333328</v>
      </c>
      <c r="H66" s="19">
        <f t="shared" si="2"/>
        <v>1.6354578020304351</v>
      </c>
      <c r="I66" s="19">
        <f t="shared" si="3"/>
        <v>-4.2542489373942036</v>
      </c>
      <c r="J66" s="19">
        <f t="shared" si="4"/>
        <v>2.2875822707275368</v>
      </c>
      <c r="K66" t="s">
        <v>61</v>
      </c>
      <c r="P66">
        <v>1240</v>
      </c>
      <c r="Q66">
        <f t="shared" si="6"/>
        <v>20.666666666666668</v>
      </c>
      <c r="S66">
        <v>-1.5</v>
      </c>
    </row>
    <row r="67" spans="1:21" x14ac:dyDescent="0.35">
      <c r="A67" s="7">
        <v>45440</v>
      </c>
      <c r="B67" s="13">
        <v>66</v>
      </c>
      <c r="C67" s="12">
        <v>-30</v>
      </c>
      <c r="D67">
        <f t="shared" si="7"/>
        <v>-32</v>
      </c>
      <c r="E67">
        <v>1</v>
      </c>
      <c r="F67">
        <v>0.5</v>
      </c>
      <c r="G67" s="19">
        <f t="shared" si="1"/>
        <v>-1</v>
      </c>
      <c r="H67" s="19">
        <f t="shared" si="2"/>
        <v>1.6380883167074152</v>
      </c>
      <c r="I67" s="19">
        <f t="shared" si="3"/>
        <v>-4.2761766334148303</v>
      </c>
      <c r="J67" s="19">
        <f t="shared" si="4"/>
        <v>2.2761766334148303</v>
      </c>
      <c r="K67" t="s">
        <v>61</v>
      </c>
      <c r="P67">
        <v>1270</v>
      </c>
      <c r="Q67">
        <f t="shared" si="6"/>
        <v>21.166666666666668</v>
      </c>
    </row>
    <row r="68" spans="1:21" x14ac:dyDescent="0.35">
      <c r="A68" s="7">
        <v>45441</v>
      </c>
      <c r="B68" s="13">
        <v>67</v>
      </c>
      <c r="C68" s="12">
        <v>-29</v>
      </c>
      <c r="D68">
        <f t="shared" si="7"/>
        <v>-31</v>
      </c>
      <c r="E68">
        <v>1</v>
      </c>
      <c r="F68">
        <v>1</v>
      </c>
      <c r="G68" s="19">
        <f t="shared" si="1"/>
        <v>-0.96666666666666667</v>
      </c>
      <c r="H68" s="19">
        <f t="shared" si="2"/>
        <v>1.6069294390925266</v>
      </c>
      <c r="I68" s="19">
        <f t="shared" si="3"/>
        <v>-4.1805255448517196</v>
      </c>
      <c r="J68" s="19">
        <f t="shared" si="4"/>
        <v>2.2471922115183864</v>
      </c>
      <c r="K68" t="s">
        <v>61</v>
      </c>
      <c r="P68">
        <v>1320</v>
      </c>
      <c r="Q68">
        <f t="shared" si="6"/>
        <v>22</v>
      </c>
      <c r="R68">
        <v>13</v>
      </c>
      <c r="S68">
        <v>-1</v>
      </c>
    </row>
    <row r="69" spans="1:21" x14ac:dyDescent="0.35">
      <c r="A69" s="7">
        <v>45442</v>
      </c>
      <c r="B69" s="13">
        <v>68</v>
      </c>
      <c r="C69" s="12">
        <v>-29</v>
      </c>
      <c r="D69">
        <f t="shared" si="7"/>
        <v>-31</v>
      </c>
      <c r="E69">
        <v>1</v>
      </c>
      <c r="F69">
        <v>0</v>
      </c>
      <c r="G69" s="19">
        <f t="shared" si="1"/>
        <v>-1.0333333333333334</v>
      </c>
      <c r="H69" s="19">
        <f t="shared" si="2"/>
        <v>1.6878651868229551</v>
      </c>
      <c r="I69" s="19">
        <f t="shared" si="3"/>
        <v>-4.4090637069792438</v>
      </c>
      <c r="J69" s="19">
        <f t="shared" si="4"/>
        <v>2.3423970403125765</v>
      </c>
      <c r="P69">
        <v>1340</v>
      </c>
      <c r="Q69">
        <f t="shared" si="6"/>
        <v>22.333333333333332</v>
      </c>
    </row>
    <row r="70" spans="1:21" x14ac:dyDescent="0.35">
      <c r="A70" s="7">
        <v>45443</v>
      </c>
      <c r="B70" s="13">
        <v>69</v>
      </c>
      <c r="C70" s="12">
        <v>-29</v>
      </c>
      <c r="D70">
        <f t="shared" si="7"/>
        <v>-31</v>
      </c>
      <c r="E70">
        <v>1</v>
      </c>
      <c r="F70">
        <v>0</v>
      </c>
      <c r="G70" s="19">
        <f t="shared" si="1"/>
        <v>-1.0666666666666667</v>
      </c>
      <c r="H70" s="19">
        <f t="shared" si="2"/>
        <v>1.6967288790165884</v>
      </c>
      <c r="I70" s="19">
        <f t="shared" si="3"/>
        <v>-4.4601244246998437</v>
      </c>
      <c r="J70" s="19">
        <f t="shared" si="4"/>
        <v>2.32679109136651</v>
      </c>
      <c r="P70">
        <v>1357</v>
      </c>
      <c r="Q70">
        <f t="shared" si="6"/>
        <v>22.616666666666667</v>
      </c>
      <c r="T70">
        <v>-3.5</v>
      </c>
    </row>
    <row r="71" spans="1:21" x14ac:dyDescent="0.35">
      <c r="A71" s="7">
        <v>45444</v>
      </c>
      <c r="B71" s="13">
        <v>70</v>
      </c>
      <c r="C71" s="12">
        <v>-30</v>
      </c>
      <c r="D71">
        <f t="shared" si="7"/>
        <v>-32</v>
      </c>
      <c r="E71">
        <v>1</v>
      </c>
      <c r="F71">
        <v>-1</v>
      </c>
      <c r="G71" s="19">
        <f t="shared" si="1"/>
        <v>-1.1333333333333333</v>
      </c>
      <c r="H71" s="19">
        <f t="shared" si="2"/>
        <v>1.8070848224573066</v>
      </c>
      <c r="I71" s="19">
        <f t="shared" si="3"/>
        <v>-4.7475029782479465</v>
      </c>
      <c r="J71" s="19">
        <f t="shared" si="4"/>
        <v>2.4808363115812799</v>
      </c>
      <c r="K71" t="s">
        <v>59</v>
      </c>
      <c r="P71">
        <v>1380</v>
      </c>
      <c r="Q71">
        <f t="shared" si="6"/>
        <v>23</v>
      </c>
      <c r="R71">
        <v>13.5</v>
      </c>
    </row>
    <row r="72" spans="1:21" x14ac:dyDescent="0.35">
      <c r="A72" s="7">
        <v>45445</v>
      </c>
      <c r="B72" s="13">
        <v>71</v>
      </c>
      <c r="C72" s="12">
        <v>-31</v>
      </c>
      <c r="D72">
        <f t="shared" si="7"/>
        <v>-33</v>
      </c>
      <c r="E72">
        <v>1</v>
      </c>
      <c r="F72">
        <v>-1</v>
      </c>
      <c r="G72" s="19">
        <f t="shared" si="1"/>
        <v>-1.0666666666666667</v>
      </c>
      <c r="H72" s="19">
        <f t="shared" si="2"/>
        <v>1.8290859891091931</v>
      </c>
      <c r="I72" s="19">
        <f t="shared" si="3"/>
        <v>-4.724838644885053</v>
      </c>
      <c r="J72" s="19">
        <f t="shared" si="4"/>
        <v>2.5915053115517193</v>
      </c>
      <c r="K72" t="s">
        <v>59</v>
      </c>
      <c r="P72">
        <v>1410</v>
      </c>
      <c r="Q72">
        <f t="shared" si="6"/>
        <v>23.5</v>
      </c>
      <c r="R72">
        <v>14</v>
      </c>
    </row>
    <row r="73" spans="1:21" x14ac:dyDescent="0.35">
      <c r="A73" s="7">
        <v>45446</v>
      </c>
      <c r="B73" s="13">
        <v>72</v>
      </c>
      <c r="C73" s="12">
        <v>-33</v>
      </c>
      <c r="D73">
        <f t="shared" si="7"/>
        <v>-35</v>
      </c>
      <c r="E73">
        <v>1</v>
      </c>
      <c r="F73">
        <v>-2</v>
      </c>
      <c r="G73" s="19">
        <f t="shared" si="1"/>
        <v>-0.81666666666666665</v>
      </c>
      <c r="H73" s="19">
        <f t="shared" si="2"/>
        <v>2.3856631968676738</v>
      </c>
      <c r="I73" s="19">
        <f t="shared" si="3"/>
        <v>-5.587993060402014</v>
      </c>
      <c r="J73" s="19">
        <f t="shared" si="4"/>
        <v>3.9546597270686812</v>
      </c>
      <c r="P73">
        <v>1420</v>
      </c>
      <c r="Q73">
        <f t="shared" si="6"/>
        <v>23.666666666666668</v>
      </c>
    </row>
    <row r="74" spans="1:21" x14ac:dyDescent="0.35">
      <c r="A74" s="7">
        <v>45447</v>
      </c>
      <c r="B74" s="13">
        <v>73</v>
      </c>
      <c r="C74" s="12">
        <v>-33</v>
      </c>
      <c r="D74">
        <f t="shared" si="7"/>
        <v>-35</v>
      </c>
      <c r="E74">
        <v>1</v>
      </c>
      <c r="F74">
        <v>0</v>
      </c>
      <c r="G74" s="19">
        <f t="shared" si="1"/>
        <v>-0.71666666666666667</v>
      </c>
      <c r="H74" s="19">
        <f t="shared" si="2"/>
        <v>2.3547233855003484</v>
      </c>
      <c r="I74" s="19">
        <f t="shared" si="3"/>
        <v>-5.4261134376673636</v>
      </c>
      <c r="J74" s="19">
        <f t="shared" si="4"/>
        <v>3.9927801043340301</v>
      </c>
      <c r="P74">
        <v>1440</v>
      </c>
      <c r="Q74">
        <f t="shared" si="6"/>
        <v>24</v>
      </c>
      <c r="R74">
        <v>14</v>
      </c>
      <c r="S74">
        <v>0</v>
      </c>
      <c r="T74">
        <v>-3</v>
      </c>
      <c r="U74">
        <v>0</v>
      </c>
    </row>
    <row r="75" spans="1:21" x14ac:dyDescent="0.35">
      <c r="A75" s="7">
        <v>45448</v>
      </c>
      <c r="B75" s="13">
        <v>74</v>
      </c>
      <c r="C75" s="12">
        <v>-33.5</v>
      </c>
      <c r="D75">
        <f t="shared" si="7"/>
        <v>-35.5</v>
      </c>
      <c r="E75">
        <v>1</v>
      </c>
      <c r="F75">
        <v>-0.5</v>
      </c>
      <c r="G75" s="19">
        <f t="shared" si="1"/>
        <v>-0.68333333333333335</v>
      </c>
      <c r="H75" s="19">
        <f t="shared" si="2"/>
        <v>2.3433712656958328</v>
      </c>
      <c r="I75" s="19">
        <f t="shared" si="3"/>
        <v>-5.3700758647249991</v>
      </c>
      <c r="J75" s="19">
        <f t="shared" si="4"/>
        <v>4.003409198058332</v>
      </c>
      <c r="P75">
        <v>1467</v>
      </c>
      <c r="Q75">
        <f t="shared" si="6"/>
        <v>24.45</v>
      </c>
    </row>
    <row r="76" spans="1:21" x14ac:dyDescent="0.35">
      <c r="A76" s="7">
        <v>45449</v>
      </c>
      <c r="B76" s="13">
        <v>75</v>
      </c>
      <c r="C76" s="12">
        <v>-33.5</v>
      </c>
      <c r="D76">
        <f t="shared" si="7"/>
        <v>-35.5</v>
      </c>
      <c r="E76">
        <v>1</v>
      </c>
      <c r="F76">
        <f>C76-C75</f>
        <v>0</v>
      </c>
      <c r="G76" s="19">
        <f t="shared" si="1"/>
        <v>-0.68333333333333335</v>
      </c>
      <c r="H76" s="19">
        <f t="shared" si="2"/>
        <v>2.3433712656958328</v>
      </c>
      <c r="I76" s="19">
        <f t="shared" si="3"/>
        <v>-5.3700758647249991</v>
      </c>
      <c r="J76" s="19">
        <f t="shared" si="4"/>
        <v>4.003409198058332</v>
      </c>
      <c r="P76">
        <v>1500</v>
      </c>
      <c r="Q76">
        <f t="shared" si="6"/>
        <v>25</v>
      </c>
    </row>
    <row r="77" spans="1:21" x14ac:dyDescent="0.35">
      <c r="A77" s="7">
        <v>45450</v>
      </c>
      <c r="B77" s="13">
        <v>76</v>
      </c>
      <c r="C77" s="12">
        <v>-33</v>
      </c>
      <c r="D77">
        <f t="shared" si="7"/>
        <v>-35</v>
      </c>
      <c r="E77">
        <v>1</v>
      </c>
      <c r="F77">
        <f t="shared" ref="F77:F185" si="8">C77-C76</f>
        <v>0.5</v>
      </c>
      <c r="G77" s="19">
        <f t="shared" si="1"/>
        <v>-0.68333333333333335</v>
      </c>
      <c r="H77" s="19">
        <f t="shared" si="2"/>
        <v>2.3433712656958328</v>
      </c>
      <c r="I77" s="19">
        <f t="shared" si="3"/>
        <v>-5.3700758647249991</v>
      </c>
      <c r="J77" s="19">
        <f t="shared" si="4"/>
        <v>4.003409198058332</v>
      </c>
      <c r="P77">
        <v>1539</v>
      </c>
      <c r="Q77">
        <f t="shared" si="6"/>
        <v>25.65</v>
      </c>
    </row>
    <row r="78" spans="1:21" x14ac:dyDescent="0.35">
      <c r="A78" s="7">
        <v>45451</v>
      </c>
      <c r="B78" s="13">
        <v>77</v>
      </c>
      <c r="C78" s="12">
        <v>-33.5</v>
      </c>
      <c r="D78">
        <f t="shared" si="7"/>
        <v>-35.5</v>
      </c>
      <c r="E78">
        <v>1</v>
      </c>
      <c r="F78">
        <f t="shared" si="8"/>
        <v>-0.5</v>
      </c>
      <c r="G78" s="19">
        <f t="shared" si="1"/>
        <v>-0.6166666666666667</v>
      </c>
      <c r="H78" s="19">
        <f t="shared" si="2"/>
        <v>2.3333928563836444</v>
      </c>
      <c r="I78" s="19">
        <f t="shared" si="3"/>
        <v>-5.283452379433955</v>
      </c>
      <c r="J78" s="19">
        <f t="shared" si="4"/>
        <v>4.0501190461006225</v>
      </c>
      <c r="M78">
        <f>60-26.5</f>
        <v>33.5</v>
      </c>
      <c r="P78">
        <v>1560</v>
      </c>
      <c r="Q78">
        <f t="shared" si="6"/>
        <v>26</v>
      </c>
    </row>
    <row r="79" spans="1:21" x14ac:dyDescent="0.35">
      <c r="A79" s="7">
        <v>45452</v>
      </c>
      <c r="B79" s="13">
        <v>78</v>
      </c>
      <c r="C79" s="12">
        <v>-34</v>
      </c>
      <c r="D79">
        <f t="shared" si="7"/>
        <v>-36</v>
      </c>
      <c r="E79">
        <v>1</v>
      </c>
      <c r="F79">
        <f t="shared" si="8"/>
        <v>-0.5</v>
      </c>
      <c r="G79" s="19">
        <f t="shared" si="1"/>
        <v>-0.65</v>
      </c>
      <c r="H79" s="19">
        <f t="shared" si="2"/>
        <v>2.331487365038321</v>
      </c>
      <c r="I79" s="19">
        <f t="shared" si="3"/>
        <v>-5.3129747300766423</v>
      </c>
      <c r="J79" s="19">
        <f t="shared" si="4"/>
        <v>4.0129747300766416</v>
      </c>
      <c r="P79">
        <v>1580</v>
      </c>
      <c r="Q79">
        <f t="shared" si="6"/>
        <v>26.333333333333332</v>
      </c>
    </row>
    <row r="80" spans="1:21" x14ac:dyDescent="0.35">
      <c r="A80" s="7">
        <v>45453</v>
      </c>
      <c r="B80" s="13">
        <v>79</v>
      </c>
      <c r="C80" s="12">
        <v>-33.5</v>
      </c>
      <c r="D80">
        <f t="shared" si="7"/>
        <v>-35.5</v>
      </c>
      <c r="E80">
        <v>1</v>
      </c>
      <c r="F80">
        <f t="shared" si="8"/>
        <v>0.5</v>
      </c>
      <c r="G80" s="19">
        <f t="shared" si="1"/>
        <v>-0.71666666666666667</v>
      </c>
      <c r="H80" s="19">
        <f t="shared" si="2"/>
        <v>2.2828466634640376</v>
      </c>
      <c r="I80" s="19">
        <f t="shared" si="3"/>
        <v>-5.2823599935947421</v>
      </c>
      <c r="J80" s="19">
        <f t="shared" si="4"/>
        <v>3.8490266602614085</v>
      </c>
      <c r="P80">
        <v>1590</v>
      </c>
      <c r="Q80">
        <f t="shared" si="6"/>
        <v>26.5</v>
      </c>
    </row>
    <row r="81" spans="1:17" x14ac:dyDescent="0.35">
      <c r="A81" s="7">
        <v>45454</v>
      </c>
      <c r="B81" s="13">
        <v>80</v>
      </c>
      <c r="C81" s="12">
        <v>-40.5</v>
      </c>
      <c r="D81">
        <f t="shared" si="7"/>
        <v>-42.5</v>
      </c>
      <c r="E81">
        <v>1</v>
      </c>
      <c r="F81">
        <f t="shared" si="8"/>
        <v>-7</v>
      </c>
      <c r="G81" s="19">
        <f t="shared" ref="G81:G144" si="9">AVERAGE(F67:F96)</f>
        <v>-0.78333333333333333</v>
      </c>
      <c r="H81" s="19">
        <f t="shared" ref="H81:H144" si="10">_xlfn.STDEV.P(F67:F96)</f>
        <v>2.2901358523507338</v>
      </c>
      <c r="I81" s="19">
        <f t="shared" ref="I81:I144" si="11">G81-2*H81</f>
        <v>-5.3636050380348008</v>
      </c>
      <c r="J81" s="19">
        <f t="shared" ref="J81:J144" si="12">G81+2*H81</f>
        <v>3.7969383713681344</v>
      </c>
      <c r="K81" t="s">
        <v>79</v>
      </c>
      <c r="P81">
        <v>1607</v>
      </c>
      <c r="Q81">
        <f t="shared" si="6"/>
        <v>26.783333333333335</v>
      </c>
    </row>
    <row r="82" spans="1:17" x14ac:dyDescent="0.35">
      <c r="A82" s="7">
        <v>45455</v>
      </c>
      <c r="B82" s="13">
        <v>81</v>
      </c>
      <c r="C82" s="12">
        <v>-42</v>
      </c>
      <c r="D82">
        <f t="shared" si="7"/>
        <v>-44</v>
      </c>
      <c r="E82">
        <v>1</v>
      </c>
      <c r="F82">
        <f t="shared" si="8"/>
        <v>-1.5</v>
      </c>
      <c r="G82" s="19">
        <f t="shared" si="9"/>
        <v>-0.83333333333333337</v>
      </c>
      <c r="H82" s="19">
        <f t="shared" si="10"/>
        <v>2.2779132751026516</v>
      </c>
      <c r="I82" s="19">
        <f t="shared" si="11"/>
        <v>-5.3891598835386363</v>
      </c>
      <c r="J82" s="19">
        <f t="shared" si="12"/>
        <v>3.7224932168719698</v>
      </c>
      <c r="P82">
        <v>1620</v>
      </c>
      <c r="Q82">
        <f t="shared" si="6"/>
        <v>27</v>
      </c>
    </row>
    <row r="83" spans="1:17" x14ac:dyDescent="0.35">
      <c r="A83" s="7">
        <v>45456</v>
      </c>
      <c r="B83" s="13">
        <v>82</v>
      </c>
      <c r="C83" s="12">
        <v>-44</v>
      </c>
      <c r="D83">
        <f t="shared" si="7"/>
        <v>-46</v>
      </c>
      <c r="E83">
        <v>1</v>
      </c>
      <c r="F83">
        <f t="shared" si="8"/>
        <v>-2</v>
      </c>
      <c r="G83" s="19">
        <f t="shared" si="9"/>
        <v>-0.91666666666666663</v>
      </c>
      <c r="H83" s="19">
        <f t="shared" si="10"/>
        <v>2.2549328642383619</v>
      </c>
      <c r="I83" s="19">
        <f t="shared" si="11"/>
        <v>-5.4265323951433908</v>
      </c>
      <c r="J83" s="19">
        <f t="shared" si="12"/>
        <v>3.5931990618100573</v>
      </c>
      <c r="P83">
        <v>1650</v>
      </c>
      <c r="Q83">
        <f t="shared" si="6"/>
        <v>27.5</v>
      </c>
    </row>
    <row r="84" spans="1:17" x14ac:dyDescent="0.35">
      <c r="A84" s="7">
        <v>45457</v>
      </c>
      <c r="B84" s="13">
        <v>83</v>
      </c>
      <c r="C84" s="12">
        <v>-48</v>
      </c>
      <c r="D84">
        <f t="shared" si="7"/>
        <v>-50</v>
      </c>
      <c r="E84">
        <v>1</v>
      </c>
      <c r="F84">
        <f t="shared" si="8"/>
        <v>-4</v>
      </c>
      <c r="G84" s="19">
        <f t="shared" si="9"/>
        <v>-0.91666666666666663</v>
      </c>
      <c r="H84" s="19">
        <f t="shared" si="10"/>
        <v>2.2549328642383619</v>
      </c>
      <c r="I84" s="19">
        <f t="shared" si="11"/>
        <v>-5.4265323951433908</v>
      </c>
      <c r="J84" s="19">
        <f t="shared" si="12"/>
        <v>3.5931990618100573</v>
      </c>
      <c r="P84">
        <v>1680</v>
      </c>
      <c r="Q84">
        <f t="shared" si="6"/>
        <v>28</v>
      </c>
    </row>
    <row r="85" spans="1:17" x14ac:dyDescent="0.35">
      <c r="A85" s="7">
        <v>45458</v>
      </c>
      <c r="B85" s="13">
        <v>84</v>
      </c>
      <c r="C85" s="12">
        <v>-50</v>
      </c>
      <c r="D85">
        <f t="shared" si="7"/>
        <v>-52</v>
      </c>
      <c r="E85">
        <v>1</v>
      </c>
      <c r="F85">
        <f t="shared" si="8"/>
        <v>-2</v>
      </c>
      <c r="G85" s="19">
        <f t="shared" si="9"/>
        <v>-0.9</v>
      </c>
      <c r="H85" s="19">
        <f t="shared" si="10"/>
        <v>2.2634781495153278</v>
      </c>
      <c r="I85" s="19">
        <f t="shared" si="11"/>
        <v>-5.4269562990306559</v>
      </c>
      <c r="J85" s="19">
        <f t="shared" si="12"/>
        <v>3.6269562990306556</v>
      </c>
      <c r="P85">
        <v>1710</v>
      </c>
      <c r="Q85">
        <f t="shared" si="6"/>
        <v>28.5</v>
      </c>
    </row>
    <row r="86" spans="1:17" x14ac:dyDescent="0.35">
      <c r="A86" s="7">
        <v>45459</v>
      </c>
      <c r="B86" s="13">
        <v>85</v>
      </c>
      <c r="C86" s="12">
        <v>-55</v>
      </c>
      <c r="D86">
        <f t="shared" si="7"/>
        <v>-57</v>
      </c>
      <c r="E86">
        <v>1</v>
      </c>
      <c r="F86">
        <f t="shared" si="8"/>
        <v>-5</v>
      </c>
      <c r="G86" s="19">
        <f t="shared" si="9"/>
        <v>-0.9</v>
      </c>
      <c r="H86" s="19">
        <f t="shared" si="10"/>
        <v>2.2634781495153278</v>
      </c>
      <c r="I86" s="19">
        <f t="shared" si="11"/>
        <v>-5.4269562990306559</v>
      </c>
      <c r="J86" s="19">
        <f t="shared" si="12"/>
        <v>3.6269562990306556</v>
      </c>
      <c r="K86" t="s">
        <v>85</v>
      </c>
      <c r="P86">
        <v>1730</v>
      </c>
      <c r="Q86">
        <f t="shared" si="6"/>
        <v>28.833333333333332</v>
      </c>
    </row>
    <row r="87" spans="1:17" x14ac:dyDescent="0.35">
      <c r="A87" s="7">
        <v>45460</v>
      </c>
      <c r="B87" s="13">
        <v>86</v>
      </c>
      <c r="C87" s="12">
        <v>-54.5</v>
      </c>
      <c r="D87">
        <f t="shared" si="7"/>
        <v>-56.5</v>
      </c>
      <c r="E87">
        <v>1</v>
      </c>
      <c r="F87">
        <f t="shared" si="8"/>
        <v>0.5</v>
      </c>
      <c r="G87" s="19">
        <f t="shared" si="9"/>
        <v>-0.8666666666666667</v>
      </c>
      <c r="H87" s="19">
        <f t="shared" si="10"/>
        <v>2.2691163233490013</v>
      </c>
      <c r="I87" s="19">
        <f t="shared" si="11"/>
        <v>-5.4048993133646697</v>
      </c>
      <c r="J87" s="19">
        <f t="shared" si="12"/>
        <v>3.6715659800313358</v>
      </c>
      <c r="P87">
        <v>1748</v>
      </c>
      <c r="Q87">
        <f t="shared" si="6"/>
        <v>29.133333333333333</v>
      </c>
    </row>
    <row r="88" spans="1:17" x14ac:dyDescent="0.35">
      <c r="A88" s="7">
        <v>45461</v>
      </c>
      <c r="B88" s="13">
        <v>87</v>
      </c>
      <c r="C88" s="12">
        <v>-47</v>
      </c>
      <c r="D88">
        <f t="shared" si="7"/>
        <v>-49</v>
      </c>
      <c r="E88">
        <v>1</v>
      </c>
      <c r="F88">
        <f t="shared" si="8"/>
        <v>7.5</v>
      </c>
      <c r="G88" s="19">
        <f t="shared" si="9"/>
        <v>-0.83333333333333337</v>
      </c>
      <c r="H88" s="19">
        <f t="shared" si="10"/>
        <v>2.2595476440109765</v>
      </c>
      <c r="I88" s="19">
        <f t="shared" si="11"/>
        <v>-5.3524286213552861</v>
      </c>
      <c r="J88" s="19">
        <f t="shared" si="12"/>
        <v>3.6857619546886196</v>
      </c>
      <c r="P88">
        <v>1759</v>
      </c>
      <c r="Q88">
        <f t="shared" si="6"/>
        <v>29.316666666666666</v>
      </c>
    </row>
    <row r="89" spans="1:17" x14ac:dyDescent="0.35">
      <c r="A89" s="7">
        <v>45462</v>
      </c>
      <c r="B89" s="13">
        <v>88</v>
      </c>
      <c r="C89" s="12">
        <v>-47</v>
      </c>
      <c r="D89">
        <f t="shared" si="7"/>
        <v>-49</v>
      </c>
      <c r="E89">
        <v>1</v>
      </c>
      <c r="F89">
        <f t="shared" si="8"/>
        <v>0</v>
      </c>
      <c r="G89" s="19">
        <f t="shared" si="9"/>
        <v>-0.83333333333333337</v>
      </c>
      <c r="H89" s="19">
        <f t="shared" si="10"/>
        <v>2.2595476440109765</v>
      </c>
      <c r="I89" s="19">
        <f t="shared" si="11"/>
        <v>-5.3524286213552861</v>
      </c>
      <c r="J89" s="19">
        <f t="shared" si="12"/>
        <v>3.6857619546886196</v>
      </c>
      <c r="P89">
        <v>1800</v>
      </c>
      <c r="Q89">
        <f t="shared" si="6"/>
        <v>30</v>
      </c>
    </row>
    <row r="90" spans="1:17" x14ac:dyDescent="0.35">
      <c r="A90" s="7">
        <v>45463</v>
      </c>
      <c r="B90" s="13">
        <v>89</v>
      </c>
      <c r="C90" s="12">
        <v>-48</v>
      </c>
      <c r="D90">
        <f t="shared" si="7"/>
        <v>-50</v>
      </c>
      <c r="E90">
        <v>1</v>
      </c>
      <c r="F90">
        <f t="shared" si="8"/>
        <v>-1</v>
      </c>
      <c r="G90" s="19">
        <f t="shared" si="9"/>
        <v>-0.81666666666666665</v>
      </c>
      <c r="H90" s="19">
        <f t="shared" si="10"/>
        <v>2.2637849328552</v>
      </c>
      <c r="I90" s="19">
        <f t="shared" si="11"/>
        <v>-5.3442365323770664</v>
      </c>
      <c r="J90" s="19">
        <f t="shared" si="12"/>
        <v>3.7109031990437336</v>
      </c>
      <c r="P90">
        <v>1860</v>
      </c>
      <c r="Q90">
        <f t="shared" si="6"/>
        <v>31</v>
      </c>
    </row>
    <row r="91" spans="1:17" x14ac:dyDescent="0.35">
      <c r="A91" s="7">
        <v>45464</v>
      </c>
      <c r="B91" s="13">
        <v>90</v>
      </c>
      <c r="C91" s="12">
        <v>-49.5</v>
      </c>
      <c r="D91">
        <f t="shared" si="7"/>
        <v>-51.5</v>
      </c>
      <c r="E91">
        <v>1</v>
      </c>
      <c r="F91">
        <f t="shared" si="8"/>
        <v>-1.5</v>
      </c>
      <c r="G91" s="19">
        <f t="shared" si="9"/>
        <v>-0.85</v>
      </c>
      <c r="H91" s="19">
        <f t="shared" si="10"/>
        <v>2.2588713996153036</v>
      </c>
      <c r="I91" s="19">
        <f t="shared" si="11"/>
        <v>-5.3677427992306068</v>
      </c>
      <c r="J91" s="19">
        <f t="shared" si="12"/>
        <v>3.6677427992306071</v>
      </c>
      <c r="P91">
        <v>1882</v>
      </c>
      <c r="Q91">
        <f t="shared" si="6"/>
        <v>31.366666666666667</v>
      </c>
    </row>
    <row r="92" spans="1:17" x14ac:dyDescent="0.35">
      <c r="A92" s="7">
        <v>45465</v>
      </c>
      <c r="B92" s="13">
        <v>91</v>
      </c>
      <c r="C92" s="12">
        <v>-51</v>
      </c>
      <c r="D92">
        <f t="shared" si="7"/>
        <v>-53</v>
      </c>
      <c r="E92">
        <v>1</v>
      </c>
      <c r="F92">
        <f t="shared" si="8"/>
        <v>-1.5</v>
      </c>
      <c r="G92" s="19">
        <f t="shared" si="9"/>
        <v>-0.9</v>
      </c>
      <c r="H92" s="19">
        <f t="shared" si="10"/>
        <v>2.2449944320643649</v>
      </c>
      <c r="I92" s="19">
        <f t="shared" si="11"/>
        <v>-5.3899888641287301</v>
      </c>
      <c r="J92" s="19">
        <f t="shared" si="12"/>
        <v>3.5899888641287299</v>
      </c>
      <c r="P92">
        <v>1920</v>
      </c>
      <c r="Q92">
        <f t="shared" si="6"/>
        <v>32</v>
      </c>
    </row>
    <row r="93" spans="1:17" x14ac:dyDescent="0.35">
      <c r="A93" s="7">
        <v>45466</v>
      </c>
      <c r="B93" s="13">
        <v>92</v>
      </c>
      <c r="C93" s="12">
        <v>-51</v>
      </c>
      <c r="D93">
        <f t="shared" si="7"/>
        <v>-53</v>
      </c>
      <c r="E93">
        <v>1</v>
      </c>
      <c r="F93">
        <f t="shared" si="8"/>
        <v>0</v>
      </c>
      <c r="G93" s="19">
        <f t="shared" si="9"/>
        <v>-0.8833333333333333</v>
      </c>
      <c r="H93" s="19">
        <f t="shared" si="10"/>
        <v>2.2497530728701958</v>
      </c>
      <c r="I93" s="19">
        <f t="shared" si="11"/>
        <v>-5.3828394790737253</v>
      </c>
      <c r="J93" s="19">
        <f t="shared" si="12"/>
        <v>3.6161728124070582</v>
      </c>
      <c r="P93">
        <v>1950</v>
      </c>
      <c r="Q93">
        <f t="shared" si="6"/>
        <v>32.5</v>
      </c>
    </row>
    <row r="94" spans="1:17" x14ac:dyDescent="0.35">
      <c r="A94" s="7">
        <v>45467</v>
      </c>
      <c r="B94" s="13">
        <v>93</v>
      </c>
      <c r="C94" s="12">
        <v>-52</v>
      </c>
      <c r="D94">
        <f t="shared" si="7"/>
        <v>-54</v>
      </c>
      <c r="E94">
        <v>1</v>
      </c>
      <c r="F94">
        <f t="shared" si="8"/>
        <v>-1</v>
      </c>
      <c r="G94" s="19">
        <f t="shared" si="9"/>
        <v>-0.93333333333333335</v>
      </c>
      <c r="H94" s="19">
        <f t="shared" si="10"/>
        <v>2.2573337271116016</v>
      </c>
      <c r="I94" s="19">
        <f t="shared" si="11"/>
        <v>-5.4480007875565368</v>
      </c>
      <c r="J94" s="19">
        <f t="shared" si="12"/>
        <v>3.5813341208898697</v>
      </c>
      <c r="P94">
        <v>1980</v>
      </c>
      <c r="Q94">
        <f t="shared" si="6"/>
        <v>33</v>
      </c>
    </row>
    <row r="95" spans="1:17" x14ac:dyDescent="0.35">
      <c r="A95" s="7">
        <v>45468</v>
      </c>
      <c r="B95" s="13">
        <v>94</v>
      </c>
      <c r="C95" s="12">
        <v>-52</v>
      </c>
      <c r="D95">
        <f t="shared" si="7"/>
        <v>-54</v>
      </c>
      <c r="E95">
        <v>1</v>
      </c>
      <c r="F95">
        <f t="shared" si="8"/>
        <v>0</v>
      </c>
      <c r="G95" s="19">
        <f t="shared" si="9"/>
        <v>-1.0166666666666666</v>
      </c>
      <c r="H95" s="19">
        <f t="shared" si="10"/>
        <v>2.2490121288146838</v>
      </c>
      <c r="I95" s="19">
        <f t="shared" si="11"/>
        <v>-5.5146909242960342</v>
      </c>
      <c r="J95" s="19">
        <f t="shared" si="12"/>
        <v>3.481357590962701</v>
      </c>
      <c r="P95">
        <v>2070</v>
      </c>
      <c r="Q95">
        <f t="shared" si="6"/>
        <v>34.5</v>
      </c>
    </row>
    <row r="96" spans="1:17" x14ac:dyDescent="0.35">
      <c r="A96" s="7">
        <v>45469</v>
      </c>
      <c r="B96" s="13">
        <v>95</v>
      </c>
      <c r="C96" s="12">
        <v>-54</v>
      </c>
      <c r="D96">
        <f t="shared" si="7"/>
        <v>-56</v>
      </c>
      <c r="E96">
        <v>1</v>
      </c>
      <c r="F96">
        <f t="shared" si="8"/>
        <v>-2</v>
      </c>
      <c r="G96" s="19">
        <f t="shared" si="9"/>
        <v>-0.8</v>
      </c>
      <c r="H96" s="19">
        <f t="shared" si="10"/>
        <v>1.9561867668161612</v>
      </c>
      <c r="I96" s="19">
        <f t="shared" si="11"/>
        <v>-4.7123735336323227</v>
      </c>
      <c r="J96" s="19">
        <f t="shared" si="12"/>
        <v>3.1123735336323222</v>
      </c>
    </row>
    <row r="97" spans="1:10" x14ac:dyDescent="0.35">
      <c r="A97" s="7">
        <v>45470</v>
      </c>
      <c r="B97" s="13">
        <v>96</v>
      </c>
      <c r="C97" s="12">
        <v>-55</v>
      </c>
      <c r="D97">
        <f t="shared" ref="D97:D185" si="13">D96+F97</f>
        <v>-57</v>
      </c>
      <c r="E97">
        <v>1</v>
      </c>
      <c r="F97">
        <f t="shared" si="8"/>
        <v>-1</v>
      </c>
      <c r="G97" s="19">
        <f t="shared" si="9"/>
        <v>-0.8833333333333333</v>
      </c>
      <c r="H97" s="19">
        <f t="shared" si="10"/>
        <v>2.0358590870249893</v>
      </c>
      <c r="I97" s="19">
        <f t="shared" si="11"/>
        <v>-4.9550515073833115</v>
      </c>
      <c r="J97" s="19">
        <f t="shared" si="12"/>
        <v>3.1883848407166453</v>
      </c>
    </row>
    <row r="98" spans="1:10" x14ac:dyDescent="0.35">
      <c r="A98" s="7">
        <v>45471</v>
      </c>
      <c r="B98" s="13">
        <v>97</v>
      </c>
      <c r="C98" s="12">
        <v>-56.5</v>
      </c>
      <c r="D98">
        <f t="shared" si="13"/>
        <v>-58.5</v>
      </c>
      <c r="E98">
        <v>1</v>
      </c>
      <c r="F98">
        <f t="shared" si="8"/>
        <v>-1.5</v>
      </c>
      <c r="G98" s="19">
        <f t="shared" si="9"/>
        <v>-0.85</v>
      </c>
      <c r="H98" s="19">
        <f t="shared" si="10"/>
        <v>2.0254629100529096</v>
      </c>
      <c r="I98" s="19">
        <f t="shared" si="11"/>
        <v>-4.9009258201058188</v>
      </c>
      <c r="J98" s="19">
        <f t="shared" si="12"/>
        <v>3.2009258201058191</v>
      </c>
    </row>
    <row r="99" spans="1:10" x14ac:dyDescent="0.35">
      <c r="A99" s="7">
        <v>45472</v>
      </c>
      <c r="B99" s="13">
        <v>98</v>
      </c>
      <c r="C99" s="12">
        <v>-56.5</v>
      </c>
      <c r="D99">
        <f t="shared" si="13"/>
        <v>-58.5</v>
      </c>
      <c r="E99">
        <v>1</v>
      </c>
      <c r="F99">
        <f t="shared" si="8"/>
        <v>0</v>
      </c>
      <c r="G99" s="19">
        <f t="shared" si="9"/>
        <v>-0.71666666666666667</v>
      </c>
      <c r="H99" s="19">
        <f t="shared" si="10"/>
        <v>1.9437220880453963</v>
      </c>
      <c r="I99" s="19">
        <f t="shared" si="11"/>
        <v>-4.6041108427574589</v>
      </c>
      <c r="J99" s="19">
        <f t="shared" si="12"/>
        <v>3.1707775094241257</v>
      </c>
    </row>
    <row r="100" spans="1:10" x14ac:dyDescent="0.35">
      <c r="A100" s="7">
        <v>45473</v>
      </c>
      <c r="B100" s="13">
        <v>99</v>
      </c>
      <c r="C100" s="12">
        <v>-56</v>
      </c>
      <c r="D100">
        <f t="shared" si="13"/>
        <v>-58</v>
      </c>
      <c r="E100">
        <v>1</v>
      </c>
      <c r="F100">
        <f t="shared" si="8"/>
        <v>0.5</v>
      </c>
      <c r="G100" s="19">
        <f t="shared" si="9"/>
        <v>-0.7</v>
      </c>
      <c r="H100" s="19">
        <f t="shared" si="10"/>
        <v>1.9347695814575268</v>
      </c>
      <c r="I100" s="19">
        <f t="shared" si="11"/>
        <v>-4.5695391629150537</v>
      </c>
      <c r="J100" s="19">
        <f t="shared" si="12"/>
        <v>3.1695391629150533</v>
      </c>
    </row>
    <row r="101" spans="1:10" x14ac:dyDescent="0.35">
      <c r="A101" s="7">
        <v>45474</v>
      </c>
      <c r="B101" s="13">
        <v>100</v>
      </c>
      <c r="C101" s="12">
        <v>-57</v>
      </c>
      <c r="D101">
        <f t="shared" si="13"/>
        <v>-59</v>
      </c>
      <c r="E101">
        <v>1</v>
      </c>
      <c r="F101">
        <f t="shared" si="8"/>
        <v>-1</v>
      </c>
      <c r="G101" s="19">
        <f t="shared" si="9"/>
        <v>-0.53333333333333333</v>
      </c>
      <c r="H101" s="19">
        <f t="shared" si="10"/>
        <v>1.7650936393164969</v>
      </c>
      <c r="I101" s="19">
        <f t="shared" si="11"/>
        <v>-4.063520611966327</v>
      </c>
      <c r="J101" s="19">
        <f t="shared" si="12"/>
        <v>2.9968539452996605</v>
      </c>
    </row>
    <row r="102" spans="1:10" x14ac:dyDescent="0.35">
      <c r="A102" s="7">
        <v>45475</v>
      </c>
      <c r="B102" s="13">
        <v>101</v>
      </c>
      <c r="C102" s="12">
        <v>-57</v>
      </c>
      <c r="D102">
        <f t="shared" si="13"/>
        <v>-59</v>
      </c>
      <c r="E102">
        <v>1</v>
      </c>
      <c r="F102">
        <f t="shared" si="8"/>
        <v>0</v>
      </c>
      <c r="G102" s="19">
        <f t="shared" si="9"/>
        <v>-0.55000000000000004</v>
      </c>
      <c r="H102" s="19">
        <f t="shared" si="10"/>
        <v>1.7576025337563288</v>
      </c>
      <c r="I102" s="19">
        <f t="shared" si="11"/>
        <v>-4.0652050675126574</v>
      </c>
      <c r="J102" s="19">
        <f t="shared" si="12"/>
        <v>2.9652050675126578</v>
      </c>
    </row>
    <row r="103" spans="1:10" x14ac:dyDescent="0.35">
      <c r="A103" s="7">
        <v>45476</v>
      </c>
      <c r="B103" s="13">
        <v>102</v>
      </c>
      <c r="C103" s="12">
        <v>-58</v>
      </c>
      <c r="D103">
        <f t="shared" si="13"/>
        <v>-60</v>
      </c>
      <c r="E103">
        <v>1</v>
      </c>
      <c r="F103">
        <f t="shared" si="8"/>
        <v>-1</v>
      </c>
      <c r="G103" s="19">
        <f t="shared" si="9"/>
        <v>-0.8666666666666667</v>
      </c>
      <c r="H103" s="19">
        <f t="shared" si="10"/>
        <v>0.9480975102218594</v>
      </c>
      <c r="I103" s="19">
        <f t="shared" si="11"/>
        <v>-2.7628616871103855</v>
      </c>
      <c r="J103" s="19">
        <f t="shared" si="12"/>
        <v>1.0295283537770521</v>
      </c>
    </row>
    <row r="104" spans="1:10" x14ac:dyDescent="0.35">
      <c r="A104" s="7">
        <v>45477</v>
      </c>
      <c r="B104" s="13">
        <v>103</v>
      </c>
      <c r="C104" s="12">
        <v>-58</v>
      </c>
      <c r="D104">
        <f t="shared" si="13"/>
        <v>-60</v>
      </c>
      <c r="E104">
        <v>1</v>
      </c>
      <c r="F104">
        <f t="shared" si="8"/>
        <v>0</v>
      </c>
      <c r="G104" s="19">
        <f t="shared" si="9"/>
        <v>-0.93333333333333335</v>
      </c>
      <c r="H104" s="19">
        <f t="shared" si="10"/>
        <v>0.95510325212629354</v>
      </c>
      <c r="I104" s="19">
        <f t="shared" si="11"/>
        <v>-2.8435398375859204</v>
      </c>
      <c r="J104" s="19">
        <f t="shared" si="12"/>
        <v>0.97687317091925374</v>
      </c>
    </row>
    <row r="105" spans="1:10" x14ac:dyDescent="0.35">
      <c r="A105" s="7">
        <v>45478</v>
      </c>
      <c r="B105" s="13">
        <v>104</v>
      </c>
      <c r="C105" s="12">
        <v>-58</v>
      </c>
      <c r="D105">
        <f t="shared" si="13"/>
        <v>-60</v>
      </c>
      <c r="E105">
        <v>1</v>
      </c>
      <c r="F105">
        <f t="shared" si="8"/>
        <v>0</v>
      </c>
      <c r="G105" s="19">
        <f t="shared" si="9"/>
        <v>-0.94166666666666665</v>
      </c>
      <c r="H105" s="19">
        <f t="shared" si="10"/>
        <v>0.95673780223330895</v>
      </c>
      <c r="I105" s="19">
        <f t="shared" si="11"/>
        <v>-2.8551422711332846</v>
      </c>
      <c r="J105" s="19">
        <f t="shared" si="12"/>
        <v>0.97180893779995126</v>
      </c>
    </row>
    <row r="106" spans="1:10" x14ac:dyDescent="0.35">
      <c r="A106" s="7">
        <v>45479</v>
      </c>
      <c r="B106" s="13">
        <v>105</v>
      </c>
      <c r="C106" s="12">
        <v>-59</v>
      </c>
      <c r="D106">
        <f t="shared" si="13"/>
        <v>-61</v>
      </c>
      <c r="E106">
        <v>1</v>
      </c>
      <c r="F106">
        <f t="shared" si="8"/>
        <v>-1</v>
      </c>
      <c r="G106" s="19">
        <f t="shared" si="9"/>
        <v>-0.9</v>
      </c>
      <c r="H106" s="19">
        <f t="shared" si="10"/>
        <v>0.95873180121797708</v>
      </c>
      <c r="I106" s="19">
        <f t="shared" si="11"/>
        <v>-2.8174636024359541</v>
      </c>
      <c r="J106" s="19">
        <f t="shared" si="12"/>
        <v>1.0174636024359542</v>
      </c>
    </row>
    <row r="107" spans="1:10" x14ac:dyDescent="0.35">
      <c r="A107" s="7">
        <v>45480</v>
      </c>
      <c r="B107" s="13">
        <v>106</v>
      </c>
      <c r="C107" s="12">
        <v>-60</v>
      </c>
      <c r="D107">
        <f t="shared" si="13"/>
        <v>-62</v>
      </c>
      <c r="E107">
        <v>1</v>
      </c>
      <c r="F107">
        <f t="shared" si="8"/>
        <v>-1</v>
      </c>
      <c r="G107" s="19">
        <f t="shared" si="9"/>
        <v>-0.93333333333333335</v>
      </c>
      <c r="H107" s="19">
        <f t="shared" si="10"/>
        <v>0.99568513541625636</v>
      </c>
      <c r="I107" s="19">
        <f t="shared" si="11"/>
        <v>-2.9247036041658463</v>
      </c>
      <c r="J107" s="19">
        <f t="shared" si="12"/>
        <v>1.0580369374991794</v>
      </c>
    </row>
    <row r="108" spans="1:10" x14ac:dyDescent="0.35">
      <c r="A108" s="7">
        <v>45481</v>
      </c>
      <c r="B108" s="13">
        <v>107</v>
      </c>
      <c r="C108" s="12">
        <v>-60</v>
      </c>
      <c r="D108">
        <f t="shared" si="13"/>
        <v>-62</v>
      </c>
      <c r="E108">
        <v>1</v>
      </c>
      <c r="F108">
        <f t="shared" si="8"/>
        <v>0</v>
      </c>
      <c r="G108" s="19">
        <f t="shared" si="9"/>
        <v>-0.98333333333333328</v>
      </c>
      <c r="H108" s="19">
        <f t="shared" si="10"/>
        <v>0.98516778040877662</v>
      </c>
      <c r="I108" s="19">
        <f t="shared" si="11"/>
        <v>-2.9536688941508866</v>
      </c>
      <c r="J108" s="19">
        <f t="shared" si="12"/>
        <v>0.98700222748421995</v>
      </c>
    </row>
    <row r="109" spans="1:10" x14ac:dyDescent="0.35">
      <c r="A109" s="7">
        <v>45482</v>
      </c>
      <c r="B109" s="13">
        <v>108</v>
      </c>
      <c r="C109" s="12">
        <v>-62</v>
      </c>
      <c r="D109">
        <f t="shared" si="13"/>
        <v>-64</v>
      </c>
      <c r="E109">
        <v>1</v>
      </c>
      <c r="F109">
        <f t="shared" si="8"/>
        <v>-2</v>
      </c>
      <c r="G109" s="19">
        <f t="shared" si="9"/>
        <v>-1</v>
      </c>
      <c r="H109" s="19">
        <f t="shared" si="10"/>
        <v>0.98952850725315977</v>
      </c>
      <c r="I109" s="19">
        <f t="shared" si="11"/>
        <v>-2.9790570145063198</v>
      </c>
      <c r="J109" s="19">
        <f t="shared" si="12"/>
        <v>0.97905701450631955</v>
      </c>
    </row>
    <row r="110" spans="1:10" x14ac:dyDescent="0.35">
      <c r="A110" s="7">
        <v>45483</v>
      </c>
      <c r="B110" s="13">
        <v>109</v>
      </c>
      <c r="C110" s="12">
        <v>-64</v>
      </c>
      <c r="D110">
        <f t="shared" si="13"/>
        <v>-66</v>
      </c>
      <c r="E110">
        <v>1</v>
      </c>
      <c r="F110">
        <f t="shared" si="8"/>
        <v>-2</v>
      </c>
      <c r="G110" s="19">
        <f t="shared" si="9"/>
        <v>-1.0666666666666667</v>
      </c>
      <c r="H110" s="19">
        <f t="shared" si="10"/>
        <v>0.98728021464132576</v>
      </c>
      <c r="I110" s="19">
        <f t="shared" si="11"/>
        <v>-3.0412270959493179</v>
      </c>
      <c r="J110" s="19">
        <f t="shared" si="12"/>
        <v>0.90789376261598487</v>
      </c>
    </row>
    <row r="111" spans="1:10" x14ac:dyDescent="0.35">
      <c r="A111" s="7">
        <v>45484</v>
      </c>
      <c r="B111" s="13">
        <v>110</v>
      </c>
      <c r="C111" s="12">
        <v>-64.5</v>
      </c>
      <c r="D111">
        <f t="shared" si="13"/>
        <v>-66.5</v>
      </c>
      <c r="E111">
        <v>1</v>
      </c>
      <c r="F111">
        <f t="shared" si="8"/>
        <v>-0.5</v>
      </c>
      <c r="G111" s="19">
        <f t="shared" si="9"/>
        <v>-1.05</v>
      </c>
      <c r="H111" s="19">
        <f t="shared" si="10"/>
        <v>0.97553404177745984</v>
      </c>
      <c r="I111" s="19">
        <f t="shared" si="11"/>
        <v>-3.0010680835549195</v>
      </c>
      <c r="J111" s="19">
        <f t="shared" si="12"/>
        <v>0.90106808355491963</v>
      </c>
    </row>
    <row r="112" spans="1:10" x14ac:dyDescent="0.35">
      <c r="A112" s="7">
        <v>45485</v>
      </c>
      <c r="B112" s="13">
        <v>111</v>
      </c>
      <c r="C112" s="12">
        <v>-68.5</v>
      </c>
      <c r="D112">
        <f t="shared" si="13"/>
        <v>-70.5</v>
      </c>
      <c r="E112">
        <v>1</v>
      </c>
      <c r="F112">
        <f t="shared" si="8"/>
        <v>-4</v>
      </c>
      <c r="G112" s="19">
        <f t="shared" si="9"/>
        <v>-1.0333333333333334</v>
      </c>
      <c r="H112" s="19">
        <f t="shared" si="10"/>
        <v>0.98050440533884842</v>
      </c>
      <c r="I112" s="19">
        <f t="shared" si="11"/>
        <v>-2.9943421440110303</v>
      </c>
      <c r="J112" s="19">
        <f t="shared" si="12"/>
        <v>0.9276754773443634</v>
      </c>
    </row>
    <row r="113" spans="1:10" x14ac:dyDescent="0.35">
      <c r="A113" s="7">
        <v>45486</v>
      </c>
      <c r="B113" s="13">
        <v>112</v>
      </c>
      <c r="C113" s="12">
        <v>-69.5</v>
      </c>
      <c r="D113">
        <f t="shared" si="13"/>
        <v>-71.5</v>
      </c>
      <c r="E113">
        <v>1</v>
      </c>
      <c r="F113">
        <f t="shared" si="8"/>
        <v>-1</v>
      </c>
      <c r="G113" s="19">
        <f t="shared" si="9"/>
        <v>-1.05</v>
      </c>
      <c r="H113" s="19">
        <f t="shared" si="10"/>
        <v>0.99247166206396042</v>
      </c>
      <c r="I113" s="19">
        <f t="shared" si="11"/>
        <v>-3.0349433241279211</v>
      </c>
      <c r="J113" s="19">
        <f t="shared" si="12"/>
        <v>0.93494332412792081</v>
      </c>
    </row>
    <row r="114" spans="1:10" x14ac:dyDescent="0.35">
      <c r="A114" s="7">
        <v>45487</v>
      </c>
      <c r="B114" s="13">
        <v>113</v>
      </c>
      <c r="C114" s="12">
        <v>-69.5</v>
      </c>
      <c r="D114">
        <f t="shared" si="13"/>
        <v>-71.5</v>
      </c>
      <c r="E114">
        <v>1</v>
      </c>
      <c r="F114">
        <f t="shared" si="8"/>
        <v>0</v>
      </c>
      <c r="G114" s="19">
        <f t="shared" si="9"/>
        <v>-1.1166666666666667</v>
      </c>
      <c r="H114" s="19">
        <f t="shared" si="10"/>
        <v>0.9868580895391641</v>
      </c>
      <c r="I114" s="19">
        <f t="shared" si="11"/>
        <v>-3.0903828457449949</v>
      </c>
      <c r="J114" s="19">
        <f t="shared" si="12"/>
        <v>0.8570495124116615</v>
      </c>
    </row>
    <row r="115" spans="1:10" x14ac:dyDescent="0.35">
      <c r="A115" s="7">
        <v>45488</v>
      </c>
      <c r="B115" s="13">
        <v>114</v>
      </c>
      <c r="C115" s="12">
        <v>-71</v>
      </c>
      <c r="D115">
        <f t="shared" si="13"/>
        <v>-73</v>
      </c>
      <c r="E115">
        <v>1</v>
      </c>
      <c r="F115">
        <f t="shared" si="8"/>
        <v>-1.5</v>
      </c>
      <c r="G115" s="19">
        <f t="shared" si="9"/>
        <v>-1.2166666666666666</v>
      </c>
      <c r="H115" s="19">
        <f t="shared" si="10"/>
        <v>0.96982243506507704</v>
      </c>
      <c r="I115" s="19">
        <f t="shared" si="11"/>
        <v>-3.1563115367968209</v>
      </c>
      <c r="J115" s="19">
        <f t="shared" si="12"/>
        <v>0.72297820346348751</v>
      </c>
    </row>
    <row r="116" spans="1:10" x14ac:dyDescent="0.35">
      <c r="A116" s="7">
        <v>45489</v>
      </c>
      <c r="B116" s="13">
        <v>115</v>
      </c>
      <c r="C116" s="12">
        <v>-71</v>
      </c>
      <c r="D116">
        <f t="shared" si="13"/>
        <v>-73</v>
      </c>
      <c r="E116">
        <v>1</v>
      </c>
      <c r="F116">
        <f t="shared" si="8"/>
        <v>0</v>
      </c>
      <c r="G116" s="19">
        <f t="shared" si="9"/>
        <v>-1.2666666666666666</v>
      </c>
      <c r="H116" s="19">
        <f t="shared" si="10"/>
        <v>0.99568513541625636</v>
      </c>
      <c r="I116" s="19">
        <f t="shared" si="11"/>
        <v>-3.2580369374991793</v>
      </c>
      <c r="J116" s="19">
        <f t="shared" si="12"/>
        <v>0.72470360416584612</v>
      </c>
    </row>
    <row r="117" spans="1:10" x14ac:dyDescent="0.35">
      <c r="A117" s="7">
        <v>45490</v>
      </c>
      <c r="B117" s="13">
        <v>116</v>
      </c>
      <c r="C117" s="12">
        <v>-71</v>
      </c>
      <c r="D117">
        <f t="shared" si="13"/>
        <v>-73</v>
      </c>
      <c r="E117">
        <v>1</v>
      </c>
      <c r="F117">
        <f t="shared" si="8"/>
        <v>0</v>
      </c>
      <c r="G117" s="19">
        <f t="shared" si="9"/>
        <v>-1.3333333333333333</v>
      </c>
      <c r="H117" s="19">
        <f t="shared" si="10"/>
        <v>0.9753916592266354</v>
      </c>
      <c r="I117" s="19">
        <f t="shared" si="11"/>
        <v>-3.2841166517866043</v>
      </c>
      <c r="J117" s="19">
        <f t="shared" si="12"/>
        <v>0.61744998511993754</v>
      </c>
    </row>
    <row r="118" spans="1:10" x14ac:dyDescent="0.35">
      <c r="A118" s="7">
        <v>45491</v>
      </c>
      <c r="B118" s="13">
        <v>117</v>
      </c>
      <c r="C118" s="12">
        <v>-73</v>
      </c>
      <c r="D118">
        <f t="shared" si="13"/>
        <v>-75</v>
      </c>
      <c r="E118">
        <v>1</v>
      </c>
      <c r="F118">
        <f t="shared" si="8"/>
        <v>-2</v>
      </c>
      <c r="G118" s="19">
        <f t="shared" si="9"/>
        <v>-1.3666666666666667</v>
      </c>
      <c r="H118" s="19">
        <f t="shared" si="10"/>
        <v>0.98050440533884842</v>
      </c>
      <c r="I118" s="19">
        <f t="shared" si="11"/>
        <v>-3.3276754773443633</v>
      </c>
      <c r="J118" s="19">
        <f t="shared" si="12"/>
        <v>0.59434214401103014</v>
      </c>
    </row>
    <row r="119" spans="1:10" x14ac:dyDescent="0.35">
      <c r="A119" s="7">
        <v>45492</v>
      </c>
      <c r="B119" s="13">
        <v>118</v>
      </c>
      <c r="C119" s="12">
        <v>-75</v>
      </c>
      <c r="D119">
        <f t="shared" si="13"/>
        <v>-77</v>
      </c>
      <c r="E119">
        <v>1</v>
      </c>
      <c r="F119">
        <f t="shared" si="8"/>
        <v>-2</v>
      </c>
      <c r="G119" s="19">
        <f t="shared" si="9"/>
        <v>-1.45</v>
      </c>
      <c r="H119" s="19">
        <f t="shared" si="10"/>
        <v>0.9669539802906858</v>
      </c>
      <c r="I119" s="19">
        <f t="shared" si="11"/>
        <v>-3.3839079605813716</v>
      </c>
      <c r="J119" s="19">
        <f t="shared" si="12"/>
        <v>0.48390796058137164</v>
      </c>
    </row>
    <row r="120" spans="1:10" x14ac:dyDescent="0.35">
      <c r="A120" s="7">
        <v>45493</v>
      </c>
      <c r="B120" s="13">
        <v>119</v>
      </c>
      <c r="C120" s="12">
        <v>-76.25</v>
      </c>
      <c r="D120">
        <f t="shared" si="13"/>
        <v>-78.25</v>
      </c>
      <c r="E120">
        <v>1</v>
      </c>
      <c r="F120">
        <f t="shared" si="8"/>
        <v>-1.25</v>
      </c>
      <c r="G120" s="19">
        <f t="shared" si="9"/>
        <v>-1.5166666666666666</v>
      </c>
      <c r="H120" s="19">
        <f t="shared" si="10"/>
        <v>0.93303566681856032</v>
      </c>
      <c r="I120" s="19">
        <f t="shared" si="11"/>
        <v>-3.382738000303787</v>
      </c>
      <c r="J120" s="19">
        <f t="shared" si="12"/>
        <v>0.34940466697045403</v>
      </c>
    </row>
    <row r="121" spans="1:10" x14ac:dyDescent="0.35">
      <c r="A121" s="7">
        <v>45494</v>
      </c>
      <c r="B121" s="13">
        <v>120</v>
      </c>
      <c r="C121" s="12">
        <v>-76.5</v>
      </c>
      <c r="D121">
        <f t="shared" si="13"/>
        <v>-78.5</v>
      </c>
      <c r="E121">
        <v>1</v>
      </c>
      <c r="F121">
        <f t="shared" si="8"/>
        <v>-0.25</v>
      </c>
      <c r="G121" s="19">
        <f t="shared" si="9"/>
        <v>-1.5166666666666666</v>
      </c>
      <c r="H121" s="19">
        <f t="shared" si="10"/>
        <v>0.93303566681856032</v>
      </c>
      <c r="I121" s="19">
        <f t="shared" si="11"/>
        <v>-3.382738000303787</v>
      </c>
      <c r="J121" s="19">
        <f t="shared" si="12"/>
        <v>0.34940466697045403</v>
      </c>
    </row>
    <row r="122" spans="1:10" x14ac:dyDescent="0.35">
      <c r="A122" s="7">
        <v>45495</v>
      </c>
      <c r="B122" s="13">
        <v>121</v>
      </c>
      <c r="C122" s="12">
        <v>-79</v>
      </c>
      <c r="D122">
        <f t="shared" si="13"/>
        <v>-81</v>
      </c>
      <c r="E122">
        <v>1</v>
      </c>
      <c r="F122">
        <f t="shared" si="8"/>
        <v>-2.5</v>
      </c>
      <c r="G122" s="19">
        <f t="shared" si="9"/>
        <v>-1.4333333333333333</v>
      </c>
      <c r="H122" s="19">
        <f t="shared" si="10"/>
        <v>1.0761298971571953</v>
      </c>
      <c r="I122" s="19">
        <f t="shared" si="11"/>
        <v>-3.5855931276477238</v>
      </c>
      <c r="J122" s="19">
        <f t="shared" si="12"/>
        <v>0.71892646098105728</v>
      </c>
    </row>
    <row r="123" spans="1:10" x14ac:dyDescent="0.35">
      <c r="A123" s="7">
        <v>45496</v>
      </c>
      <c r="B123" s="13">
        <v>122</v>
      </c>
      <c r="C123" s="12">
        <v>-80.5</v>
      </c>
      <c r="D123">
        <f t="shared" si="13"/>
        <v>-82.5</v>
      </c>
      <c r="E123">
        <v>1</v>
      </c>
      <c r="F123">
        <f t="shared" si="8"/>
        <v>-1.5</v>
      </c>
      <c r="G123" s="19">
        <f t="shared" si="9"/>
        <v>-1.4333333333333333</v>
      </c>
      <c r="H123" s="19">
        <f t="shared" si="10"/>
        <v>1.0761298971571953</v>
      </c>
      <c r="I123" s="19">
        <f t="shared" si="11"/>
        <v>-3.5855931276477238</v>
      </c>
      <c r="J123" s="19">
        <f t="shared" si="12"/>
        <v>0.71892646098105728</v>
      </c>
    </row>
    <row r="124" spans="1:10" x14ac:dyDescent="0.35">
      <c r="A124" s="7">
        <v>45497</v>
      </c>
      <c r="B124" s="13">
        <v>123</v>
      </c>
      <c r="C124" s="12">
        <v>-82</v>
      </c>
      <c r="D124">
        <f t="shared" si="13"/>
        <v>-84</v>
      </c>
      <c r="E124">
        <v>1</v>
      </c>
      <c r="F124">
        <f t="shared" si="8"/>
        <v>-1.5</v>
      </c>
      <c r="G124" s="19">
        <f t="shared" si="9"/>
        <v>-1.4333333333333333</v>
      </c>
      <c r="H124" s="19">
        <f t="shared" si="10"/>
        <v>1.0761298971571953</v>
      </c>
      <c r="I124" s="19">
        <f t="shared" si="11"/>
        <v>-3.5855931276477238</v>
      </c>
      <c r="J124" s="19">
        <f t="shared" si="12"/>
        <v>0.71892646098105728</v>
      </c>
    </row>
    <row r="125" spans="1:10" x14ac:dyDescent="0.35">
      <c r="A125" s="7">
        <v>45498</v>
      </c>
      <c r="B125" s="13">
        <v>124</v>
      </c>
      <c r="C125" s="12">
        <v>-84</v>
      </c>
      <c r="D125">
        <f t="shared" si="13"/>
        <v>-86</v>
      </c>
      <c r="E125">
        <v>1</v>
      </c>
      <c r="F125">
        <f t="shared" si="8"/>
        <v>-2</v>
      </c>
      <c r="G125" s="19">
        <f t="shared" si="9"/>
        <v>-1.4166666666666667</v>
      </c>
      <c r="H125" s="19">
        <f t="shared" si="10"/>
        <v>1.0710846008706418</v>
      </c>
      <c r="I125" s="19">
        <f t="shared" si="11"/>
        <v>-3.5588358684079502</v>
      </c>
      <c r="J125" s="19">
        <f t="shared" si="12"/>
        <v>0.72550253507461693</v>
      </c>
    </row>
    <row r="126" spans="1:10" x14ac:dyDescent="0.35">
      <c r="A126" s="7">
        <v>45499</v>
      </c>
      <c r="B126" s="13">
        <v>125</v>
      </c>
      <c r="C126" s="12">
        <v>-85.5</v>
      </c>
      <c r="D126">
        <f t="shared" si="13"/>
        <v>-87.5</v>
      </c>
      <c r="E126">
        <v>1</v>
      </c>
      <c r="F126">
        <f t="shared" si="8"/>
        <v>-1.5</v>
      </c>
      <c r="G126" s="19">
        <f t="shared" si="9"/>
        <v>-1.4833333333333334</v>
      </c>
      <c r="H126" s="19">
        <f t="shared" si="10"/>
        <v>1.0741922029548012</v>
      </c>
      <c r="I126" s="19">
        <f t="shared" si="11"/>
        <v>-3.6317177392429358</v>
      </c>
      <c r="J126" s="19">
        <f t="shared" si="12"/>
        <v>0.66505107257626905</v>
      </c>
    </row>
    <row r="127" spans="1:10" x14ac:dyDescent="0.35">
      <c r="A127" s="7">
        <v>45500</v>
      </c>
      <c r="B127" s="13">
        <v>126</v>
      </c>
      <c r="C127" s="12">
        <v>-86</v>
      </c>
      <c r="D127">
        <f t="shared" si="13"/>
        <v>-88</v>
      </c>
      <c r="E127">
        <v>1</v>
      </c>
      <c r="F127">
        <f t="shared" si="8"/>
        <v>-0.5</v>
      </c>
      <c r="G127" s="19">
        <f t="shared" si="9"/>
        <v>-1.45</v>
      </c>
      <c r="H127" s="19">
        <f t="shared" si="10"/>
        <v>1.0091250335480402</v>
      </c>
      <c r="I127" s="19">
        <f t="shared" si="11"/>
        <v>-3.4682500670960801</v>
      </c>
      <c r="J127" s="19">
        <f t="shared" si="12"/>
        <v>0.56825006709608039</v>
      </c>
    </row>
    <row r="128" spans="1:10" x14ac:dyDescent="0.35">
      <c r="A128" s="7">
        <v>45501</v>
      </c>
      <c r="B128" s="13">
        <v>127</v>
      </c>
      <c r="C128" s="12">
        <v>-88</v>
      </c>
      <c r="D128">
        <f t="shared" si="13"/>
        <v>-90</v>
      </c>
      <c r="E128">
        <v>1</v>
      </c>
      <c r="F128">
        <f t="shared" si="8"/>
        <v>-2</v>
      </c>
      <c r="G128" s="19">
        <f t="shared" si="9"/>
        <v>-1.5166666666666666</v>
      </c>
      <c r="H128" s="19">
        <f t="shared" si="10"/>
        <v>1.0426994879744702</v>
      </c>
      <c r="I128" s="19">
        <f t="shared" si="11"/>
        <v>-3.602065642615607</v>
      </c>
      <c r="J128" s="19">
        <f t="shared" si="12"/>
        <v>0.56873230928227381</v>
      </c>
    </row>
    <row r="129" spans="1:14" x14ac:dyDescent="0.35">
      <c r="A129" s="7">
        <v>45502</v>
      </c>
      <c r="B129" s="13">
        <v>128</v>
      </c>
      <c r="C129" s="12">
        <v>-90</v>
      </c>
      <c r="D129">
        <f t="shared" si="13"/>
        <v>-92</v>
      </c>
      <c r="E129">
        <v>1</v>
      </c>
      <c r="F129">
        <f t="shared" si="8"/>
        <v>-2</v>
      </c>
      <c r="G129" s="19">
        <f t="shared" si="9"/>
        <v>-1.6</v>
      </c>
      <c r="H129" s="19">
        <f t="shared" si="10"/>
        <v>1.0177589760514685</v>
      </c>
      <c r="I129" s="19">
        <f t="shared" si="11"/>
        <v>-3.635517952102937</v>
      </c>
      <c r="J129" s="19">
        <f t="shared" si="12"/>
        <v>0.43551795210293687</v>
      </c>
    </row>
    <row r="130" spans="1:14" x14ac:dyDescent="0.35">
      <c r="A130" s="7">
        <v>45503</v>
      </c>
      <c r="B130" s="13">
        <v>129</v>
      </c>
      <c r="C130" s="12">
        <v>-92.5</v>
      </c>
      <c r="D130">
        <f t="shared" si="13"/>
        <v>-94.5</v>
      </c>
      <c r="E130">
        <v>1</v>
      </c>
      <c r="F130">
        <f t="shared" si="8"/>
        <v>-2.5</v>
      </c>
      <c r="G130" s="19">
        <f t="shared" si="9"/>
        <v>-1.6333333333333333</v>
      </c>
      <c r="H130" s="19">
        <f t="shared" si="10"/>
        <v>1.0302372973683727</v>
      </c>
      <c r="I130" s="19">
        <f t="shared" si="11"/>
        <v>-3.6938079280700786</v>
      </c>
      <c r="J130" s="19">
        <f t="shared" si="12"/>
        <v>0.42714126140341202</v>
      </c>
    </row>
    <row r="131" spans="1:14" x14ac:dyDescent="0.35">
      <c r="A131" s="7">
        <v>45504</v>
      </c>
      <c r="B131" s="13">
        <v>130</v>
      </c>
      <c r="C131" s="12">
        <v>-95</v>
      </c>
      <c r="D131">
        <f t="shared" si="13"/>
        <v>-97</v>
      </c>
      <c r="E131">
        <v>1</v>
      </c>
      <c r="F131">
        <f t="shared" si="8"/>
        <v>-2.5</v>
      </c>
      <c r="G131" s="19">
        <f t="shared" si="9"/>
        <v>-1.6666666666666667</v>
      </c>
      <c r="H131" s="19">
        <f t="shared" si="10"/>
        <v>0.99233170977361307</v>
      </c>
      <c r="I131" s="19">
        <f t="shared" si="11"/>
        <v>-3.6513300862138927</v>
      </c>
      <c r="J131" s="19">
        <f t="shared" si="12"/>
        <v>0.3179967528805594</v>
      </c>
      <c r="N131">
        <f>60-16.6</f>
        <v>43.4</v>
      </c>
    </row>
    <row r="132" spans="1:14" x14ac:dyDescent="0.35">
      <c r="A132" s="7">
        <v>45505</v>
      </c>
      <c r="B132" s="13">
        <v>131</v>
      </c>
      <c r="C132" s="12">
        <v>-97</v>
      </c>
      <c r="D132">
        <f t="shared" si="13"/>
        <v>-99</v>
      </c>
      <c r="E132">
        <v>1</v>
      </c>
      <c r="F132">
        <f t="shared" si="8"/>
        <v>-2</v>
      </c>
      <c r="G132" s="19">
        <f t="shared" si="9"/>
        <v>-1.7166666666666666</v>
      </c>
      <c r="H132" s="19">
        <f t="shared" si="10"/>
        <v>0.94369251112613772</v>
      </c>
      <c r="I132" s="19">
        <f t="shared" si="11"/>
        <v>-3.604051688918942</v>
      </c>
      <c r="J132" s="19">
        <f t="shared" si="12"/>
        <v>0.17071835558560888</v>
      </c>
    </row>
    <row r="133" spans="1:14" x14ac:dyDescent="0.35">
      <c r="A133" s="7">
        <v>45506</v>
      </c>
      <c r="B133" s="13">
        <v>132</v>
      </c>
      <c r="C133" s="12">
        <v>-99</v>
      </c>
      <c r="D133">
        <f t="shared" si="13"/>
        <v>-101</v>
      </c>
      <c r="E133">
        <v>1</v>
      </c>
      <c r="F133">
        <f t="shared" si="8"/>
        <v>-2</v>
      </c>
      <c r="G133" s="19">
        <f t="shared" si="9"/>
        <v>-1.7</v>
      </c>
      <c r="H133" s="19">
        <f t="shared" si="10"/>
        <v>0.942956343987709</v>
      </c>
      <c r="I133" s="19">
        <f t="shared" si="11"/>
        <v>-3.585912687975418</v>
      </c>
      <c r="J133" s="19">
        <f t="shared" si="12"/>
        <v>0.18591268797541805</v>
      </c>
    </row>
    <row r="134" spans="1:14" x14ac:dyDescent="0.35">
      <c r="A134" s="7">
        <v>45507</v>
      </c>
      <c r="B134" s="13">
        <v>133</v>
      </c>
      <c r="C134" s="12">
        <v>-101.5</v>
      </c>
      <c r="D134">
        <f t="shared" si="13"/>
        <v>-103.5</v>
      </c>
      <c r="E134">
        <v>1</v>
      </c>
      <c r="F134">
        <f t="shared" si="8"/>
        <v>-2.5</v>
      </c>
      <c r="G134" s="19">
        <f t="shared" si="9"/>
        <v>-1.6666666666666667</v>
      </c>
      <c r="H134" s="19">
        <f t="shared" si="10"/>
        <v>0.94941502457507432</v>
      </c>
      <c r="I134" s="19">
        <f t="shared" si="11"/>
        <v>-3.5654967158168152</v>
      </c>
      <c r="J134" s="19">
        <f t="shared" si="12"/>
        <v>0.23216338248348189</v>
      </c>
    </row>
    <row r="135" spans="1:14" x14ac:dyDescent="0.35">
      <c r="A135" s="7">
        <v>45508</v>
      </c>
      <c r="B135" s="13">
        <v>134</v>
      </c>
      <c r="C135" s="12">
        <v>-103.5</v>
      </c>
      <c r="D135">
        <f t="shared" si="13"/>
        <v>-105.5</v>
      </c>
      <c r="E135">
        <v>1</v>
      </c>
      <c r="F135">
        <f t="shared" si="8"/>
        <v>-2</v>
      </c>
      <c r="G135" s="19">
        <f t="shared" si="9"/>
        <v>-1.6583333333333334</v>
      </c>
      <c r="H135" s="19">
        <f t="shared" si="10"/>
        <v>0.95412117795499241</v>
      </c>
      <c r="I135" s="19">
        <f t="shared" si="11"/>
        <v>-3.5665756892433182</v>
      </c>
      <c r="J135" s="19">
        <f t="shared" si="12"/>
        <v>0.24990902257665137</v>
      </c>
    </row>
    <row r="136" spans="1:14" x14ac:dyDescent="0.35">
      <c r="A136" s="7">
        <v>45509</v>
      </c>
      <c r="B136" s="13">
        <v>135</v>
      </c>
      <c r="C136" s="12">
        <v>-104.5</v>
      </c>
      <c r="D136">
        <f t="shared" si="13"/>
        <v>-106.5</v>
      </c>
      <c r="E136">
        <v>1</v>
      </c>
      <c r="F136">
        <f t="shared" si="8"/>
        <v>-1</v>
      </c>
      <c r="G136" s="19">
        <f t="shared" si="9"/>
        <v>-1.7</v>
      </c>
      <c r="H136" s="19">
        <f t="shared" si="10"/>
        <v>0.91833182093039412</v>
      </c>
      <c r="I136" s="19">
        <f t="shared" si="11"/>
        <v>-3.5366636418607884</v>
      </c>
      <c r="J136" s="19">
        <f t="shared" si="12"/>
        <v>0.13666364186078828</v>
      </c>
    </row>
    <row r="137" spans="1:14" x14ac:dyDescent="0.35">
      <c r="A137" s="7">
        <v>45510</v>
      </c>
      <c r="B137" s="13">
        <v>136</v>
      </c>
      <c r="C137" s="12">
        <v>-103</v>
      </c>
      <c r="D137">
        <f t="shared" si="13"/>
        <v>-105</v>
      </c>
      <c r="E137">
        <v>1</v>
      </c>
      <c r="F137">
        <f t="shared" si="8"/>
        <v>1.5</v>
      </c>
      <c r="G137" s="19">
        <f t="shared" si="9"/>
        <v>-1.6333333333333333</v>
      </c>
      <c r="H137" s="19">
        <f t="shared" si="10"/>
        <v>0.93035238246352414</v>
      </c>
      <c r="I137" s="19">
        <f t="shared" si="11"/>
        <v>-3.4940380982603818</v>
      </c>
      <c r="J137" s="19">
        <f t="shared" si="12"/>
        <v>0.22737143159371498</v>
      </c>
    </row>
    <row r="138" spans="1:14" x14ac:dyDescent="0.35">
      <c r="A138" s="7">
        <v>45511</v>
      </c>
      <c r="B138" s="13">
        <v>137</v>
      </c>
      <c r="C138" s="12">
        <v>-103</v>
      </c>
      <c r="D138">
        <f t="shared" si="13"/>
        <v>-105</v>
      </c>
      <c r="E138">
        <v>1</v>
      </c>
      <c r="F138">
        <f t="shared" si="8"/>
        <v>0</v>
      </c>
      <c r="G138" s="19">
        <f t="shared" si="9"/>
        <v>-1.5833333333333333</v>
      </c>
      <c r="H138" s="19">
        <f t="shared" si="10"/>
        <v>0.9753916592266354</v>
      </c>
      <c r="I138" s="19">
        <f t="shared" si="11"/>
        <v>-3.5341166517866043</v>
      </c>
      <c r="J138" s="19">
        <f t="shared" si="12"/>
        <v>0.36744998511993754</v>
      </c>
    </row>
    <row r="139" spans="1:14" x14ac:dyDescent="0.35">
      <c r="A139" s="7">
        <v>45512</v>
      </c>
      <c r="B139" s="13">
        <v>138</v>
      </c>
      <c r="C139" s="12">
        <v>-105</v>
      </c>
      <c r="D139">
        <f t="shared" si="13"/>
        <v>-107</v>
      </c>
      <c r="E139">
        <v>1</v>
      </c>
      <c r="F139">
        <f t="shared" si="8"/>
        <v>-2</v>
      </c>
      <c r="G139" s="19">
        <f t="shared" si="9"/>
        <v>-1.5666666666666667</v>
      </c>
      <c r="H139" s="19">
        <f t="shared" si="10"/>
        <v>0.98092926463747743</v>
      </c>
      <c r="I139" s="19">
        <f t="shared" si="11"/>
        <v>-3.5285251959416213</v>
      </c>
      <c r="J139" s="19">
        <f t="shared" si="12"/>
        <v>0.3951918626082882</v>
      </c>
    </row>
    <row r="140" spans="1:14" x14ac:dyDescent="0.35">
      <c r="A140" s="7">
        <v>45513</v>
      </c>
      <c r="B140" s="13">
        <v>139</v>
      </c>
      <c r="C140" s="12">
        <v>-106.5</v>
      </c>
      <c r="D140">
        <f t="shared" si="13"/>
        <v>-108.5</v>
      </c>
      <c r="E140">
        <v>1</v>
      </c>
      <c r="F140">
        <f t="shared" si="8"/>
        <v>-1.5</v>
      </c>
      <c r="G140" s="19">
        <f t="shared" si="9"/>
        <v>-1.4666666666666666</v>
      </c>
      <c r="H140" s="19">
        <f t="shared" si="10"/>
        <v>1.0796089827134432</v>
      </c>
      <c r="I140" s="19">
        <f t="shared" si="11"/>
        <v>-3.6258846320935527</v>
      </c>
      <c r="J140" s="19">
        <f t="shared" si="12"/>
        <v>0.69255129876021981</v>
      </c>
    </row>
    <row r="141" spans="1:14" x14ac:dyDescent="0.35">
      <c r="A141" s="7">
        <v>45514</v>
      </c>
      <c r="B141" s="13">
        <v>140</v>
      </c>
      <c r="C141" s="12">
        <v>-109</v>
      </c>
      <c r="D141">
        <f t="shared" si="13"/>
        <v>-111</v>
      </c>
      <c r="E141">
        <v>1</v>
      </c>
      <c r="F141">
        <f t="shared" si="8"/>
        <v>-2.5</v>
      </c>
      <c r="G141" s="19">
        <f t="shared" si="9"/>
        <v>-1.4333333333333333</v>
      </c>
      <c r="H141" s="19">
        <f t="shared" si="10"/>
        <v>1.0934146311237816</v>
      </c>
      <c r="I141" s="19">
        <f t="shared" si="11"/>
        <v>-3.6201625955808963</v>
      </c>
      <c r="J141" s="19">
        <f t="shared" si="12"/>
        <v>0.75349592891422978</v>
      </c>
      <c r="N141">
        <f>60-13.5</f>
        <v>46.5</v>
      </c>
    </row>
    <row r="142" spans="1:14" x14ac:dyDescent="0.35">
      <c r="A142" s="7">
        <v>45515</v>
      </c>
      <c r="B142" s="13">
        <v>141</v>
      </c>
      <c r="C142" s="12">
        <v>-112</v>
      </c>
      <c r="D142">
        <f t="shared" si="13"/>
        <v>-114</v>
      </c>
      <c r="E142">
        <v>1</v>
      </c>
      <c r="F142">
        <f t="shared" si="8"/>
        <v>-3</v>
      </c>
      <c r="G142" s="19">
        <f t="shared" si="9"/>
        <v>-1.4166666666666667</v>
      </c>
      <c r="H142" s="19">
        <f t="shared" si="10"/>
        <v>1.1111805533855523</v>
      </c>
      <c r="I142" s="19">
        <f t="shared" si="11"/>
        <v>-3.6390277734377712</v>
      </c>
      <c r="J142" s="19">
        <f t="shared" si="12"/>
        <v>0.80569444010443791</v>
      </c>
    </row>
    <row r="143" spans="1:14" x14ac:dyDescent="0.35">
      <c r="A143" s="7">
        <v>45516</v>
      </c>
      <c r="B143" s="13">
        <v>142</v>
      </c>
      <c r="C143" s="12">
        <v>-115</v>
      </c>
      <c r="D143">
        <f t="shared" si="13"/>
        <v>-117</v>
      </c>
      <c r="E143">
        <v>1</v>
      </c>
      <c r="F143">
        <f t="shared" si="8"/>
        <v>-3</v>
      </c>
      <c r="G143" s="19">
        <f t="shared" si="9"/>
        <v>-1.3666666666666667</v>
      </c>
      <c r="H143" s="19">
        <f t="shared" si="10"/>
        <v>1.1175369742826806</v>
      </c>
      <c r="I143" s="19">
        <f t="shared" si="11"/>
        <v>-3.6017406152320279</v>
      </c>
      <c r="J143" s="19">
        <f t="shared" si="12"/>
        <v>0.86840728189869454</v>
      </c>
    </row>
    <row r="144" spans="1:14" x14ac:dyDescent="0.35">
      <c r="A144" s="7">
        <v>45517</v>
      </c>
      <c r="B144" s="13">
        <v>143</v>
      </c>
      <c r="C144" s="12">
        <v>-117.5</v>
      </c>
      <c r="D144">
        <f t="shared" si="13"/>
        <v>-119.5</v>
      </c>
      <c r="E144">
        <v>1</v>
      </c>
      <c r="F144">
        <f t="shared" si="8"/>
        <v>-2.5</v>
      </c>
      <c r="G144" s="19">
        <f t="shared" si="9"/>
        <v>-1.3333333333333333</v>
      </c>
      <c r="H144" s="19">
        <f t="shared" si="10"/>
        <v>1.1130538571376001</v>
      </c>
      <c r="I144" s="19">
        <f t="shared" si="11"/>
        <v>-3.5594410476085336</v>
      </c>
      <c r="J144" s="19">
        <f t="shared" si="12"/>
        <v>0.8927743809418669</v>
      </c>
    </row>
    <row r="145" spans="1:10" x14ac:dyDescent="0.35">
      <c r="A145" s="7">
        <v>45518</v>
      </c>
      <c r="B145" s="13">
        <v>144</v>
      </c>
      <c r="C145" s="12">
        <v>-120</v>
      </c>
      <c r="D145">
        <f t="shared" si="13"/>
        <v>-122</v>
      </c>
      <c r="E145">
        <v>1</v>
      </c>
      <c r="F145">
        <f t="shared" si="8"/>
        <v>-2.5</v>
      </c>
      <c r="G145" s="19">
        <f t="shared" ref="G145:G208" si="14">AVERAGE(F131:F160)</f>
        <v>-1.3</v>
      </c>
      <c r="H145" s="19">
        <f t="shared" ref="H145:H208" si="15">_xlfn.STDEV.P(F131:F160)</f>
        <v>1.0923979738782625</v>
      </c>
      <c r="I145" s="19">
        <f t="shared" ref="I145:I208" si="16">G145-2*H145</f>
        <v>-3.4847959477565249</v>
      </c>
      <c r="J145" s="19">
        <f t="shared" ref="J145:J208" si="17">G145+2*H145</f>
        <v>0.88479594775652504</v>
      </c>
    </row>
    <row r="146" spans="1:10" x14ac:dyDescent="0.35">
      <c r="A146" s="7">
        <v>45519</v>
      </c>
      <c r="B146" s="13">
        <v>145</v>
      </c>
      <c r="C146" s="12">
        <v>-121</v>
      </c>
      <c r="D146">
        <f t="shared" si="13"/>
        <v>-123</v>
      </c>
      <c r="E146">
        <v>1</v>
      </c>
      <c r="F146">
        <f t="shared" si="8"/>
        <v>-1</v>
      </c>
      <c r="G146" s="19">
        <f t="shared" si="14"/>
        <v>-1.25</v>
      </c>
      <c r="H146" s="19">
        <f t="shared" si="15"/>
        <v>1.070436048222094</v>
      </c>
      <c r="I146" s="19">
        <f t="shared" si="16"/>
        <v>-3.3908720964441881</v>
      </c>
      <c r="J146" s="19">
        <f t="shared" si="17"/>
        <v>0.89087209644418808</v>
      </c>
    </row>
    <row r="147" spans="1:10" x14ac:dyDescent="0.35">
      <c r="A147" s="7">
        <v>45520</v>
      </c>
      <c r="B147" s="13">
        <v>146</v>
      </c>
      <c r="C147" s="12">
        <v>-122.5</v>
      </c>
      <c r="D147">
        <f t="shared" si="13"/>
        <v>-124.5</v>
      </c>
      <c r="E147">
        <v>1</v>
      </c>
      <c r="F147">
        <f t="shared" si="8"/>
        <v>-1.5</v>
      </c>
      <c r="G147" s="19">
        <f t="shared" si="14"/>
        <v>-1.2333333333333334</v>
      </c>
      <c r="H147" s="19">
        <f t="shared" si="15"/>
        <v>1.0624918300339485</v>
      </c>
      <c r="I147" s="19">
        <f t="shared" si="16"/>
        <v>-3.3583169934012305</v>
      </c>
      <c r="J147" s="19">
        <f t="shared" si="17"/>
        <v>0.89165032673456368</v>
      </c>
    </row>
    <row r="148" spans="1:10" x14ac:dyDescent="0.35">
      <c r="A148" s="7">
        <v>45521</v>
      </c>
      <c r="B148" s="13">
        <f>B147+1</f>
        <v>147</v>
      </c>
      <c r="C148" s="12">
        <v>-124</v>
      </c>
      <c r="D148">
        <f t="shared" si="13"/>
        <v>-126</v>
      </c>
      <c r="E148">
        <v>1</v>
      </c>
      <c r="F148">
        <f t="shared" si="8"/>
        <v>-1.5</v>
      </c>
      <c r="G148" s="19">
        <f t="shared" si="14"/>
        <v>-1.1666666666666667</v>
      </c>
      <c r="H148" s="19">
        <f t="shared" si="15"/>
        <v>1.0749676997731399</v>
      </c>
      <c r="I148" s="19">
        <f t="shared" si="16"/>
        <v>-3.3166020662129467</v>
      </c>
      <c r="J148" s="19">
        <f t="shared" si="17"/>
        <v>0.98326873287961303</v>
      </c>
    </row>
    <row r="149" spans="1:10" x14ac:dyDescent="0.35">
      <c r="A149" s="7">
        <v>45522</v>
      </c>
      <c r="B149" s="13">
        <f t="shared" ref="B149:B212" si="18">B148+1</f>
        <v>148</v>
      </c>
      <c r="C149" s="12">
        <v>-125</v>
      </c>
      <c r="D149">
        <f t="shared" si="13"/>
        <v>-127</v>
      </c>
      <c r="E149">
        <v>1</v>
      </c>
      <c r="F149">
        <f t="shared" si="8"/>
        <v>-1</v>
      </c>
      <c r="G149" s="19">
        <f t="shared" si="14"/>
        <v>-1.0666666666666667</v>
      </c>
      <c r="H149" s="19">
        <f t="shared" si="15"/>
        <v>1.085766498326822</v>
      </c>
      <c r="I149" s="19">
        <f t="shared" si="16"/>
        <v>-3.2381996633203105</v>
      </c>
      <c r="J149" s="19">
        <f t="shared" si="17"/>
        <v>1.1048663299869774</v>
      </c>
    </row>
    <row r="150" spans="1:10" x14ac:dyDescent="0.35">
      <c r="A150" s="7">
        <v>45523</v>
      </c>
      <c r="B150" s="13">
        <f t="shared" si="18"/>
        <v>149</v>
      </c>
      <c r="C150" s="12">
        <v>-126</v>
      </c>
      <c r="D150">
        <f t="shared" si="13"/>
        <v>-128</v>
      </c>
      <c r="E150">
        <v>1</v>
      </c>
      <c r="F150">
        <f t="shared" si="8"/>
        <v>-1</v>
      </c>
      <c r="G150" s="19">
        <f t="shared" si="14"/>
        <v>-1</v>
      </c>
      <c r="H150" s="19">
        <f t="shared" si="15"/>
        <v>1.0878112581387147</v>
      </c>
      <c r="I150" s="19">
        <f t="shared" si="16"/>
        <v>-3.1756225162774294</v>
      </c>
      <c r="J150" s="19">
        <f t="shared" si="17"/>
        <v>1.1756225162774294</v>
      </c>
    </row>
    <row r="151" spans="1:10" x14ac:dyDescent="0.35">
      <c r="A151" s="7">
        <v>45524</v>
      </c>
      <c r="B151" s="13">
        <f t="shared" si="18"/>
        <v>150</v>
      </c>
      <c r="C151" s="12">
        <v>-127.5</v>
      </c>
      <c r="D151">
        <f t="shared" si="13"/>
        <v>-129.5</v>
      </c>
      <c r="E151">
        <v>1</v>
      </c>
      <c r="F151">
        <f t="shared" si="8"/>
        <v>-1.5</v>
      </c>
      <c r="G151" s="19">
        <f t="shared" si="14"/>
        <v>-0.91666666666666663</v>
      </c>
      <c r="H151" s="19">
        <f t="shared" si="15"/>
        <v>1.1767422072069236</v>
      </c>
      <c r="I151" s="19">
        <f t="shared" si="16"/>
        <v>-3.2701510810805137</v>
      </c>
      <c r="J151" s="19">
        <f t="shared" si="17"/>
        <v>1.4368177477471806</v>
      </c>
    </row>
    <row r="152" spans="1:10" x14ac:dyDescent="0.35">
      <c r="A152" s="7">
        <v>45525</v>
      </c>
      <c r="B152" s="13">
        <f t="shared" si="18"/>
        <v>151</v>
      </c>
      <c r="C152" s="12">
        <v>-128</v>
      </c>
      <c r="D152">
        <f t="shared" si="13"/>
        <v>-130</v>
      </c>
      <c r="E152">
        <v>1</v>
      </c>
      <c r="F152">
        <f t="shared" si="8"/>
        <v>-0.5</v>
      </c>
      <c r="G152" s="19">
        <f t="shared" si="14"/>
        <v>-1</v>
      </c>
      <c r="H152" s="19">
        <f t="shared" si="15"/>
        <v>1.0878112581387147</v>
      </c>
      <c r="I152" s="19">
        <f t="shared" si="16"/>
        <v>-3.1756225162774294</v>
      </c>
      <c r="J152" s="19">
        <f t="shared" si="17"/>
        <v>1.1756225162774294</v>
      </c>
    </row>
    <row r="153" spans="1:10" x14ac:dyDescent="0.35">
      <c r="A153" s="7">
        <v>45526</v>
      </c>
      <c r="B153" s="13">
        <f t="shared" si="18"/>
        <v>152</v>
      </c>
      <c r="C153" s="12">
        <v>-128</v>
      </c>
      <c r="D153">
        <f t="shared" si="13"/>
        <v>-130</v>
      </c>
      <c r="E153">
        <v>1</v>
      </c>
      <c r="F153">
        <f t="shared" si="8"/>
        <v>0</v>
      </c>
      <c r="G153" s="19">
        <f t="shared" si="14"/>
        <v>-1</v>
      </c>
      <c r="H153" s="19">
        <f t="shared" si="15"/>
        <v>1.0878112581387147</v>
      </c>
      <c r="I153" s="19">
        <f t="shared" si="16"/>
        <v>-3.1756225162774294</v>
      </c>
      <c r="J153" s="19">
        <f t="shared" si="17"/>
        <v>1.1756225162774294</v>
      </c>
    </row>
    <row r="154" spans="1:10" x14ac:dyDescent="0.35">
      <c r="A154" s="7">
        <v>45527</v>
      </c>
      <c r="B154" s="13">
        <f t="shared" si="18"/>
        <v>153</v>
      </c>
      <c r="C154" s="12">
        <v>-129</v>
      </c>
      <c r="D154">
        <f t="shared" si="13"/>
        <v>-131</v>
      </c>
      <c r="E154">
        <v>1</v>
      </c>
      <c r="F154">
        <f t="shared" si="8"/>
        <v>-1</v>
      </c>
      <c r="G154" s="19">
        <f t="shared" si="14"/>
        <v>-0.9</v>
      </c>
      <c r="H154" s="19">
        <f t="shared" si="15"/>
        <v>1.1284207253207172</v>
      </c>
      <c r="I154" s="19">
        <f t="shared" si="16"/>
        <v>-3.1568414506414344</v>
      </c>
      <c r="J154" s="19">
        <f t="shared" si="17"/>
        <v>1.3568414506414346</v>
      </c>
    </row>
    <row r="155" spans="1:10" x14ac:dyDescent="0.35">
      <c r="A155" s="7">
        <v>45528</v>
      </c>
      <c r="B155" s="13">
        <f t="shared" si="18"/>
        <v>154</v>
      </c>
      <c r="C155" s="12">
        <v>-128</v>
      </c>
      <c r="D155">
        <f t="shared" si="13"/>
        <v>-130</v>
      </c>
      <c r="E155">
        <v>1</v>
      </c>
      <c r="F155">
        <f t="shared" si="8"/>
        <v>1</v>
      </c>
      <c r="G155" s="19">
        <f t="shared" si="14"/>
        <v>-0.85</v>
      </c>
      <c r="H155" s="19">
        <f t="shared" si="15"/>
        <v>1.1339459128782701</v>
      </c>
      <c r="I155" s="19">
        <f t="shared" si="16"/>
        <v>-3.1178918257565402</v>
      </c>
      <c r="J155" s="19">
        <f t="shared" si="17"/>
        <v>1.41789182575654</v>
      </c>
    </row>
    <row r="156" spans="1:10" x14ac:dyDescent="0.35">
      <c r="A156" s="7">
        <v>45529</v>
      </c>
      <c r="B156" s="13">
        <f t="shared" si="18"/>
        <v>155</v>
      </c>
      <c r="C156" s="12">
        <v>-128.5</v>
      </c>
      <c r="D156">
        <f t="shared" si="13"/>
        <v>-130.5</v>
      </c>
      <c r="E156">
        <v>1</v>
      </c>
      <c r="F156">
        <f t="shared" si="8"/>
        <v>-0.5</v>
      </c>
      <c r="G156" s="19">
        <f t="shared" si="14"/>
        <v>-0.75</v>
      </c>
      <c r="H156" s="19">
        <f t="shared" si="15"/>
        <v>1.1161690433502147</v>
      </c>
      <c r="I156" s="19">
        <f t="shared" si="16"/>
        <v>-2.9823380867004294</v>
      </c>
      <c r="J156" s="19">
        <f t="shared" si="17"/>
        <v>1.4823380867004294</v>
      </c>
    </row>
    <row r="157" spans="1:10" x14ac:dyDescent="0.35">
      <c r="A157" s="7">
        <v>45530</v>
      </c>
      <c r="B157" s="13">
        <f t="shared" si="18"/>
        <v>156</v>
      </c>
      <c r="C157" s="12">
        <v>-128.5</v>
      </c>
      <c r="D157">
        <f t="shared" si="13"/>
        <v>-130.5</v>
      </c>
      <c r="E157">
        <v>1</v>
      </c>
      <c r="F157">
        <f t="shared" si="8"/>
        <v>0</v>
      </c>
      <c r="G157" s="19">
        <f t="shared" si="14"/>
        <v>-0.65</v>
      </c>
      <c r="H157" s="19">
        <f t="shared" si="15"/>
        <v>1.0420332688227059</v>
      </c>
      <c r="I157" s="19">
        <f t="shared" si="16"/>
        <v>-2.7340665376454116</v>
      </c>
      <c r="J157" s="19">
        <f t="shared" si="17"/>
        <v>1.4340665376454118</v>
      </c>
    </row>
    <row r="158" spans="1:10" x14ac:dyDescent="0.35">
      <c r="A158" s="7">
        <v>45531</v>
      </c>
      <c r="B158" s="13">
        <f t="shared" si="18"/>
        <v>157</v>
      </c>
      <c r="C158" s="12">
        <v>-129</v>
      </c>
      <c r="D158">
        <f t="shared" si="13"/>
        <v>-131</v>
      </c>
      <c r="E158">
        <v>1</v>
      </c>
      <c r="F158">
        <f t="shared" si="8"/>
        <v>-0.5</v>
      </c>
      <c r="G158" s="19">
        <f t="shared" si="14"/>
        <v>-0.53333333333333333</v>
      </c>
      <c r="H158" s="19">
        <f t="shared" si="15"/>
        <v>0.96551655719734919</v>
      </c>
      <c r="I158" s="19">
        <f t="shared" si="16"/>
        <v>-2.4643664477280316</v>
      </c>
      <c r="J158" s="19">
        <f t="shared" si="17"/>
        <v>1.3976997810613652</v>
      </c>
    </row>
    <row r="159" spans="1:10" x14ac:dyDescent="0.35">
      <c r="A159" s="7">
        <v>45532</v>
      </c>
      <c r="B159" s="13">
        <f t="shared" si="18"/>
        <v>158</v>
      </c>
      <c r="C159" s="12">
        <v>-130</v>
      </c>
      <c r="D159">
        <f t="shared" si="13"/>
        <v>-132</v>
      </c>
      <c r="E159">
        <v>1</v>
      </c>
      <c r="F159">
        <f t="shared" si="8"/>
        <v>-1</v>
      </c>
      <c r="G159" s="19">
        <f t="shared" si="14"/>
        <v>-0.41666666666666669</v>
      </c>
      <c r="H159" s="19">
        <f t="shared" si="15"/>
        <v>0.93169499062491234</v>
      </c>
      <c r="I159" s="19">
        <f t="shared" si="16"/>
        <v>-2.2800566479164912</v>
      </c>
      <c r="J159" s="19">
        <f t="shared" si="17"/>
        <v>1.4467233145831579</v>
      </c>
    </row>
    <row r="160" spans="1:10" x14ac:dyDescent="0.35">
      <c r="A160" s="7">
        <v>45533</v>
      </c>
      <c r="B160" s="13">
        <f t="shared" si="18"/>
        <v>159</v>
      </c>
      <c r="C160" s="12">
        <f>-131.5</f>
        <v>-131.5</v>
      </c>
      <c r="D160">
        <f t="shared" si="13"/>
        <v>-133.5</v>
      </c>
      <c r="E160">
        <v>1</v>
      </c>
      <c r="F160">
        <f t="shared" si="8"/>
        <v>-1.5</v>
      </c>
      <c r="G160" s="19">
        <f t="shared" si="14"/>
        <v>-0.26666666666666666</v>
      </c>
      <c r="H160" s="19">
        <f t="shared" si="15"/>
        <v>0.94633797110522599</v>
      </c>
      <c r="I160" s="19">
        <f t="shared" si="16"/>
        <v>-2.1593426088771186</v>
      </c>
      <c r="J160" s="19">
        <f t="shared" si="17"/>
        <v>1.6260092755437854</v>
      </c>
    </row>
    <row r="161" spans="1:11" x14ac:dyDescent="0.35">
      <c r="A161" s="7">
        <v>45534</v>
      </c>
      <c r="B161" s="13">
        <f t="shared" si="18"/>
        <v>160</v>
      </c>
      <c r="C161" s="12">
        <v>-132.5</v>
      </c>
      <c r="D161">
        <f t="shared" si="13"/>
        <v>-134.5</v>
      </c>
      <c r="E161">
        <v>1</v>
      </c>
      <c r="F161">
        <f t="shared" si="8"/>
        <v>-1</v>
      </c>
      <c r="G161" s="19">
        <f t="shared" si="14"/>
        <v>-0.16666666666666666</v>
      </c>
      <c r="H161" s="19">
        <f t="shared" si="15"/>
        <v>1.0192589900947104</v>
      </c>
      <c r="I161" s="19">
        <f t="shared" si="16"/>
        <v>-2.2051846468560874</v>
      </c>
      <c r="J161" s="19">
        <f t="shared" si="17"/>
        <v>1.8718513135227541</v>
      </c>
    </row>
    <row r="162" spans="1:11" x14ac:dyDescent="0.35">
      <c r="A162" s="7">
        <v>45535</v>
      </c>
      <c r="B162" s="13">
        <f t="shared" si="18"/>
        <v>161</v>
      </c>
      <c r="C162" s="12">
        <v>-134</v>
      </c>
      <c r="D162">
        <f t="shared" si="13"/>
        <v>-136</v>
      </c>
      <c r="E162">
        <v>1</v>
      </c>
      <c r="F162">
        <f t="shared" si="8"/>
        <v>-1.5</v>
      </c>
      <c r="G162" s="19">
        <f t="shared" si="14"/>
        <v>-0.05</v>
      </c>
      <c r="H162" s="19">
        <f t="shared" si="15"/>
        <v>1.0594810050208545</v>
      </c>
      <c r="I162" s="19">
        <f t="shared" si="16"/>
        <v>-2.1689620100417089</v>
      </c>
      <c r="J162" s="19">
        <f t="shared" si="17"/>
        <v>2.0689620100417092</v>
      </c>
    </row>
    <row r="163" spans="1:11" x14ac:dyDescent="0.35">
      <c r="A163" s="7">
        <v>45536</v>
      </c>
      <c r="B163" s="13">
        <f t="shared" si="18"/>
        <v>162</v>
      </c>
      <c r="C163" s="12">
        <v>-134</v>
      </c>
      <c r="D163">
        <f t="shared" si="13"/>
        <v>-136</v>
      </c>
      <c r="E163">
        <v>1</v>
      </c>
      <c r="F163">
        <f t="shared" si="8"/>
        <v>0</v>
      </c>
      <c r="G163" s="19">
        <f t="shared" si="14"/>
        <v>6.6666666666666666E-2</v>
      </c>
      <c r="H163" s="19">
        <f t="shared" si="15"/>
        <v>1.085766498326822</v>
      </c>
      <c r="I163" s="19">
        <f t="shared" si="16"/>
        <v>-2.1048663299869772</v>
      </c>
      <c r="J163" s="19">
        <f t="shared" si="17"/>
        <v>2.238199663320311</v>
      </c>
    </row>
    <row r="164" spans="1:11" x14ac:dyDescent="0.35">
      <c r="A164" s="7">
        <v>45537</v>
      </c>
      <c r="B164" s="13">
        <f t="shared" si="18"/>
        <v>163</v>
      </c>
      <c r="C164" s="12">
        <v>-133.5</v>
      </c>
      <c r="D164">
        <f t="shared" si="13"/>
        <v>-135.5</v>
      </c>
      <c r="E164">
        <v>1</v>
      </c>
      <c r="F164">
        <f t="shared" si="8"/>
        <v>0.5</v>
      </c>
      <c r="G164" s="19">
        <f t="shared" si="14"/>
        <v>0.1</v>
      </c>
      <c r="H164" s="19">
        <f t="shared" si="15"/>
        <v>1.0677078252031311</v>
      </c>
      <c r="I164" s="19">
        <f t="shared" si="16"/>
        <v>-2.0354156504062622</v>
      </c>
      <c r="J164" s="19">
        <f t="shared" si="17"/>
        <v>2.2354156504062623</v>
      </c>
    </row>
    <row r="165" spans="1:11" x14ac:dyDescent="0.35">
      <c r="A165" s="7">
        <v>45538</v>
      </c>
      <c r="B165" s="13">
        <f t="shared" si="18"/>
        <v>164</v>
      </c>
      <c r="C165" s="12">
        <v>-133.5</v>
      </c>
      <c r="D165">
        <f t="shared" si="13"/>
        <v>-135.5</v>
      </c>
      <c r="E165">
        <v>1</v>
      </c>
      <c r="F165">
        <f t="shared" si="8"/>
        <v>0</v>
      </c>
      <c r="G165" s="19">
        <f t="shared" si="14"/>
        <v>0.16666666666666666</v>
      </c>
      <c r="H165" s="19">
        <f t="shared" si="15"/>
        <v>1.0593499054713802</v>
      </c>
      <c r="I165" s="19">
        <f t="shared" si="16"/>
        <v>-1.9520331442760936</v>
      </c>
      <c r="J165" s="19">
        <f t="shared" si="17"/>
        <v>2.2853664776094269</v>
      </c>
    </row>
    <row r="166" spans="1:11" x14ac:dyDescent="0.35">
      <c r="A166" s="7">
        <v>45539</v>
      </c>
      <c r="B166" s="13">
        <f t="shared" si="18"/>
        <v>165</v>
      </c>
      <c r="C166" s="12">
        <v>-132</v>
      </c>
      <c r="D166">
        <f t="shared" si="13"/>
        <v>-134</v>
      </c>
      <c r="E166">
        <v>1</v>
      </c>
      <c r="F166">
        <f t="shared" si="8"/>
        <v>1.5</v>
      </c>
      <c r="G166" s="19">
        <f t="shared" si="14"/>
        <v>0.2</v>
      </c>
      <c r="H166" s="19">
        <f t="shared" si="15"/>
        <v>1.0214368964029708</v>
      </c>
      <c r="I166" s="19">
        <f t="shared" si="16"/>
        <v>-1.8428737928059415</v>
      </c>
      <c r="J166" s="19">
        <f t="shared" si="17"/>
        <v>2.2428737928059417</v>
      </c>
      <c r="K166" t="s">
        <v>141</v>
      </c>
    </row>
    <row r="167" spans="1:11" x14ac:dyDescent="0.35">
      <c r="A167" s="7">
        <v>45540</v>
      </c>
      <c r="B167" s="13">
        <f t="shared" si="18"/>
        <v>166</v>
      </c>
      <c r="C167" s="12">
        <v>-133</v>
      </c>
      <c r="D167">
        <f t="shared" si="13"/>
        <v>-135</v>
      </c>
      <c r="E167">
        <v>1</v>
      </c>
      <c r="F167">
        <f t="shared" si="8"/>
        <v>-1</v>
      </c>
      <c r="G167" s="19">
        <f t="shared" si="14"/>
        <v>0.2</v>
      </c>
      <c r="H167" s="19">
        <f t="shared" si="15"/>
        <v>1.0214368964029708</v>
      </c>
      <c r="I167" s="19">
        <f t="shared" si="16"/>
        <v>-1.8428737928059415</v>
      </c>
      <c r="J167" s="19">
        <f t="shared" si="17"/>
        <v>2.2428737928059417</v>
      </c>
    </row>
    <row r="168" spans="1:11" x14ac:dyDescent="0.35">
      <c r="A168" s="7">
        <v>45541</v>
      </c>
      <c r="B168" s="13">
        <f t="shared" si="18"/>
        <v>167</v>
      </c>
      <c r="C168" s="12">
        <v>-133</v>
      </c>
      <c r="D168">
        <f t="shared" si="13"/>
        <v>-135</v>
      </c>
      <c r="E168">
        <v>1</v>
      </c>
      <c r="F168">
        <f t="shared" si="8"/>
        <v>0</v>
      </c>
      <c r="G168" s="19">
        <f t="shared" si="14"/>
        <v>0.2</v>
      </c>
      <c r="H168" s="19">
        <f t="shared" si="15"/>
        <v>1.0214368964029708</v>
      </c>
      <c r="I168" s="19">
        <f t="shared" si="16"/>
        <v>-1.8428737928059415</v>
      </c>
      <c r="J168" s="19">
        <f t="shared" si="17"/>
        <v>2.2428737928059417</v>
      </c>
    </row>
    <row r="169" spans="1:11" x14ac:dyDescent="0.35">
      <c r="A169" s="7">
        <v>45542</v>
      </c>
      <c r="B169" s="13">
        <f t="shared" si="18"/>
        <v>168</v>
      </c>
      <c r="C169" s="12">
        <v>-132</v>
      </c>
      <c r="D169">
        <f t="shared" si="13"/>
        <v>-134</v>
      </c>
      <c r="E169">
        <v>1</v>
      </c>
      <c r="F169">
        <f t="shared" si="8"/>
        <v>1</v>
      </c>
      <c r="G169" s="19">
        <f t="shared" si="14"/>
        <v>0.23333333333333334</v>
      </c>
      <c r="H169" s="19">
        <f t="shared" si="15"/>
        <v>0.99777530313971774</v>
      </c>
      <c r="I169" s="19">
        <f t="shared" si="16"/>
        <v>-1.7622172729461021</v>
      </c>
      <c r="J169" s="19">
        <f t="shared" si="17"/>
        <v>2.2288839396127686</v>
      </c>
    </row>
    <row r="170" spans="1:11" x14ac:dyDescent="0.35">
      <c r="A170" s="7">
        <v>45543</v>
      </c>
      <c r="B170" s="13">
        <f t="shared" si="18"/>
        <v>169</v>
      </c>
      <c r="C170" s="12">
        <v>-132</v>
      </c>
      <c r="D170">
        <f t="shared" si="13"/>
        <v>-134</v>
      </c>
      <c r="E170">
        <v>1</v>
      </c>
      <c r="F170">
        <f t="shared" si="8"/>
        <v>0</v>
      </c>
      <c r="G170" s="19">
        <f t="shared" si="14"/>
        <v>0.2</v>
      </c>
      <c r="H170" s="19">
        <f t="shared" si="15"/>
        <v>0.98826447202490619</v>
      </c>
      <c r="I170" s="19">
        <f t="shared" si="16"/>
        <v>-1.7765289440498124</v>
      </c>
      <c r="J170" s="19">
        <f t="shared" si="17"/>
        <v>2.1765289440498123</v>
      </c>
    </row>
    <row r="171" spans="1:11" x14ac:dyDescent="0.35">
      <c r="A171" s="7">
        <v>45544</v>
      </c>
      <c r="B171" s="13">
        <f t="shared" si="18"/>
        <v>170</v>
      </c>
      <c r="C171" s="12">
        <v>-131.5</v>
      </c>
      <c r="D171">
        <f t="shared" si="13"/>
        <v>-133.5</v>
      </c>
      <c r="E171">
        <v>1</v>
      </c>
      <c r="F171">
        <f t="shared" si="8"/>
        <v>0.5</v>
      </c>
      <c r="G171" s="19">
        <f t="shared" si="14"/>
        <v>0.22413793103448276</v>
      </c>
      <c r="H171" s="19">
        <f t="shared" si="15"/>
        <v>0.99642643288275101</v>
      </c>
      <c r="I171" s="19">
        <f t="shared" si="16"/>
        <v>-1.7687149347310194</v>
      </c>
      <c r="J171" s="19">
        <f t="shared" si="17"/>
        <v>2.2169907967999847</v>
      </c>
    </row>
    <row r="172" spans="1:11" x14ac:dyDescent="0.35">
      <c r="A172" s="7">
        <v>45545</v>
      </c>
      <c r="B172" s="13">
        <f t="shared" si="18"/>
        <v>171</v>
      </c>
      <c r="C172" s="12">
        <v>-131.5</v>
      </c>
      <c r="D172">
        <f t="shared" si="13"/>
        <v>-133.5</v>
      </c>
      <c r="E172">
        <v>1</v>
      </c>
      <c r="F172">
        <f t="shared" si="8"/>
        <v>0</v>
      </c>
      <c r="G172" s="19">
        <f t="shared" si="14"/>
        <v>0.23214285714285715</v>
      </c>
      <c r="H172" s="19">
        <f t="shared" si="15"/>
        <v>1.0131469966074489</v>
      </c>
      <c r="I172" s="19">
        <f t="shared" si="16"/>
        <v>-1.7941511360720406</v>
      </c>
      <c r="J172" s="19">
        <f t="shared" si="17"/>
        <v>2.258436850357755</v>
      </c>
    </row>
    <row r="173" spans="1:11" x14ac:dyDescent="0.35">
      <c r="A173" s="7">
        <v>45546</v>
      </c>
      <c r="B173" s="13">
        <f t="shared" si="18"/>
        <v>172</v>
      </c>
      <c r="C173" s="12">
        <v>-131</v>
      </c>
      <c r="D173">
        <f t="shared" si="13"/>
        <v>-133</v>
      </c>
      <c r="E173">
        <v>1</v>
      </c>
      <c r="F173">
        <f t="shared" si="8"/>
        <v>0.5</v>
      </c>
      <c r="G173" s="19">
        <f t="shared" si="14"/>
        <v>0.25925925925925924</v>
      </c>
      <c r="H173" s="19">
        <f t="shared" si="15"/>
        <v>1.021712164750646</v>
      </c>
      <c r="I173" s="19">
        <f t="shared" si="16"/>
        <v>-1.7841650702420326</v>
      </c>
      <c r="J173" s="19">
        <f t="shared" si="17"/>
        <v>2.302683588760551</v>
      </c>
    </row>
    <row r="174" spans="1:11" x14ac:dyDescent="0.35">
      <c r="A174" s="7">
        <v>45547</v>
      </c>
      <c r="B174" s="13">
        <f t="shared" si="18"/>
        <v>173</v>
      </c>
      <c r="C174" s="12">
        <v>-130</v>
      </c>
      <c r="D174">
        <f t="shared" si="13"/>
        <v>-132</v>
      </c>
      <c r="E174">
        <v>1</v>
      </c>
      <c r="F174">
        <f t="shared" si="8"/>
        <v>1</v>
      </c>
      <c r="G174" s="19">
        <f t="shared" si="14"/>
        <v>0.30769230769230771</v>
      </c>
      <c r="H174" s="19">
        <f t="shared" si="15"/>
        <v>1.0103019643510536</v>
      </c>
      <c r="I174" s="19">
        <f t="shared" si="16"/>
        <v>-1.7129116210097994</v>
      </c>
      <c r="J174" s="19">
        <f t="shared" si="17"/>
        <v>2.3282962363944151</v>
      </c>
    </row>
    <row r="175" spans="1:11" x14ac:dyDescent="0.35">
      <c r="A175" s="7">
        <v>45548</v>
      </c>
      <c r="B175" s="13">
        <f t="shared" si="18"/>
        <v>174</v>
      </c>
      <c r="C175" s="12">
        <v>-128</v>
      </c>
      <c r="D175">
        <f t="shared" si="13"/>
        <v>-130</v>
      </c>
      <c r="E175">
        <v>1</v>
      </c>
      <c r="F175">
        <f t="shared" si="8"/>
        <v>2</v>
      </c>
      <c r="G175" s="19">
        <f t="shared" si="14"/>
        <v>0.40384615384615385</v>
      </c>
      <c r="H175" s="19">
        <f t="shared" si="15"/>
        <v>0.95090271654431657</v>
      </c>
      <c r="I175" s="19">
        <f t="shared" si="16"/>
        <v>-1.4979592792424792</v>
      </c>
      <c r="J175" s="19">
        <f t="shared" si="17"/>
        <v>2.3056515869347871</v>
      </c>
    </row>
    <row r="176" spans="1:11" x14ac:dyDescent="0.35">
      <c r="A176" s="7">
        <v>45549</v>
      </c>
      <c r="B176" s="13">
        <f t="shared" si="18"/>
        <v>175</v>
      </c>
      <c r="C176" s="12">
        <v>-126</v>
      </c>
      <c r="D176">
        <f t="shared" si="13"/>
        <v>-128</v>
      </c>
      <c r="E176">
        <v>1</v>
      </c>
      <c r="F176">
        <f t="shared" si="8"/>
        <v>2</v>
      </c>
      <c r="G176" s="19">
        <f t="shared" si="14"/>
        <v>0.51923076923076927</v>
      </c>
      <c r="H176" s="19">
        <f t="shared" si="15"/>
        <v>0.95555832683114184</v>
      </c>
      <c r="I176" s="19">
        <f t="shared" si="16"/>
        <v>-1.3918858844315145</v>
      </c>
      <c r="J176" s="19">
        <f t="shared" si="17"/>
        <v>2.4303474228930528</v>
      </c>
    </row>
    <row r="177" spans="1:10" x14ac:dyDescent="0.35">
      <c r="A177" s="7">
        <v>45550</v>
      </c>
      <c r="B177" s="13">
        <f t="shared" si="18"/>
        <v>176</v>
      </c>
      <c r="C177" s="12">
        <v>-124</v>
      </c>
      <c r="D177">
        <f t="shared" si="13"/>
        <v>-126</v>
      </c>
      <c r="E177">
        <v>1</v>
      </c>
      <c r="F177">
        <f t="shared" si="8"/>
        <v>2</v>
      </c>
      <c r="G177" s="19">
        <f t="shared" si="14"/>
        <v>0.65384615384615385</v>
      </c>
      <c r="H177" s="19">
        <f t="shared" si="15"/>
        <v>0.90690970173473817</v>
      </c>
      <c r="I177" s="19">
        <f t="shared" si="16"/>
        <v>-1.1599732496233224</v>
      </c>
      <c r="J177" s="19">
        <f t="shared" si="17"/>
        <v>2.4676655573156303</v>
      </c>
    </row>
    <row r="178" spans="1:10" x14ac:dyDescent="0.35">
      <c r="A178" s="7">
        <v>45551</v>
      </c>
      <c r="B178" s="13">
        <f t="shared" si="18"/>
        <v>177</v>
      </c>
      <c r="C178" s="12">
        <v>-122</v>
      </c>
      <c r="D178">
        <f t="shared" si="13"/>
        <v>-124</v>
      </c>
      <c r="E178">
        <v>1</v>
      </c>
      <c r="F178">
        <f t="shared" si="8"/>
        <v>2</v>
      </c>
      <c r="G178" s="19">
        <f t="shared" si="14"/>
        <v>0.69230769230769229</v>
      </c>
      <c r="H178" s="19">
        <f t="shared" si="15"/>
        <v>0.89953965873280761</v>
      </c>
      <c r="I178" s="19">
        <f t="shared" si="16"/>
        <v>-1.1067716251579229</v>
      </c>
      <c r="J178" s="19">
        <f t="shared" si="17"/>
        <v>2.4913870097733075</v>
      </c>
    </row>
    <row r="179" spans="1:10" x14ac:dyDescent="0.35">
      <c r="A179" s="7">
        <v>45552</v>
      </c>
      <c r="B179" s="13">
        <f t="shared" si="18"/>
        <v>178</v>
      </c>
      <c r="C179" s="12">
        <v>-122</v>
      </c>
      <c r="D179">
        <f t="shared" si="13"/>
        <v>-124</v>
      </c>
      <c r="E179">
        <v>1</v>
      </c>
      <c r="F179">
        <f t="shared" si="8"/>
        <v>0</v>
      </c>
      <c r="G179" s="19">
        <f t="shared" si="14"/>
        <v>0.76923076923076927</v>
      </c>
      <c r="H179" s="19">
        <f t="shared" si="15"/>
        <v>0.96307569427299344</v>
      </c>
      <c r="I179" s="19">
        <f t="shared" si="16"/>
        <v>-1.1569206193152177</v>
      </c>
      <c r="J179" s="19">
        <f t="shared" si="17"/>
        <v>2.695382157776756</v>
      </c>
    </row>
    <row r="180" spans="1:10" x14ac:dyDescent="0.35">
      <c r="A180" s="7">
        <v>45553</v>
      </c>
      <c r="B180" s="13">
        <f t="shared" si="18"/>
        <v>179</v>
      </c>
      <c r="C180" s="12">
        <v>-121</v>
      </c>
      <c r="D180">
        <f t="shared" si="13"/>
        <v>-123</v>
      </c>
      <c r="E180">
        <v>1</v>
      </c>
      <c r="F180">
        <f t="shared" si="8"/>
        <v>1</v>
      </c>
      <c r="G180" s="19">
        <f t="shared" si="14"/>
        <v>0.80769230769230771</v>
      </c>
      <c r="H180" s="19">
        <f t="shared" si="15"/>
        <v>0.95148591360407553</v>
      </c>
      <c r="I180" s="19">
        <f t="shared" si="16"/>
        <v>-1.0952795195158433</v>
      </c>
      <c r="J180" s="19">
        <f t="shared" si="17"/>
        <v>2.7106641349004588</v>
      </c>
    </row>
    <row r="181" spans="1:10" x14ac:dyDescent="0.35">
      <c r="A181" s="7">
        <v>45554</v>
      </c>
      <c r="B181" s="13">
        <f t="shared" si="18"/>
        <v>180</v>
      </c>
      <c r="C181" s="12">
        <v>-121.5</v>
      </c>
      <c r="D181">
        <f t="shared" si="13"/>
        <v>-123.5</v>
      </c>
      <c r="E181">
        <v>1</v>
      </c>
      <c r="F181">
        <f t="shared" si="8"/>
        <v>-0.5</v>
      </c>
      <c r="G181" s="19">
        <f t="shared" si="14"/>
        <v>0.80769230769230771</v>
      </c>
      <c r="H181" s="19">
        <f t="shared" si="15"/>
        <v>0.95148591360407553</v>
      </c>
      <c r="I181" s="19">
        <f t="shared" si="16"/>
        <v>-1.0952795195158433</v>
      </c>
      <c r="J181" s="19">
        <f t="shared" si="17"/>
        <v>2.7106641349004588</v>
      </c>
    </row>
    <row r="182" spans="1:10" x14ac:dyDescent="0.35">
      <c r="A182" s="7">
        <v>45555</v>
      </c>
      <c r="B182" s="13">
        <f t="shared" si="18"/>
        <v>181</v>
      </c>
      <c r="C182" s="12">
        <v>-122</v>
      </c>
      <c r="D182">
        <f t="shared" si="13"/>
        <v>-124</v>
      </c>
      <c r="E182">
        <v>1</v>
      </c>
      <c r="F182">
        <f t="shared" si="8"/>
        <v>-0.5</v>
      </c>
      <c r="G182" s="19">
        <f t="shared" si="14"/>
        <v>0.94230769230769229</v>
      </c>
      <c r="H182" s="19">
        <f t="shared" si="15"/>
        <v>0.93363354568756585</v>
      </c>
      <c r="I182" s="19">
        <f t="shared" si="16"/>
        <v>-0.9249593990674394</v>
      </c>
      <c r="J182" s="19">
        <f t="shared" si="17"/>
        <v>2.809574783682824</v>
      </c>
    </row>
    <row r="183" spans="1:10" x14ac:dyDescent="0.35">
      <c r="A183" s="7">
        <v>45556</v>
      </c>
      <c r="B183" s="13">
        <f t="shared" si="18"/>
        <v>182</v>
      </c>
      <c r="C183" s="12">
        <v>-122</v>
      </c>
      <c r="D183">
        <f t="shared" si="13"/>
        <v>-124</v>
      </c>
      <c r="E183">
        <v>1</v>
      </c>
      <c r="F183">
        <f t="shared" si="8"/>
        <v>0</v>
      </c>
      <c r="G183" s="19">
        <f t="shared" si="14"/>
        <v>1</v>
      </c>
      <c r="H183" s="19">
        <f t="shared" si="15"/>
        <v>0.91986621100779986</v>
      </c>
      <c r="I183" s="19">
        <f t="shared" si="16"/>
        <v>-0.83973242201559972</v>
      </c>
      <c r="J183" s="19">
        <f t="shared" si="17"/>
        <v>2.8397324220155999</v>
      </c>
    </row>
    <row r="184" spans="1:10" x14ac:dyDescent="0.35">
      <c r="A184" s="7">
        <v>45557</v>
      </c>
      <c r="B184" s="13">
        <f t="shared" si="18"/>
        <v>183</v>
      </c>
      <c r="C184" s="12">
        <v>-122</v>
      </c>
      <c r="D184">
        <f t="shared" si="13"/>
        <v>-124</v>
      </c>
      <c r="E184">
        <v>1</v>
      </c>
      <c r="F184">
        <f t="shared" si="8"/>
        <v>0</v>
      </c>
      <c r="G184" s="19">
        <f t="shared" si="14"/>
        <v>1.0384615384615385</v>
      </c>
      <c r="H184" s="19">
        <f t="shared" si="15"/>
        <v>0.93975320945158591</v>
      </c>
      <c r="I184" s="19">
        <f t="shared" si="16"/>
        <v>-0.84104488044163328</v>
      </c>
      <c r="J184" s="19">
        <f t="shared" si="17"/>
        <v>2.9179679573647102</v>
      </c>
    </row>
    <row r="185" spans="1:10" x14ac:dyDescent="0.35">
      <c r="A185" s="7">
        <v>45558</v>
      </c>
      <c r="B185" s="13">
        <f t="shared" si="18"/>
        <v>184</v>
      </c>
      <c r="C185" s="12">
        <v>-122</v>
      </c>
      <c r="D185">
        <f t="shared" si="13"/>
        <v>-124</v>
      </c>
      <c r="E185">
        <v>1</v>
      </c>
      <c r="F185">
        <f t="shared" si="8"/>
        <v>0</v>
      </c>
      <c r="G185" s="19">
        <f t="shared" si="14"/>
        <v>1.1346153846153846</v>
      </c>
      <c r="H185" s="19">
        <f t="shared" si="15"/>
        <v>0.95633205839664281</v>
      </c>
      <c r="I185" s="19">
        <f t="shared" si="16"/>
        <v>-0.77804873217790105</v>
      </c>
      <c r="J185" s="19">
        <f t="shared" si="17"/>
        <v>3.0472795014086702</v>
      </c>
    </row>
    <row r="186" spans="1:10" x14ac:dyDescent="0.35">
      <c r="A186" s="7">
        <v>45559</v>
      </c>
      <c r="B186" s="13">
        <f t="shared" si="18"/>
        <v>185</v>
      </c>
    </row>
    <row r="187" spans="1:10" x14ac:dyDescent="0.35">
      <c r="A187" s="7">
        <v>45560</v>
      </c>
      <c r="B187" s="13">
        <f t="shared" si="18"/>
        <v>186</v>
      </c>
    </row>
    <row r="188" spans="1:10" x14ac:dyDescent="0.35">
      <c r="A188" s="7">
        <v>45561</v>
      </c>
      <c r="B188" s="13">
        <f t="shared" si="18"/>
        <v>187</v>
      </c>
    </row>
    <row r="189" spans="1:10" x14ac:dyDescent="0.35">
      <c r="A189" s="7">
        <v>45562</v>
      </c>
      <c r="B189" s="13">
        <f t="shared" si="18"/>
        <v>188</v>
      </c>
      <c r="C189" s="12">
        <v>3</v>
      </c>
      <c r="D189">
        <v>-124</v>
      </c>
    </row>
    <row r="190" spans="1:10" x14ac:dyDescent="0.35">
      <c r="A190" s="7">
        <v>45563</v>
      </c>
      <c r="B190" s="13">
        <f t="shared" si="18"/>
        <v>189</v>
      </c>
      <c r="C190" s="12">
        <v>4</v>
      </c>
      <c r="D190">
        <f>D189+F190</f>
        <v>-123</v>
      </c>
      <c r="E190">
        <v>1</v>
      </c>
      <c r="F190">
        <f>C190-C189</f>
        <v>1</v>
      </c>
      <c r="G190" s="19">
        <f t="shared" si="14"/>
        <v>1.4230769230769231</v>
      </c>
      <c r="H190" s="19">
        <f t="shared" si="15"/>
        <v>1.0066347944848</v>
      </c>
      <c r="I190" s="19">
        <f t="shared" si="16"/>
        <v>-0.59019266589267683</v>
      </c>
      <c r="J190" s="19">
        <f t="shared" si="17"/>
        <v>3.4363465120465229</v>
      </c>
    </row>
    <row r="191" spans="1:10" x14ac:dyDescent="0.35">
      <c r="A191" s="7">
        <v>45564</v>
      </c>
      <c r="B191" s="13">
        <f t="shared" si="18"/>
        <v>190</v>
      </c>
      <c r="C191" s="12">
        <v>6</v>
      </c>
      <c r="D191">
        <f t="shared" ref="D191:D213" si="19">D190+F191</f>
        <v>-121</v>
      </c>
      <c r="E191">
        <v>1</v>
      </c>
      <c r="F191">
        <f t="shared" ref="F191:F213" si="20">C191-C190</f>
        <v>2</v>
      </c>
      <c r="G191" s="19">
        <f t="shared" si="14"/>
        <v>1.4230769230769231</v>
      </c>
      <c r="H191" s="19">
        <f t="shared" si="15"/>
        <v>1.0066347944848</v>
      </c>
      <c r="I191" s="19">
        <f t="shared" si="16"/>
        <v>-0.59019266589267683</v>
      </c>
      <c r="J191" s="19">
        <f t="shared" si="17"/>
        <v>3.4363465120465229</v>
      </c>
    </row>
    <row r="192" spans="1:10" x14ac:dyDescent="0.35">
      <c r="A192" s="7">
        <v>45565</v>
      </c>
      <c r="B192" s="13">
        <f t="shared" si="18"/>
        <v>191</v>
      </c>
      <c r="C192" s="12">
        <v>8</v>
      </c>
      <c r="D192">
        <f t="shared" si="19"/>
        <v>-119</v>
      </c>
      <c r="E192">
        <v>1</v>
      </c>
      <c r="F192">
        <f t="shared" si="20"/>
        <v>2</v>
      </c>
      <c r="G192" s="19">
        <f t="shared" si="14"/>
        <v>1.4230769230769231</v>
      </c>
      <c r="H192" s="19">
        <f t="shared" si="15"/>
        <v>1.0066347944848</v>
      </c>
      <c r="I192" s="19">
        <f t="shared" si="16"/>
        <v>-0.59019266589267683</v>
      </c>
      <c r="J192" s="19">
        <f t="shared" si="17"/>
        <v>3.4363465120465229</v>
      </c>
    </row>
    <row r="193" spans="1:10" x14ac:dyDescent="0.35">
      <c r="A193" s="7">
        <v>45566</v>
      </c>
      <c r="B193" s="13">
        <f t="shared" si="18"/>
        <v>192</v>
      </c>
      <c r="C193" s="12">
        <v>9</v>
      </c>
      <c r="D193">
        <f t="shared" si="19"/>
        <v>-118</v>
      </c>
      <c r="E193">
        <v>1</v>
      </c>
      <c r="F193">
        <f t="shared" si="20"/>
        <v>1</v>
      </c>
      <c r="G193" s="19">
        <f t="shared" si="14"/>
        <v>1.4038461538461537</v>
      </c>
      <c r="H193" s="19">
        <f t="shared" si="15"/>
        <v>1.0001848941496803</v>
      </c>
      <c r="I193" s="19">
        <f t="shared" si="16"/>
        <v>-0.59652363445320677</v>
      </c>
      <c r="J193" s="19">
        <f t="shared" si="17"/>
        <v>3.4042159421455143</v>
      </c>
    </row>
    <row r="194" spans="1:10" x14ac:dyDescent="0.35">
      <c r="A194" s="7">
        <v>45567</v>
      </c>
      <c r="B194" s="13">
        <f t="shared" si="18"/>
        <v>193</v>
      </c>
      <c r="C194" s="12">
        <v>11.5</v>
      </c>
      <c r="D194">
        <f t="shared" si="19"/>
        <v>-115.5</v>
      </c>
      <c r="E194">
        <v>1</v>
      </c>
      <c r="F194">
        <f t="shared" si="20"/>
        <v>2.5</v>
      </c>
      <c r="G194" s="19">
        <f t="shared" si="14"/>
        <v>1.5</v>
      </c>
      <c r="H194" s="19">
        <f t="shared" si="15"/>
        <v>0.98058067569092022</v>
      </c>
      <c r="I194" s="19">
        <f t="shared" si="16"/>
        <v>-0.46116135138184045</v>
      </c>
      <c r="J194" s="19">
        <f t="shared" si="17"/>
        <v>3.4611613513818407</v>
      </c>
    </row>
    <row r="195" spans="1:10" x14ac:dyDescent="0.35">
      <c r="A195" s="7">
        <v>45568</v>
      </c>
      <c r="B195" s="13">
        <f t="shared" si="18"/>
        <v>194</v>
      </c>
      <c r="C195" s="12">
        <v>12.5</v>
      </c>
      <c r="D195">
        <f t="shared" si="19"/>
        <v>-114.5</v>
      </c>
      <c r="E195">
        <v>1</v>
      </c>
      <c r="F195">
        <f t="shared" si="20"/>
        <v>1</v>
      </c>
      <c r="G195" s="19">
        <f t="shared" si="14"/>
        <v>1.5</v>
      </c>
      <c r="H195" s="19">
        <f t="shared" si="15"/>
        <v>0.98058067569092022</v>
      </c>
      <c r="I195" s="19">
        <f t="shared" si="16"/>
        <v>-0.46116135138184045</v>
      </c>
      <c r="J195" s="19">
        <f t="shared" si="17"/>
        <v>3.4611613513818407</v>
      </c>
    </row>
    <row r="196" spans="1:10" x14ac:dyDescent="0.35">
      <c r="A196" s="7">
        <v>45569</v>
      </c>
      <c r="B196" s="13">
        <f t="shared" si="18"/>
        <v>195</v>
      </c>
      <c r="C196" s="12">
        <v>14</v>
      </c>
      <c r="D196">
        <f t="shared" si="19"/>
        <v>-113</v>
      </c>
      <c r="E196">
        <v>1</v>
      </c>
      <c r="F196">
        <f t="shared" si="20"/>
        <v>1.5</v>
      </c>
      <c r="G196" s="19">
        <f t="shared" si="14"/>
        <v>1.7115384615384615</v>
      </c>
      <c r="H196" s="19">
        <f t="shared" si="15"/>
        <v>1.1108994703104753</v>
      </c>
      <c r="I196" s="19">
        <f t="shared" si="16"/>
        <v>-0.51026047908248917</v>
      </c>
      <c r="J196" s="19">
        <f t="shared" si="17"/>
        <v>3.9333374021594123</v>
      </c>
    </row>
    <row r="197" spans="1:10" x14ac:dyDescent="0.35">
      <c r="A197" s="7">
        <v>45570</v>
      </c>
      <c r="B197" s="13">
        <f t="shared" si="18"/>
        <v>196</v>
      </c>
      <c r="C197" s="12">
        <v>16.5</v>
      </c>
      <c r="D197">
        <f t="shared" si="19"/>
        <v>-110.5</v>
      </c>
      <c r="E197">
        <v>1</v>
      </c>
      <c r="F197">
        <f t="shared" si="20"/>
        <v>2.5</v>
      </c>
      <c r="G197" s="19">
        <f t="shared" si="14"/>
        <v>1.7884615384615385</v>
      </c>
      <c r="H197" s="19">
        <f t="shared" si="15"/>
        <v>1.0206811161319691</v>
      </c>
      <c r="I197" s="19">
        <f t="shared" si="16"/>
        <v>-0.25290069380239966</v>
      </c>
      <c r="J197" s="19">
        <f t="shared" si="17"/>
        <v>3.8298237707254765</v>
      </c>
    </row>
    <row r="198" spans="1:10" x14ac:dyDescent="0.35">
      <c r="A198" s="7">
        <v>45571</v>
      </c>
      <c r="B198" s="13">
        <f t="shared" si="18"/>
        <v>197</v>
      </c>
      <c r="C198" s="12">
        <v>18</v>
      </c>
      <c r="D198">
        <f t="shared" si="19"/>
        <v>-109</v>
      </c>
      <c r="E198">
        <v>1</v>
      </c>
      <c r="F198">
        <f t="shared" si="20"/>
        <v>1.5</v>
      </c>
      <c r="G198" s="19">
        <f t="shared" si="14"/>
        <v>1.8461538461538463</v>
      </c>
      <c r="H198" s="19">
        <f t="shared" si="15"/>
        <v>0.9584565995674702</v>
      </c>
      <c r="I198" s="19">
        <f t="shared" si="16"/>
        <v>-7.0759352981094148E-2</v>
      </c>
      <c r="J198" s="19">
        <f t="shared" si="17"/>
        <v>3.7630670452887864</v>
      </c>
    </row>
    <row r="199" spans="1:10" x14ac:dyDescent="0.35">
      <c r="A199" s="7">
        <v>45572</v>
      </c>
      <c r="B199" s="13">
        <f t="shared" si="18"/>
        <v>198</v>
      </c>
      <c r="C199" s="12">
        <v>20</v>
      </c>
      <c r="D199">
        <f t="shared" si="19"/>
        <v>-107</v>
      </c>
      <c r="E199">
        <v>1</v>
      </c>
      <c r="F199">
        <f t="shared" si="20"/>
        <v>2</v>
      </c>
      <c r="G199" s="19">
        <f t="shared" si="14"/>
        <v>1.92</v>
      </c>
      <c r="H199" s="19">
        <f t="shared" si="15"/>
        <v>0.90199778270237452</v>
      </c>
      <c r="I199" s="19">
        <f t="shared" si="16"/>
        <v>0.11600443459525089</v>
      </c>
      <c r="J199" s="19">
        <f t="shared" si="17"/>
        <v>3.7239955654047492</v>
      </c>
    </row>
    <row r="200" spans="1:10" x14ac:dyDescent="0.35">
      <c r="A200" s="7">
        <v>45573</v>
      </c>
      <c r="B200" s="13">
        <f t="shared" si="18"/>
        <v>199</v>
      </c>
      <c r="C200" s="12">
        <v>22.5</v>
      </c>
      <c r="D200">
        <f t="shared" si="19"/>
        <v>-104.5</v>
      </c>
      <c r="E200">
        <v>1</v>
      </c>
      <c r="F200">
        <f t="shared" si="20"/>
        <v>2.5</v>
      </c>
      <c r="G200" s="19">
        <f t="shared" si="14"/>
        <v>2</v>
      </c>
      <c r="H200" s="19">
        <f t="shared" si="15"/>
        <v>0.82915619758884995</v>
      </c>
      <c r="I200" s="19">
        <f t="shared" si="16"/>
        <v>0.3416876048223001</v>
      </c>
      <c r="J200" s="19">
        <f t="shared" si="17"/>
        <v>3.6583123951776999</v>
      </c>
    </row>
    <row r="201" spans="1:10" x14ac:dyDescent="0.35">
      <c r="A201" s="7">
        <v>45574</v>
      </c>
      <c r="B201" s="13">
        <f t="shared" si="18"/>
        <v>200</v>
      </c>
      <c r="C201" s="12">
        <v>25</v>
      </c>
      <c r="D201">
        <f t="shared" si="19"/>
        <v>-102</v>
      </c>
      <c r="E201">
        <v>1</v>
      </c>
      <c r="F201">
        <f t="shared" si="20"/>
        <v>2.5</v>
      </c>
      <c r="G201" s="19">
        <f t="shared" si="14"/>
        <v>2</v>
      </c>
      <c r="H201" s="19">
        <f t="shared" si="15"/>
        <v>0.82915619758884995</v>
      </c>
      <c r="I201" s="19">
        <f t="shared" si="16"/>
        <v>0.3416876048223001</v>
      </c>
      <c r="J201" s="19">
        <f t="shared" si="17"/>
        <v>3.6583123951776999</v>
      </c>
    </row>
    <row r="202" spans="1:10" x14ac:dyDescent="0.35">
      <c r="A202" s="7">
        <v>45575</v>
      </c>
      <c r="B202" s="13">
        <f t="shared" si="18"/>
        <v>201</v>
      </c>
      <c r="C202" s="12">
        <v>27</v>
      </c>
      <c r="D202">
        <f t="shared" si="19"/>
        <v>-100</v>
      </c>
      <c r="E202">
        <v>1</v>
      </c>
      <c r="F202">
        <f t="shared" si="20"/>
        <v>2</v>
      </c>
      <c r="G202" s="19">
        <f t="shared" si="14"/>
        <v>2</v>
      </c>
      <c r="H202" s="19">
        <f t="shared" si="15"/>
        <v>0.82915619758884995</v>
      </c>
      <c r="I202" s="19">
        <f t="shared" si="16"/>
        <v>0.3416876048223001</v>
      </c>
      <c r="J202" s="19">
        <f t="shared" si="17"/>
        <v>3.6583123951776999</v>
      </c>
    </row>
    <row r="203" spans="1:10" x14ac:dyDescent="0.35">
      <c r="A203" s="7">
        <v>45576</v>
      </c>
      <c r="B203" s="13">
        <f t="shared" si="18"/>
        <v>202</v>
      </c>
      <c r="C203" s="12">
        <v>29</v>
      </c>
      <c r="D203">
        <f t="shared" si="19"/>
        <v>-98</v>
      </c>
      <c r="E203">
        <v>1</v>
      </c>
      <c r="F203">
        <f t="shared" si="20"/>
        <v>2</v>
      </c>
      <c r="G203" s="19">
        <f t="shared" si="14"/>
        <v>2</v>
      </c>
      <c r="H203" s="19">
        <f t="shared" si="15"/>
        <v>0.82915619758884995</v>
      </c>
      <c r="I203" s="19">
        <f t="shared" si="16"/>
        <v>0.3416876048223001</v>
      </c>
      <c r="J203" s="19">
        <f t="shared" si="17"/>
        <v>3.6583123951776999</v>
      </c>
    </row>
    <row r="204" spans="1:10" x14ac:dyDescent="0.35">
      <c r="A204" s="7">
        <v>45577</v>
      </c>
      <c r="B204" s="13">
        <f t="shared" si="18"/>
        <v>203</v>
      </c>
      <c r="C204" s="12">
        <v>31</v>
      </c>
      <c r="D204">
        <f t="shared" si="19"/>
        <v>-96</v>
      </c>
      <c r="E204">
        <v>1</v>
      </c>
      <c r="F204">
        <f t="shared" si="20"/>
        <v>2</v>
      </c>
      <c r="G204" s="19">
        <f t="shared" si="14"/>
        <v>2</v>
      </c>
      <c r="H204" s="19">
        <f t="shared" si="15"/>
        <v>0.82915619758884995</v>
      </c>
      <c r="I204" s="19">
        <f t="shared" si="16"/>
        <v>0.3416876048223001</v>
      </c>
      <c r="J204" s="19">
        <f t="shared" si="17"/>
        <v>3.6583123951776999</v>
      </c>
    </row>
    <row r="205" spans="1:10" x14ac:dyDescent="0.35">
      <c r="A205" s="7">
        <v>45578</v>
      </c>
      <c r="B205" s="13">
        <f t="shared" si="18"/>
        <v>204</v>
      </c>
      <c r="C205" s="12">
        <v>34</v>
      </c>
      <c r="D205">
        <f t="shared" si="19"/>
        <v>-93</v>
      </c>
      <c r="E205">
        <v>1</v>
      </c>
      <c r="F205">
        <f t="shared" si="20"/>
        <v>3</v>
      </c>
      <c r="G205" s="19">
        <f t="shared" si="14"/>
        <v>2.0434782608695654</v>
      </c>
      <c r="H205" s="19">
        <f t="shared" si="15"/>
        <v>0.81976989717238269</v>
      </c>
      <c r="I205" s="19">
        <f t="shared" si="16"/>
        <v>0.40393846652480003</v>
      </c>
      <c r="J205" s="19">
        <f t="shared" si="17"/>
        <v>3.6830180552143306</v>
      </c>
    </row>
    <row r="206" spans="1:10" x14ac:dyDescent="0.35">
      <c r="A206" s="7">
        <v>45579</v>
      </c>
      <c r="B206" s="13">
        <f t="shared" si="18"/>
        <v>205</v>
      </c>
      <c r="C206" s="12">
        <v>36</v>
      </c>
      <c r="D206">
        <f t="shared" si="19"/>
        <v>-91</v>
      </c>
      <c r="E206">
        <v>1</v>
      </c>
      <c r="F206">
        <f t="shared" si="20"/>
        <v>2</v>
      </c>
      <c r="G206" s="19">
        <f t="shared" si="14"/>
        <v>2</v>
      </c>
      <c r="H206" s="19">
        <f t="shared" si="15"/>
        <v>0.84698955385991981</v>
      </c>
      <c r="I206" s="19">
        <f t="shared" si="16"/>
        <v>0.30602089228016038</v>
      </c>
      <c r="J206" s="19">
        <f t="shared" si="17"/>
        <v>3.6939791077198398</v>
      </c>
    </row>
    <row r="207" spans="1:10" x14ac:dyDescent="0.35">
      <c r="A207" s="7">
        <v>45580</v>
      </c>
      <c r="B207" s="13">
        <f t="shared" si="18"/>
        <v>206</v>
      </c>
      <c r="C207" s="12">
        <v>38</v>
      </c>
      <c r="D207">
        <f t="shared" si="19"/>
        <v>-89</v>
      </c>
      <c r="E207">
        <v>1</v>
      </c>
      <c r="F207">
        <f t="shared" si="20"/>
        <v>2</v>
      </c>
      <c r="G207" s="19">
        <f t="shared" si="14"/>
        <v>1.9347826086956521</v>
      </c>
      <c r="H207" s="19">
        <f t="shared" si="15"/>
        <v>0.90053544248730344</v>
      </c>
      <c r="I207" s="19">
        <f t="shared" si="16"/>
        <v>0.13371172372104523</v>
      </c>
      <c r="J207" s="19">
        <f t="shared" si="17"/>
        <v>3.735853493670259</v>
      </c>
    </row>
    <row r="208" spans="1:10" x14ac:dyDescent="0.35">
      <c r="A208" s="7">
        <v>45581</v>
      </c>
      <c r="B208" s="13">
        <f t="shared" si="18"/>
        <v>207</v>
      </c>
      <c r="C208" s="12">
        <v>39.5</v>
      </c>
      <c r="D208">
        <f t="shared" si="19"/>
        <v>-87.5</v>
      </c>
      <c r="E208">
        <v>1</v>
      </c>
      <c r="F208">
        <f t="shared" si="20"/>
        <v>1.5</v>
      </c>
      <c r="G208" s="19">
        <f t="shared" si="14"/>
        <v>1.9782608695652173</v>
      </c>
      <c r="H208" s="19">
        <f t="shared" si="15"/>
        <v>0.87821782072713728</v>
      </c>
      <c r="I208" s="19">
        <f t="shared" si="16"/>
        <v>0.22182522811094274</v>
      </c>
      <c r="J208" s="19">
        <f t="shared" si="17"/>
        <v>3.7346965110194921</v>
      </c>
    </row>
    <row r="209" spans="1:11" x14ac:dyDescent="0.35">
      <c r="A209" s="7">
        <v>45582</v>
      </c>
      <c r="B209" s="13">
        <f t="shared" si="18"/>
        <v>208</v>
      </c>
      <c r="C209" s="12">
        <v>42</v>
      </c>
      <c r="D209">
        <f t="shared" si="19"/>
        <v>-85</v>
      </c>
      <c r="E209">
        <v>1</v>
      </c>
      <c r="F209">
        <f t="shared" si="20"/>
        <v>2.5</v>
      </c>
      <c r="G209" s="19">
        <f t="shared" ref="G209:G244" si="21">AVERAGE(F195:F224)</f>
        <v>1.8913043478260869</v>
      </c>
      <c r="H209" s="19">
        <f t="shared" ref="H209:H243" si="22">_xlfn.STDEV.P(F195:F224)</f>
        <v>0.9202613255876837</v>
      </c>
      <c r="I209" s="19">
        <f t="shared" ref="I209:I243" si="23">G209-2*H209</f>
        <v>5.0781696650719521E-2</v>
      </c>
      <c r="J209" s="19">
        <f t="shared" ref="J209:J244" si="24">G209+2*H209</f>
        <v>3.7318269990014543</v>
      </c>
    </row>
    <row r="210" spans="1:11" x14ac:dyDescent="0.35">
      <c r="A210" s="7">
        <v>45583</v>
      </c>
      <c r="B210" s="13">
        <f t="shared" si="18"/>
        <v>209</v>
      </c>
      <c r="C210" s="12">
        <v>43</v>
      </c>
      <c r="D210">
        <f t="shared" si="19"/>
        <v>-84</v>
      </c>
      <c r="E210">
        <v>1</v>
      </c>
      <c r="F210">
        <f t="shared" si="20"/>
        <v>1</v>
      </c>
      <c r="G210" s="19">
        <f t="shared" si="21"/>
        <v>1.9347826086956521</v>
      </c>
      <c r="H210" s="19">
        <f t="shared" si="22"/>
        <v>0.90053544248730344</v>
      </c>
      <c r="I210" s="19">
        <f t="shared" si="23"/>
        <v>0.13371172372104523</v>
      </c>
      <c r="J210" s="19">
        <f t="shared" si="24"/>
        <v>3.735853493670259</v>
      </c>
    </row>
    <row r="211" spans="1:11" x14ac:dyDescent="0.35">
      <c r="A211" s="7">
        <v>45584</v>
      </c>
      <c r="B211" s="13">
        <f t="shared" si="18"/>
        <v>210</v>
      </c>
      <c r="C211" s="12">
        <v>48</v>
      </c>
      <c r="D211">
        <f t="shared" si="19"/>
        <v>-79</v>
      </c>
      <c r="E211">
        <v>1</v>
      </c>
      <c r="F211">
        <f t="shared" si="20"/>
        <v>5</v>
      </c>
      <c r="G211" s="19">
        <f t="shared" si="21"/>
        <v>1.9782608695652173</v>
      </c>
      <c r="H211" s="19">
        <f t="shared" si="22"/>
        <v>0.90263215182724754</v>
      </c>
      <c r="I211" s="19">
        <f t="shared" si="23"/>
        <v>0.17299656591072221</v>
      </c>
      <c r="J211" s="19">
        <f t="shared" si="24"/>
        <v>3.7835251732197124</v>
      </c>
    </row>
    <row r="212" spans="1:11" x14ac:dyDescent="0.35">
      <c r="A212" s="7">
        <v>45585</v>
      </c>
      <c r="B212" s="13">
        <f t="shared" si="18"/>
        <v>211</v>
      </c>
      <c r="C212" s="12">
        <v>49.5</v>
      </c>
      <c r="D212">
        <f t="shared" si="19"/>
        <v>-77.5</v>
      </c>
      <c r="E212">
        <v>1</v>
      </c>
      <c r="F212">
        <f t="shared" si="20"/>
        <v>1.5</v>
      </c>
      <c r="G212" s="19">
        <f t="shared" si="21"/>
        <v>1.9130434782608696</v>
      </c>
      <c r="H212" s="19">
        <f t="shared" si="22"/>
        <v>0.91665950618730507</v>
      </c>
      <c r="I212" s="19">
        <f t="shared" si="23"/>
        <v>7.9724465886259477E-2</v>
      </c>
      <c r="J212" s="19">
        <f t="shared" si="24"/>
        <v>3.7463624906354798</v>
      </c>
    </row>
    <row r="213" spans="1:11" x14ac:dyDescent="0.35">
      <c r="A213" s="7">
        <v>45586</v>
      </c>
      <c r="B213" s="13">
        <f t="shared" ref="B213:B276" si="25">B212+1</f>
        <v>212</v>
      </c>
      <c r="C213" s="12">
        <v>51</v>
      </c>
      <c r="D213">
        <f t="shared" si="19"/>
        <v>-76</v>
      </c>
      <c r="E213">
        <v>1</v>
      </c>
      <c r="F213">
        <f t="shared" si="20"/>
        <v>1.5</v>
      </c>
      <c r="G213" s="19">
        <f t="shared" si="21"/>
        <v>1.8913043478260869</v>
      </c>
      <c r="H213" s="19">
        <f t="shared" si="22"/>
        <v>0.93199787435765291</v>
      </c>
      <c r="I213" s="19">
        <f t="shared" si="23"/>
        <v>2.7308599110781095E-2</v>
      </c>
      <c r="J213" s="19">
        <f t="shared" si="24"/>
        <v>3.7553000965413927</v>
      </c>
    </row>
    <row r="214" spans="1:11" x14ac:dyDescent="0.35">
      <c r="A214" s="7">
        <v>45587</v>
      </c>
      <c r="K214" t="s">
        <v>164</v>
      </c>
    </row>
    <row r="215" spans="1:11" x14ac:dyDescent="0.35">
      <c r="A215" s="7">
        <v>45588</v>
      </c>
      <c r="K215" t="s">
        <v>164</v>
      </c>
    </row>
    <row r="216" spans="1:11" x14ac:dyDescent="0.35">
      <c r="A216" s="7">
        <v>45589</v>
      </c>
      <c r="K216" t="s">
        <v>164</v>
      </c>
    </row>
    <row r="217" spans="1:11" x14ac:dyDescent="0.35">
      <c r="A217" s="7">
        <v>45590</v>
      </c>
      <c r="K217" t="s">
        <v>164</v>
      </c>
    </row>
    <row r="218" spans="1:11" x14ac:dyDescent="0.35">
      <c r="A218" s="7">
        <v>45591</v>
      </c>
      <c r="K218" t="s">
        <v>164</v>
      </c>
    </row>
    <row r="219" spans="1:11" x14ac:dyDescent="0.35">
      <c r="A219" s="7">
        <v>45592</v>
      </c>
      <c r="K219" t="s">
        <v>164</v>
      </c>
    </row>
    <row r="220" spans="1:11" x14ac:dyDescent="0.35">
      <c r="A220" s="7">
        <v>45593</v>
      </c>
      <c r="C220" s="12">
        <v>0.5</v>
      </c>
      <c r="D220">
        <v>-76</v>
      </c>
    </row>
    <row r="221" spans="1:11" x14ac:dyDescent="0.35">
      <c r="A221" s="7">
        <v>45594</v>
      </c>
      <c r="B221" s="13">
        <v>213</v>
      </c>
      <c r="C221" s="12">
        <v>1.5</v>
      </c>
      <c r="D221">
        <f t="shared" ref="D221:D228" si="26">D220+F221</f>
        <v>-75</v>
      </c>
      <c r="E221">
        <v>1</v>
      </c>
      <c r="F221">
        <f t="shared" ref="F221:F243" si="27">C221-C220</f>
        <v>1</v>
      </c>
      <c r="G221" s="19">
        <f t="shared" si="21"/>
        <v>1.4782608695652173</v>
      </c>
      <c r="H221" s="19">
        <f t="shared" si="22"/>
        <v>1.0475464176658049</v>
      </c>
      <c r="I221" s="19">
        <f t="shared" si="23"/>
        <v>-0.61683196576639254</v>
      </c>
      <c r="J221" s="19">
        <f t="shared" si="24"/>
        <v>3.5733537048968271</v>
      </c>
    </row>
    <row r="222" spans="1:11" x14ac:dyDescent="0.35">
      <c r="A222" s="7">
        <v>45595</v>
      </c>
      <c r="B222" s="13">
        <f t="shared" si="25"/>
        <v>214</v>
      </c>
      <c r="C222" s="12">
        <v>2</v>
      </c>
      <c r="D222">
        <f t="shared" si="26"/>
        <v>-74.5</v>
      </c>
      <c r="E222">
        <v>1</v>
      </c>
      <c r="F222">
        <f t="shared" si="27"/>
        <v>0.5</v>
      </c>
      <c r="G222" s="19">
        <f t="shared" si="21"/>
        <v>1.4565217391304348</v>
      </c>
      <c r="H222" s="19">
        <f t="shared" si="22"/>
        <v>1.0416650913661687</v>
      </c>
      <c r="I222" s="19">
        <f t="shared" si="23"/>
        <v>-0.62680844360190258</v>
      </c>
      <c r="J222" s="19">
        <f t="shared" si="24"/>
        <v>3.5398519218627724</v>
      </c>
    </row>
    <row r="223" spans="1:11" x14ac:dyDescent="0.35">
      <c r="A223" s="7">
        <v>45596</v>
      </c>
      <c r="B223" s="13">
        <f t="shared" si="25"/>
        <v>215</v>
      </c>
      <c r="C223" s="12">
        <v>4</v>
      </c>
      <c r="D223">
        <f t="shared" si="26"/>
        <v>-72.5</v>
      </c>
      <c r="E223">
        <v>1</v>
      </c>
      <c r="F223">
        <f t="shared" si="27"/>
        <v>2</v>
      </c>
      <c r="G223" s="19">
        <f t="shared" si="21"/>
        <v>1.4130434782608696</v>
      </c>
      <c r="H223" s="19">
        <f t="shared" si="22"/>
        <v>1.0596571832133861</v>
      </c>
      <c r="I223" s="19">
        <f t="shared" si="23"/>
        <v>-0.70627088816590256</v>
      </c>
      <c r="J223" s="19">
        <f t="shared" si="24"/>
        <v>3.5323578446876418</v>
      </c>
    </row>
    <row r="224" spans="1:11" x14ac:dyDescent="0.35">
      <c r="A224" s="7">
        <v>45597</v>
      </c>
      <c r="B224" s="13">
        <f t="shared" si="25"/>
        <v>216</v>
      </c>
      <c r="C224" s="12">
        <v>4.5</v>
      </c>
      <c r="D224">
        <f t="shared" si="26"/>
        <v>-72</v>
      </c>
      <c r="E224">
        <v>1</v>
      </c>
      <c r="F224">
        <f t="shared" si="27"/>
        <v>0.5</v>
      </c>
      <c r="G224" s="19">
        <f t="shared" si="21"/>
        <v>1.3478260869565217</v>
      </c>
      <c r="H224" s="19">
        <f t="shared" si="22"/>
        <v>1.0366625232666404</v>
      </c>
      <c r="I224" s="19">
        <f t="shared" si="23"/>
        <v>-0.72549895957675914</v>
      </c>
      <c r="J224" s="19">
        <f t="shared" si="24"/>
        <v>3.4211511334898024</v>
      </c>
    </row>
    <row r="225" spans="1:10" x14ac:dyDescent="0.35">
      <c r="A225" s="7">
        <v>45598</v>
      </c>
      <c r="B225" s="13">
        <f t="shared" si="25"/>
        <v>217</v>
      </c>
      <c r="C225" s="12">
        <v>6.5</v>
      </c>
      <c r="D225">
        <f t="shared" si="26"/>
        <v>-70</v>
      </c>
      <c r="E225">
        <v>1</v>
      </c>
      <c r="F225">
        <f t="shared" si="27"/>
        <v>2</v>
      </c>
      <c r="G225" s="19">
        <f t="shared" si="21"/>
        <v>1.3913043478260869</v>
      </c>
      <c r="H225" s="19">
        <f t="shared" si="22"/>
        <v>1.0421186794962507</v>
      </c>
      <c r="I225" s="19">
        <f t="shared" si="23"/>
        <v>-0.69293301116641448</v>
      </c>
      <c r="J225" s="19">
        <f t="shared" si="24"/>
        <v>3.4755417068185883</v>
      </c>
    </row>
    <row r="226" spans="1:10" x14ac:dyDescent="0.35">
      <c r="A226" s="7">
        <v>45599</v>
      </c>
      <c r="B226" s="13">
        <f t="shared" si="25"/>
        <v>218</v>
      </c>
      <c r="C226" s="12">
        <v>9</v>
      </c>
      <c r="D226">
        <f t="shared" si="26"/>
        <v>-67.5</v>
      </c>
      <c r="E226">
        <v>1</v>
      </c>
      <c r="F226">
        <f t="shared" si="27"/>
        <v>2.5</v>
      </c>
      <c r="G226" s="19">
        <f t="shared" si="21"/>
        <v>1.2826086956521738</v>
      </c>
      <c r="H226" s="19">
        <f t="shared" si="22"/>
        <v>0.74929077998322113</v>
      </c>
      <c r="I226" s="19">
        <f t="shared" si="23"/>
        <v>-0.21597286431426843</v>
      </c>
      <c r="J226" s="19">
        <f t="shared" si="24"/>
        <v>2.7811902556186161</v>
      </c>
    </row>
    <row r="227" spans="1:10" x14ac:dyDescent="0.35">
      <c r="A227" s="7">
        <v>45600</v>
      </c>
      <c r="B227" s="13">
        <f t="shared" si="25"/>
        <v>219</v>
      </c>
      <c r="C227" s="12">
        <v>10</v>
      </c>
      <c r="D227">
        <f t="shared" si="26"/>
        <v>-66.5</v>
      </c>
      <c r="E227">
        <v>1</v>
      </c>
      <c r="F227">
        <f t="shared" si="27"/>
        <v>1</v>
      </c>
      <c r="G227" s="19">
        <f t="shared" si="21"/>
        <v>1.3043478260869565</v>
      </c>
      <c r="H227" s="19">
        <f t="shared" si="22"/>
        <v>0.76242077898913829</v>
      </c>
      <c r="I227" s="19">
        <f t="shared" si="23"/>
        <v>-0.22049373189132004</v>
      </c>
      <c r="J227" s="19">
        <f t="shared" si="24"/>
        <v>2.8291893840652333</v>
      </c>
    </row>
    <row r="228" spans="1:10" x14ac:dyDescent="0.35">
      <c r="A228" s="7">
        <v>45601</v>
      </c>
      <c r="B228" s="13">
        <f t="shared" si="25"/>
        <v>220</v>
      </c>
      <c r="C228" s="12">
        <v>11</v>
      </c>
      <c r="D228">
        <f t="shared" si="26"/>
        <v>-65.5</v>
      </c>
      <c r="E228">
        <v>1</v>
      </c>
      <c r="F228">
        <f t="shared" si="27"/>
        <v>1</v>
      </c>
      <c r="G228" s="19">
        <f t="shared" si="21"/>
        <v>1.3478260869565217</v>
      </c>
      <c r="H228" s="19">
        <f t="shared" si="22"/>
        <v>0.79992910839017817</v>
      </c>
      <c r="I228" s="19">
        <f t="shared" si="23"/>
        <v>-0.25203212982383461</v>
      </c>
      <c r="J228" s="19">
        <f t="shared" si="24"/>
        <v>2.9476843037368781</v>
      </c>
    </row>
    <row r="229" spans="1:10" x14ac:dyDescent="0.35">
      <c r="A229" s="7">
        <v>45602</v>
      </c>
      <c r="B229" s="13">
        <f t="shared" si="25"/>
        <v>221</v>
      </c>
      <c r="C229" s="12">
        <v>11</v>
      </c>
      <c r="D229">
        <f t="shared" ref="D229:D243" si="28">D228+F229</f>
        <v>-65.5</v>
      </c>
      <c r="E229">
        <v>1</v>
      </c>
      <c r="F229">
        <f t="shared" si="27"/>
        <v>0</v>
      </c>
      <c r="G229" s="19">
        <f t="shared" si="21"/>
        <v>1.3125</v>
      </c>
      <c r="H229" s="19">
        <f t="shared" si="22"/>
        <v>0.80120352179289211</v>
      </c>
      <c r="I229" s="19">
        <f t="shared" si="23"/>
        <v>-0.28990704358578423</v>
      </c>
      <c r="J229" s="19">
        <f t="shared" si="24"/>
        <v>2.9149070435857842</v>
      </c>
    </row>
    <row r="230" spans="1:10" x14ac:dyDescent="0.35">
      <c r="A230" s="7">
        <v>45603</v>
      </c>
      <c r="B230" s="13">
        <f t="shared" si="25"/>
        <v>222</v>
      </c>
      <c r="C230" s="12">
        <v>11.5</v>
      </c>
      <c r="D230">
        <f t="shared" si="28"/>
        <v>-65</v>
      </c>
      <c r="E230">
        <v>1</v>
      </c>
      <c r="F230">
        <f t="shared" si="27"/>
        <v>0.5</v>
      </c>
      <c r="G230" s="19">
        <f t="shared" si="21"/>
        <v>1.32</v>
      </c>
      <c r="H230" s="19">
        <f t="shared" si="22"/>
        <v>0.78587530817554008</v>
      </c>
      <c r="I230" s="19">
        <f t="shared" si="23"/>
        <v>-0.25175061635108009</v>
      </c>
      <c r="J230" s="19">
        <f t="shared" si="24"/>
        <v>2.8917506163510804</v>
      </c>
    </row>
    <row r="231" spans="1:10" x14ac:dyDescent="0.35">
      <c r="A231" s="7">
        <v>45604</v>
      </c>
      <c r="B231" s="13">
        <f t="shared" si="25"/>
        <v>223</v>
      </c>
      <c r="C231" s="12">
        <v>12</v>
      </c>
      <c r="D231">
        <f t="shared" si="28"/>
        <v>-64.5</v>
      </c>
      <c r="E231">
        <v>1</v>
      </c>
      <c r="F231">
        <f t="shared" si="27"/>
        <v>0.5</v>
      </c>
      <c r="G231" s="19">
        <f t="shared" si="21"/>
        <v>1.3653846153846154</v>
      </c>
      <c r="H231" s="19">
        <f t="shared" si="22"/>
        <v>0.80333071439251624</v>
      </c>
      <c r="I231" s="19">
        <f t="shared" si="23"/>
        <v>-0.24127681340041707</v>
      </c>
      <c r="J231" s="19">
        <f t="shared" si="24"/>
        <v>2.9720460441696481</v>
      </c>
    </row>
    <row r="232" spans="1:10" x14ac:dyDescent="0.35">
      <c r="A232" s="7">
        <v>45605</v>
      </c>
      <c r="B232" s="13">
        <f t="shared" si="25"/>
        <v>224</v>
      </c>
      <c r="C232" s="12">
        <v>14</v>
      </c>
      <c r="D232">
        <f t="shared" si="28"/>
        <v>-62.5</v>
      </c>
      <c r="E232">
        <v>1</v>
      </c>
      <c r="F232">
        <f t="shared" si="27"/>
        <v>2</v>
      </c>
      <c r="G232" s="19">
        <f t="shared" si="21"/>
        <v>1.462962962962963</v>
      </c>
      <c r="H232" s="19">
        <f t="shared" si="22"/>
        <v>0.93220095915949774</v>
      </c>
      <c r="I232" s="19">
        <f t="shared" si="23"/>
        <v>-0.40143895535603247</v>
      </c>
      <c r="J232" s="19">
        <f t="shared" si="24"/>
        <v>3.3273648812819587</v>
      </c>
    </row>
    <row r="233" spans="1:10" x14ac:dyDescent="0.35">
      <c r="A233" s="7">
        <v>45606</v>
      </c>
      <c r="B233" s="13">
        <f t="shared" si="25"/>
        <v>225</v>
      </c>
      <c r="C233" s="12">
        <v>16</v>
      </c>
      <c r="D233">
        <f t="shared" si="28"/>
        <v>-60.5</v>
      </c>
      <c r="E233">
        <v>1</v>
      </c>
      <c r="F233">
        <f t="shared" si="27"/>
        <v>2</v>
      </c>
      <c r="G233" s="19">
        <f t="shared" si="21"/>
        <v>1.5178571428571428</v>
      </c>
      <c r="H233" s="19">
        <f t="shared" si="22"/>
        <v>0.95881383990419999</v>
      </c>
      <c r="I233" s="19">
        <f t="shared" si="23"/>
        <v>-0.39977053695125719</v>
      </c>
      <c r="J233" s="19">
        <f t="shared" si="24"/>
        <v>3.4354848226655426</v>
      </c>
    </row>
    <row r="234" spans="1:10" x14ac:dyDescent="0.35">
      <c r="A234" s="7">
        <v>45607</v>
      </c>
      <c r="B234" s="13">
        <f t="shared" si="25"/>
        <v>226</v>
      </c>
      <c r="C234" s="12">
        <v>18</v>
      </c>
      <c r="D234">
        <f t="shared" si="28"/>
        <v>-58.5</v>
      </c>
      <c r="E234">
        <v>1</v>
      </c>
      <c r="F234">
        <f t="shared" si="27"/>
        <v>2</v>
      </c>
      <c r="G234" s="19">
        <f t="shared" si="21"/>
        <v>1.5344827586206897</v>
      </c>
      <c r="H234" s="19">
        <f t="shared" si="22"/>
        <v>0.94623605062153404</v>
      </c>
      <c r="I234" s="19">
        <f t="shared" si="23"/>
        <v>-0.35798934262237836</v>
      </c>
      <c r="J234" s="19">
        <f t="shared" si="24"/>
        <v>3.4269548598637578</v>
      </c>
    </row>
    <row r="235" spans="1:10" x14ac:dyDescent="0.35">
      <c r="A235" s="7">
        <v>45608</v>
      </c>
      <c r="B235" s="13">
        <f t="shared" si="25"/>
        <v>227</v>
      </c>
      <c r="C235" s="12">
        <v>18</v>
      </c>
      <c r="D235">
        <f t="shared" si="28"/>
        <v>-58.5</v>
      </c>
      <c r="E235">
        <v>1</v>
      </c>
      <c r="F235">
        <f t="shared" si="27"/>
        <v>0</v>
      </c>
      <c r="G235" s="19">
        <f t="shared" si="21"/>
        <v>1.5</v>
      </c>
      <c r="H235" s="19">
        <f t="shared" si="22"/>
        <v>0.94868329805051377</v>
      </c>
      <c r="I235" s="19">
        <f t="shared" si="23"/>
        <v>-0.39736659610102754</v>
      </c>
      <c r="J235" s="19">
        <f t="shared" si="24"/>
        <v>3.3973665961010275</v>
      </c>
    </row>
    <row r="236" spans="1:10" x14ac:dyDescent="0.35">
      <c r="A236" s="7">
        <v>45609</v>
      </c>
      <c r="B236" s="13">
        <f t="shared" si="25"/>
        <v>228</v>
      </c>
      <c r="C236" s="12">
        <v>19.5</v>
      </c>
      <c r="D236">
        <f t="shared" si="28"/>
        <v>-57</v>
      </c>
      <c r="E236">
        <v>1</v>
      </c>
      <c r="F236">
        <f t="shared" si="27"/>
        <v>1.5</v>
      </c>
      <c r="G236" s="19">
        <f t="shared" si="21"/>
        <v>1.4833333333333334</v>
      </c>
      <c r="H236" s="19">
        <f t="shared" si="22"/>
        <v>0.9616247824501104</v>
      </c>
      <c r="I236" s="19">
        <f t="shared" si="23"/>
        <v>-0.43991623156688742</v>
      </c>
      <c r="J236" s="19">
        <f t="shared" si="24"/>
        <v>3.4065828982335544</v>
      </c>
    </row>
    <row r="237" spans="1:10" x14ac:dyDescent="0.35">
      <c r="A237" s="7">
        <v>45610</v>
      </c>
      <c r="B237" s="13">
        <f t="shared" si="25"/>
        <v>229</v>
      </c>
      <c r="C237" s="12">
        <v>21</v>
      </c>
      <c r="D237">
        <f t="shared" si="28"/>
        <v>-55.5</v>
      </c>
      <c r="E237">
        <v>1</v>
      </c>
      <c r="F237">
        <f t="shared" si="27"/>
        <v>1.5</v>
      </c>
      <c r="G237" s="19">
        <f t="shared" si="21"/>
        <v>1.4750000000000001</v>
      </c>
      <c r="H237" s="19">
        <f t="shared" si="22"/>
        <v>0.97114622997775157</v>
      </c>
      <c r="I237" s="19">
        <f t="shared" si="23"/>
        <v>-0.46729245995550306</v>
      </c>
      <c r="J237" s="19">
        <f t="shared" si="24"/>
        <v>3.4172924599555032</v>
      </c>
    </row>
    <row r="238" spans="1:10" x14ac:dyDescent="0.35">
      <c r="A238" s="7">
        <v>45611</v>
      </c>
      <c r="B238" s="13">
        <f t="shared" si="25"/>
        <v>230</v>
      </c>
      <c r="C238" s="12">
        <v>21.5</v>
      </c>
      <c r="D238">
        <f t="shared" si="28"/>
        <v>-55</v>
      </c>
      <c r="E238">
        <v>1</v>
      </c>
      <c r="F238">
        <f t="shared" si="27"/>
        <v>0.5</v>
      </c>
      <c r="G238" s="19">
        <f t="shared" si="21"/>
        <v>1.4666666666666666</v>
      </c>
      <c r="H238" s="19">
        <f t="shared" si="22"/>
        <v>0.96767189113298568</v>
      </c>
      <c r="I238" s="19">
        <f t="shared" si="23"/>
        <v>-0.46867711559930481</v>
      </c>
      <c r="J238" s="19">
        <f t="shared" si="24"/>
        <v>3.4020104489326379</v>
      </c>
    </row>
    <row r="239" spans="1:10" x14ac:dyDescent="0.35">
      <c r="A239" s="7">
        <v>45612</v>
      </c>
      <c r="B239" s="13">
        <f t="shared" si="25"/>
        <v>231</v>
      </c>
      <c r="C239" s="12">
        <v>22.5</v>
      </c>
      <c r="D239">
        <f t="shared" si="28"/>
        <v>-54</v>
      </c>
      <c r="E239">
        <v>1</v>
      </c>
      <c r="F239">
        <f t="shared" si="27"/>
        <v>1</v>
      </c>
      <c r="G239" s="19">
        <f t="shared" si="21"/>
        <v>1.5166666666666666</v>
      </c>
      <c r="H239" s="19">
        <f t="shared" si="22"/>
        <v>0.95510325212629354</v>
      </c>
      <c r="I239" s="19">
        <f t="shared" si="23"/>
        <v>-0.39353983758592048</v>
      </c>
      <c r="J239" s="19">
        <f t="shared" si="24"/>
        <v>3.4268731709192535</v>
      </c>
    </row>
    <row r="240" spans="1:10" x14ac:dyDescent="0.35">
      <c r="A240" s="7">
        <v>45613</v>
      </c>
      <c r="B240" s="13">
        <f t="shared" si="25"/>
        <v>232</v>
      </c>
      <c r="C240" s="12">
        <v>24.5</v>
      </c>
      <c r="D240">
        <f t="shared" si="28"/>
        <v>-52</v>
      </c>
      <c r="E240">
        <v>1</v>
      </c>
      <c r="F240">
        <f t="shared" si="27"/>
        <v>2</v>
      </c>
      <c r="G240" s="19">
        <f t="shared" si="21"/>
        <v>1.4833333333333334</v>
      </c>
      <c r="H240" s="19">
        <f t="shared" si="22"/>
        <v>0.95510325212629354</v>
      </c>
      <c r="I240" s="19">
        <f t="shared" si="23"/>
        <v>-0.4268731709192537</v>
      </c>
      <c r="J240" s="19">
        <f t="shared" si="24"/>
        <v>3.3935398375859203</v>
      </c>
    </row>
    <row r="241" spans="1:10" x14ac:dyDescent="0.35">
      <c r="A241" s="7">
        <v>45614</v>
      </c>
      <c r="B241" s="13">
        <f t="shared" si="25"/>
        <v>233</v>
      </c>
      <c r="C241" s="12">
        <v>27</v>
      </c>
      <c r="D241">
        <f t="shared" si="28"/>
        <v>-49.5</v>
      </c>
      <c r="E241">
        <v>1</v>
      </c>
      <c r="F241">
        <f t="shared" si="27"/>
        <v>2.5</v>
      </c>
      <c r="G241" s="19">
        <f t="shared" si="21"/>
        <v>1.4333333333333333</v>
      </c>
      <c r="H241" s="19">
        <f t="shared" si="22"/>
        <v>0.93971035726736329</v>
      </c>
      <c r="I241" s="19">
        <f t="shared" si="23"/>
        <v>-0.44608738120139324</v>
      </c>
      <c r="J241" s="19">
        <f t="shared" si="24"/>
        <v>3.3127540478680597</v>
      </c>
    </row>
    <row r="242" spans="1:10" x14ac:dyDescent="0.35">
      <c r="A242" s="7">
        <v>45615</v>
      </c>
      <c r="B242" s="13">
        <f t="shared" si="25"/>
        <v>234</v>
      </c>
      <c r="C242" s="12">
        <v>29</v>
      </c>
      <c r="D242">
        <f t="shared" si="28"/>
        <v>-47.5</v>
      </c>
      <c r="E242">
        <v>1</v>
      </c>
      <c r="F242">
        <f t="shared" si="27"/>
        <v>2</v>
      </c>
      <c r="G242" s="19">
        <f t="shared" si="21"/>
        <v>1.4482758620689655</v>
      </c>
      <c r="H242" s="19">
        <f t="shared" si="22"/>
        <v>0.95226433944361322</v>
      </c>
      <c r="I242" s="19">
        <f t="shared" si="23"/>
        <v>-0.45625281681826091</v>
      </c>
      <c r="J242" s="19">
        <f t="shared" si="24"/>
        <v>3.3528045409561917</v>
      </c>
    </row>
    <row r="243" spans="1:10" x14ac:dyDescent="0.35">
      <c r="A243" s="7">
        <v>45616</v>
      </c>
      <c r="B243" s="13">
        <f t="shared" si="25"/>
        <v>235</v>
      </c>
      <c r="C243" s="12">
        <v>31.5</v>
      </c>
      <c r="D243">
        <f t="shared" si="28"/>
        <v>-45</v>
      </c>
      <c r="E243">
        <v>1</v>
      </c>
      <c r="F243">
        <f t="shared" si="27"/>
        <v>2.5</v>
      </c>
      <c r="G243" s="19">
        <f t="shared" si="21"/>
        <v>1.4642857142857142</v>
      </c>
      <c r="H243" s="19">
        <f t="shared" si="22"/>
        <v>0.96527726798139846</v>
      </c>
      <c r="I243" s="19">
        <f t="shared" si="23"/>
        <v>-0.46626882167708272</v>
      </c>
      <c r="J243" s="19">
        <f t="shared" si="24"/>
        <v>3.3948402502485111</v>
      </c>
    </row>
    <row r="244" spans="1:10" x14ac:dyDescent="0.35">
      <c r="A244" s="7">
        <v>45617</v>
      </c>
      <c r="B244" s="13">
        <f t="shared" si="25"/>
        <v>236</v>
      </c>
      <c r="C244" s="12">
        <v>32</v>
      </c>
      <c r="D244">
        <f t="shared" ref="D244:D249" si="29">D243+F244</f>
        <v>-44.5</v>
      </c>
      <c r="E244">
        <v>2</v>
      </c>
      <c r="F244">
        <f t="shared" ref="F244:F249" si="30">C244-C243</f>
        <v>0.5</v>
      </c>
      <c r="G244" s="19">
        <f t="shared" si="21"/>
        <v>1.5185185185185186</v>
      </c>
      <c r="H244" s="19">
        <f t="shared" ref="H244:H249" si="31">_xlfn.STDEV.P(F230:F259)</f>
        <v>0.94016824224770457</v>
      </c>
      <c r="I244" s="19">
        <f t="shared" ref="I244:I249" si="32">G244-2*H244</f>
        <v>-0.36181796597689053</v>
      </c>
      <c r="J244" s="19">
        <f t="shared" si="24"/>
        <v>3.398855003013928</v>
      </c>
    </row>
    <row r="245" spans="1:10" x14ac:dyDescent="0.35">
      <c r="A245" s="7">
        <v>45618</v>
      </c>
      <c r="B245" s="13">
        <f t="shared" si="25"/>
        <v>237</v>
      </c>
      <c r="C245" s="12">
        <v>33.5</v>
      </c>
      <c r="D245">
        <f t="shared" si="29"/>
        <v>-43</v>
      </c>
      <c r="E245">
        <v>3</v>
      </c>
      <c r="F245">
        <f t="shared" si="30"/>
        <v>1.5</v>
      </c>
      <c r="G245" s="19">
        <f t="shared" ref="G245:G255" si="33">AVERAGE(F231:F260)</f>
        <v>1.5576923076923077</v>
      </c>
      <c r="H245" s="19">
        <f t="shared" si="31"/>
        <v>0.93620472651062192</v>
      </c>
      <c r="I245" s="19">
        <f t="shared" si="32"/>
        <v>-0.31471714532893613</v>
      </c>
      <c r="J245" s="19">
        <f t="shared" ref="J245:J250" si="34">G245+2*H245</f>
        <v>3.4301017607135513</v>
      </c>
    </row>
    <row r="246" spans="1:10" x14ac:dyDescent="0.35">
      <c r="A246" s="7">
        <v>45619</v>
      </c>
      <c r="B246" s="13">
        <f t="shared" si="25"/>
        <v>238</v>
      </c>
      <c r="C246" s="12">
        <v>36</v>
      </c>
      <c r="D246">
        <f t="shared" si="29"/>
        <v>-40.5</v>
      </c>
      <c r="E246">
        <v>4</v>
      </c>
      <c r="F246">
        <f t="shared" si="30"/>
        <v>2.5</v>
      </c>
      <c r="G246" s="19">
        <f t="shared" si="33"/>
        <v>1.6</v>
      </c>
      <c r="H246" s="19">
        <f t="shared" si="31"/>
        <v>0.93005376188691369</v>
      </c>
      <c r="I246" s="19">
        <f t="shared" si="32"/>
        <v>-0.26010752377382729</v>
      </c>
      <c r="J246" s="19">
        <f t="shared" si="34"/>
        <v>3.4601075237738277</v>
      </c>
    </row>
    <row r="247" spans="1:10" x14ac:dyDescent="0.35">
      <c r="A247" s="7">
        <v>45620</v>
      </c>
      <c r="B247" s="13">
        <f t="shared" si="25"/>
        <v>239</v>
      </c>
      <c r="C247" s="12">
        <v>40</v>
      </c>
      <c r="D247">
        <f t="shared" si="29"/>
        <v>-36.5</v>
      </c>
      <c r="E247">
        <v>5</v>
      </c>
      <c r="F247">
        <f t="shared" si="30"/>
        <v>4</v>
      </c>
      <c r="G247" s="19">
        <f t="shared" si="33"/>
        <v>1.5833333333333333</v>
      </c>
      <c r="H247" s="19">
        <f t="shared" si="31"/>
        <v>0.94556714315918478</v>
      </c>
      <c r="I247" s="19">
        <f t="shared" si="32"/>
        <v>-0.30780095298503629</v>
      </c>
      <c r="J247" s="19">
        <f t="shared" si="34"/>
        <v>3.474467619651703</v>
      </c>
    </row>
    <row r="248" spans="1:10" x14ac:dyDescent="0.35">
      <c r="A248" s="7">
        <v>45621</v>
      </c>
      <c r="B248" s="13">
        <f t="shared" si="25"/>
        <v>240</v>
      </c>
      <c r="C248" s="12">
        <v>43</v>
      </c>
      <c r="D248">
        <f t="shared" si="29"/>
        <v>-33.5</v>
      </c>
      <c r="E248">
        <v>6</v>
      </c>
      <c r="F248">
        <f t="shared" si="30"/>
        <v>3</v>
      </c>
      <c r="G248" s="19">
        <f t="shared" si="33"/>
        <v>1.5652173913043479</v>
      </c>
      <c r="H248" s="19">
        <f t="shared" si="31"/>
        <v>0.96181833937517125</v>
      </c>
      <c r="I248" s="19">
        <f t="shared" si="32"/>
        <v>-0.35841928744599461</v>
      </c>
      <c r="J248" s="19">
        <f t="shared" si="34"/>
        <v>3.4888540700546904</v>
      </c>
    </row>
    <row r="249" spans="1:10" x14ac:dyDescent="0.35">
      <c r="A249" s="7">
        <v>45622</v>
      </c>
      <c r="B249" s="13">
        <f t="shared" si="25"/>
        <v>241</v>
      </c>
      <c r="C249" s="12">
        <v>45</v>
      </c>
      <c r="D249">
        <f t="shared" si="29"/>
        <v>-31.5</v>
      </c>
      <c r="E249">
        <v>7</v>
      </c>
      <c r="F249">
        <f t="shared" si="30"/>
        <v>2</v>
      </c>
      <c r="G249" s="19">
        <f t="shared" si="33"/>
        <v>1.5454545454545454</v>
      </c>
      <c r="H249" s="19">
        <f t="shared" si="31"/>
        <v>0.97885706669809225</v>
      </c>
      <c r="I249" s="19">
        <f t="shared" si="32"/>
        <v>-0.41225958794163908</v>
      </c>
      <c r="J249" s="19">
        <f t="shared" si="34"/>
        <v>3.5031686788507299</v>
      </c>
    </row>
    <row r="250" spans="1:10" x14ac:dyDescent="0.35">
      <c r="A250" s="7">
        <v>45623</v>
      </c>
      <c r="B250" s="13">
        <f t="shared" si="25"/>
        <v>242</v>
      </c>
      <c r="C250" s="12">
        <v>45.5</v>
      </c>
      <c r="D250">
        <f t="shared" ref="D250" si="35">D249+F250</f>
        <v>-31</v>
      </c>
      <c r="E250">
        <v>8</v>
      </c>
      <c r="F250">
        <f t="shared" ref="F250" si="36">C250-C249</f>
        <v>0.5</v>
      </c>
      <c r="G250" s="19">
        <f t="shared" si="33"/>
        <v>1.6190476190476191</v>
      </c>
      <c r="H250" s="19">
        <f t="shared" ref="H250" si="37">_xlfn.STDEV.P(F236:F265)</f>
        <v>0.9405515340525562</v>
      </c>
      <c r="I250" s="19">
        <f t="shared" ref="I250" si="38">G250-2*H250</f>
        <v>-0.26205544905749334</v>
      </c>
      <c r="J250" s="19">
        <f t="shared" si="34"/>
        <v>3.5001506871527317</v>
      </c>
    </row>
    <row r="251" spans="1:10" x14ac:dyDescent="0.35">
      <c r="A251" s="7">
        <v>45624</v>
      </c>
      <c r="B251" s="13">
        <f t="shared" si="25"/>
        <v>243</v>
      </c>
      <c r="C251" s="12">
        <v>46</v>
      </c>
      <c r="D251">
        <f t="shared" ref="D251" si="39">D250+F251</f>
        <v>-30.5</v>
      </c>
      <c r="E251">
        <v>9</v>
      </c>
      <c r="F251">
        <f t="shared" ref="F251" si="40">C251-C250</f>
        <v>0.5</v>
      </c>
      <c r="G251" s="19">
        <f t="shared" si="33"/>
        <v>1.625</v>
      </c>
      <c r="H251" s="19">
        <f t="shared" ref="H251" si="41">_xlfn.STDEV.P(F237:F266)</f>
        <v>0.96339244339988461</v>
      </c>
      <c r="I251" s="19">
        <f t="shared" ref="I251" si="42">G251-2*H251</f>
        <v>-0.30178488679976923</v>
      </c>
      <c r="J251" s="19">
        <f t="shared" ref="J251" si="43">G251+2*H251</f>
        <v>3.5517848867997692</v>
      </c>
    </row>
    <row r="252" spans="1:10" x14ac:dyDescent="0.35">
      <c r="A252" s="7">
        <v>45625</v>
      </c>
      <c r="B252" s="13">
        <f t="shared" si="25"/>
        <v>244</v>
      </c>
      <c r="C252" s="12">
        <v>46.25</v>
      </c>
      <c r="D252">
        <f t="shared" ref="D252" si="44">D251+F252</f>
        <v>-30.25</v>
      </c>
      <c r="E252">
        <v>10</v>
      </c>
      <c r="F252">
        <f t="shared" ref="F252" si="45">C252-C251</f>
        <v>0.25</v>
      </c>
      <c r="G252" s="19">
        <f t="shared" si="33"/>
        <v>1.631578947368421</v>
      </c>
      <c r="H252" s="19">
        <f t="shared" ref="H252" si="46">_xlfn.STDEV.P(F238:F267)</f>
        <v>0.98798179803121744</v>
      </c>
      <c r="I252" s="19">
        <f t="shared" ref="I252" si="47">G252-2*H252</f>
        <v>-0.34438464869401386</v>
      </c>
      <c r="J252" s="19">
        <f t="shared" ref="J252" si="48">G252+2*H252</f>
        <v>3.6075425434308559</v>
      </c>
    </row>
    <row r="253" spans="1:10" x14ac:dyDescent="0.35">
      <c r="A253" s="7">
        <v>45626</v>
      </c>
      <c r="B253" s="13">
        <f t="shared" si="25"/>
        <v>245</v>
      </c>
      <c r="C253" s="12">
        <v>48</v>
      </c>
      <c r="D253">
        <f t="shared" ref="D253" si="49">D252+F253</f>
        <v>-28.5</v>
      </c>
      <c r="E253">
        <v>11</v>
      </c>
      <c r="F253">
        <f t="shared" ref="F253" si="50">C253-C252</f>
        <v>1.75</v>
      </c>
      <c r="G253" s="19">
        <f t="shared" si="33"/>
        <v>1.6944444444444444</v>
      </c>
      <c r="H253" s="19">
        <f t="shared" ref="H253" si="51">_xlfn.STDEV.P(F239:F268)</f>
        <v>0.97736733809773224</v>
      </c>
      <c r="I253" s="19">
        <f t="shared" ref="I253" si="52">G253-2*H253</f>
        <v>-0.26029023175102006</v>
      </c>
      <c r="J253" s="19">
        <f t="shared" ref="J253" si="53">G253+2*H253</f>
        <v>3.6491791206399089</v>
      </c>
    </row>
    <row r="254" spans="1:10" x14ac:dyDescent="0.35">
      <c r="A254" s="7">
        <v>45627</v>
      </c>
      <c r="B254" s="13">
        <f t="shared" si="25"/>
        <v>246</v>
      </c>
      <c r="C254" s="12">
        <v>50</v>
      </c>
      <c r="D254">
        <f t="shared" ref="D254" si="54">D253+F254</f>
        <v>-26.5</v>
      </c>
      <c r="E254">
        <v>12</v>
      </c>
      <c r="F254">
        <f t="shared" ref="F254" si="55">C254-C253</f>
        <v>2</v>
      </c>
      <c r="G254" s="19">
        <f t="shared" si="33"/>
        <v>1.7352941176470589</v>
      </c>
      <c r="H254" s="19">
        <f t="shared" ref="H254" si="56">_xlfn.STDEV.P(F240:F269)</f>
        <v>0.99065704665289944</v>
      </c>
      <c r="I254" s="19">
        <f t="shared" ref="I254" si="57">G254-2*H254</f>
        <v>-0.24601997565874001</v>
      </c>
      <c r="J254" s="19">
        <f t="shared" ref="J254" si="58">G254+2*H254</f>
        <v>3.7166082109528578</v>
      </c>
    </row>
    <row r="255" spans="1:10" x14ac:dyDescent="0.35">
      <c r="A255" s="7">
        <v>45628</v>
      </c>
      <c r="B255" s="13">
        <f t="shared" si="25"/>
        <v>247</v>
      </c>
      <c r="C255" s="12">
        <v>51</v>
      </c>
      <c r="D255">
        <f t="shared" ref="D255" si="59">D254+F255</f>
        <v>-25.5</v>
      </c>
      <c r="E255">
        <v>13</v>
      </c>
      <c r="F255">
        <f t="shared" ref="F255" si="60">C255-C254</f>
        <v>1</v>
      </c>
      <c r="G255" s="19">
        <f t="shared" si="33"/>
        <v>1.71875</v>
      </c>
      <c r="H255" s="19">
        <f t="shared" ref="H255" si="61">_xlfn.STDEV.P(F241:F270)</f>
        <v>1.0188650241813191</v>
      </c>
      <c r="I255" s="19">
        <f t="shared" ref="I255" si="62">G255-2*H255</f>
        <v>-0.31898004836263816</v>
      </c>
      <c r="J255" s="19">
        <f t="shared" ref="J255" si="63">G255+2*H255</f>
        <v>3.7564800483626382</v>
      </c>
    </row>
    <row r="256" spans="1:10" x14ac:dyDescent="0.35">
      <c r="A256" s="7">
        <v>45629</v>
      </c>
      <c r="B256" s="13">
        <f t="shared" si="25"/>
        <v>248</v>
      </c>
      <c r="C256" s="12">
        <v>52</v>
      </c>
      <c r="D256">
        <f t="shared" ref="D256" si="64">D255+F256</f>
        <v>-24.5</v>
      </c>
      <c r="E256">
        <v>14</v>
      </c>
      <c r="F256">
        <f t="shared" ref="F256" si="65">C256-C255</f>
        <v>1</v>
      </c>
      <c r="G256" s="19">
        <f t="shared" ref="G256" si="66">AVERAGE(F242:F271)</f>
        <v>1.6666666666666667</v>
      </c>
      <c r="H256" s="19">
        <f t="shared" ref="H256" si="67">_xlfn.STDEV.P(F242:F271)</f>
        <v>1.0314498964510534</v>
      </c>
      <c r="I256" s="19">
        <f t="shared" ref="I256" si="68">G256-2*H256</f>
        <v>-0.39623312623544016</v>
      </c>
      <c r="J256" s="19">
        <f t="shared" ref="J256" si="69">G256+2*H256</f>
        <v>3.7295664595687734</v>
      </c>
    </row>
    <row r="257" spans="1:2" x14ac:dyDescent="0.35">
      <c r="A257" s="7">
        <v>45630</v>
      </c>
      <c r="B257" s="13">
        <f t="shared" si="25"/>
        <v>249</v>
      </c>
    </row>
    <row r="258" spans="1:2" x14ac:dyDescent="0.35">
      <c r="A258" s="7">
        <v>45631</v>
      </c>
      <c r="B258" s="13">
        <f t="shared" si="25"/>
        <v>250</v>
      </c>
    </row>
    <row r="259" spans="1:2" x14ac:dyDescent="0.35">
      <c r="A259" s="7">
        <v>45632</v>
      </c>
      <c r="B259" s="13">
        <f t="shared" si="25"/>
        <v>251</v>
      </c>
    </row>
    <row r="260" spans="1:2" x14ac:dyDescent="0.35">
      <c r="A260" s="7">
        <v>45633</v>
      </c>
      <c r="B260" s="13">
        <f t="shared" si="25"/>
        <v>252</v>
      </c>
    </row>
    <row r="261" spans="1:2" x14ac:dyDescent="0.35">
      <c r="A261" s="7">
        <v>45634</v>
      </c>
      <c r="B261" s="13">
        <f t="shared" si="25"/>
        <v>253</v>
      </c>
    </row>
    <row r="262" spans="1:2" x14ac:dyDescent="0.35">
      <c r="A262" s="7">
        <v>45635</v>
      </c>
      <c r="B262" s="13">
        <f t="shared" si="25"/>
        <v>254</v>
      </c>
    </row>
    <row r="263" spans="1:2" x14ac:dyDescent="0.35">
      <c r="A263" s="7">
        <v>45636</v>
      </c>
      <c r="B263" s="13">
        <f t="shared" si="25"/>
        <v>255</v>
      </c>
    </row>
    <row r="264" spans="1:2" x14ac:dyDescent="0.35">
      <c r="A264" s="7">
        <v>45637</v>
      </c>
      <c r="B264" s="13">
        <f t="shared" si="25"/>
        <v>256</v>
      </c>
    </row>
    <row r="265" spans="1:2" x14ac:dyDescent="0.35">
      <c r="A265" s="7">
        <v>45638</v>
      </c>
      <c r="B265" s="13">
        <f t="shared" si="25"/>
        <v>257</v>
      </c>
    </row>
    <row r="266" spans="1:2" x14ac:dyDescent="0.35">
      <c r="A266" s="7">
        <v>45639</v>
      </c>
      <c r="B266" s="13">
        <f t="shared" si="25"/>
        <v>258</v>
      </c>
    </row>
    <row r="267" spans="1:2" x14ac:dyDescent="0.35">
      <c r="A267" s="7">
        <v>45640</v>
      </c>
      <c r="B267" s="13">
        <f t="shared" si="25"/>
        <v>259</v>
      </c>
    </row>
    <row r="268" spans="1:2" x14ac:dyDescent="0.35">
      <c r="A268" s="7">
        <v>45641</v>
      </c>
      <c r="B268" s="13">
        <f t="shared" si="25"/>
        <v>260</v>
      </c>
    </row>
    <row r="269" spans="1:2" x14ac:dyDescent="0.35">
      <c r="A269" s="7">
        <v>45642</v>
      </c>
      <c r="B269" s="13">
        <f t="shared" si="25"/>
        <v>261</v>
      </c>
    </row>
    <row r="270" spans="1:2" x14ac:dyDescent="0.35">
      <c r="A270" s="7">
        <v>45643</v>
      </c>
      <c r="B270" s="13">
        <f t="shared" si="25"/>
        <v>262</v>
      </c>
    </row>
    <row r="271" spans="1:2" x14ac:dyDescent="0.35">
      <c r="A271" s="7">
        <v>45644</v>
      </c>
      <c r="B271" s="13">
        <f t="shared" si="25"/>
        <v>263</v>
      </c>
    </row>
    <row r="272" spans="1:2" x14ac:dyDescent="0.35">
      <c r="A272" s="7">
        <v>45645</v>
      </c>
      <c r="B272" s="13">
        <f t="shared" si="25"/>
        <v>264</v>
      </c>
    </row>
    <row r="273" spans="1:2" x14ac:dyDescent="0.35">
      <c r="A273" s="7">
        <v>45646</v>
      </c>
      <c r="B273" s="13">
        <f t="shared" si="25"/>
        <v>265</v>
      </c>
    </row>
    <row r="274" spans="1:2" x14ac:dyDescent="0.35">
      <c r="A274" s="7">
        <v>45647</v>
      </c>
      <c r="B274" s="13">
        <f t="shared" si="25"/>
        <v>266</v>
      </c>
    </row>
    <row r="275" spans="1:2" x14ac:dyDescent="0.35">
      <c r="A275" s="7">
        <v>45648</v>
      </c>
      <c r="B275" s="13">
        <f t="shared" si="25"/>
        <v>267</v>
      </c>
    </row>
    <row r="276" spans="1:2" x14ac:dyDescent="0.35">
      <c r="A276" s="7">
        <v>45649</v>
      </c>
      <c r="B276" s="13">
        <f t="shared" si="25"/>
        <v>268</v>
      </c>
    </row>
    <row r="277" spans="1:2" x14ac:dyDescent="0.35">
      <c r="A277" s="7">
        <v>45650</v>
      </c>
      <c r="B277" s="13">
        <f>B276+1</f>
        <v>269</v>
      </c>
    </row>
    <row r="278" spans="1:2" x14ac:dyDescent="0.35">
      <c r="A278" s="7">
        <v>45651</v>
      </c>
      <c r="B278" s="13">
        <f>B277+1</f>
        <v>270</v>
      </c>
    </row>
  </sheetData>
  <pageMargins left="0.7" right="0.7" top="0.75" bottom="0.75" header="0.3" footer="0.3"/>
  <pageSetup paperSize="9" scale="95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C57A-78D0-4099-B692-D0500218E984}">
  <dimension ref="A1:AB172"/>
  <sheetViews>
    <sheetView workbookViewId="0">
      <pane xSplit="3" ySplit="1" topLeftCell="D131" activePane="bottomRight" state="frozen"/>
      <selection pane="topRight" activeCell="D1" sqref="D1"/>
      <selection pane="bottomLeft" activeCell="A2" sqref="A2"/>
      <selection pane="bottomRight" activeCell="C151" sqref="C151"/>
    </sheetView>
  </sheetViews>
  <sheetFormatPr defaultRowHeight="14.5" x14ac:dyDescent="0.35"/>
  <cols>
    <col min="1" max="1" width="10.453125" style="7" bestFit="1" customWidth="1"/>
    <col min="2" max="2" width="9.08984375" style="13" customWidth="1"/>
    <col min="3" max="3" width="8.7265625" style="12"/>
    <col min="4" max="4" width="18.54296875" bestFit="1" customWidth="1"/>
    <col min="5" max="5" width="15.54296875" customWidth="1"/>
    <col min="6" max="6" width="18.26953125" customWidth="1"/>
    <col min="7" max="10" width="18.26953125" style="19" customWidth="1"/>
    <col min="11" max="11" width="12.36328125" bestFit="1" customWidth="1"/>
    <col min="15" max="15" width="8.90625" bestFit="1" customWidth="1"/>
    <col min="18" max="18" width="9.7265625" bestFit="1" customWidth="1"/>
    <col min="19" max="19" width="9.08984375" bestFit="1" customWidth="1"/>
    <col min="20" max="20" width="11.54296875" bestFit="1" customWidth="1"/>
  </cols>
  <sheetData>
    <row r="1" spans="1:16" x14ac:dyDescent="0.35">
      <c r="A1" s="7" t="s">
        <v>170</v>
      </c>
      <c r="B1" s="13" t="s">
        <v>69</v>
      </c>
      <c r="C1" s="12" t="s">
        <v>3</v>
      </c>
      <c r="D1" t="s">
        <v>2</v>
      </c>
      <c r="E1" t="s">
        <v>7</v>
      </c>
      <c r="F1" t="s">
        <v>1</v>
      </c>
      <c r="G1" s="19" t="s">
        <v>179</v>
      </c>
      <c r="H1" s="19" t="s">
        <v>192</v>
      </c>
      <c r="I1" s="19" t="s">
        <v>185</v>
      </c>
      <c r="J1" s="19" t="s">
        <v>186</v>
      </c>
      <c r="K1" t="s">
        <v>169</v>
      </c>
    </row>
    <row r="2" spans="1:16" x14ac:dyDescent="0.35">
      <c r="A2" s="7">
        <v>45458</v>
      </c>
      <c r="B2" s="13">
        <v>1</v>
      </c>
      <c r="C2" s="12">
        <v>-3</v>
      </c>
      <c r="F2">
        <v>0</v>
      </c>
      <c r="K2" t="s">
        <v>83</v>
      </c>
      <c r="O2" s="1">
        <v>45464</v>
      </c>
      <c r="P2" t="s">
        <v>88</v>
      </c>
    </row>
    <row r="3" spans="1:16" x14ac:dyDescent="0.35">
      <c r="A3" s="7">
        <v>45459</v>
      </c>
      <c r="B3" s="13">
        <f>B2+1</f>
        <v>2</v>
      </c>
      <c r="C3" s="12">
        <v>47</v>
      </c>
      <c r="D3">
        <v>50</v>
      </c>
      <c r="E3">
        <v>1</v>
      </c>
      <c r="F3">
        <f>C3-C2</f>
        <v>50</v>
      </c>
      <c r="K3" t="s">
        <v>84</v>
      </c>
    </row>
    <row r="4" spans="1:16" x14ac:dyDescent="0.35">
      <c r="A4" s="7">
        <v>45460</v>
      </c>
      <c r="B4" s="13">
        <f t="shared" ref="B4:B67" si="0">B3+1</f>
        <v>3</v>
      </c>
      <c r="C4" s="12">
        <v>83</v>
      </c>
      <c r="D4">
        <f t="shared" ref="D4:D60" si="1">D3+F4</f>
        <v>86</v>
      </c>
      <c r="E4">
        <v>1</v>
      </c>
      <c r="F4">
        <f>C4-C3</f>
        <v>36</v>
      </c>
      <c r="L4" t="s">
        <v>77</v>
      </c>
    </row>
    <row r="5" spans="1:16" x14ac:dyDescent="0.35">
      <c r="A5" s="7">
        <v>45461</v>
      </c>
      <c r="B5" s="13">
        <f t="shared" si="0"/>
        <v>4</v>
      </c>
      <c r="C5" s="12">
        <v>44</v>
      </c>
      <c r="D5">
        <f t="shared" si="1"/>
        <v>47</v>
      </c>
      <c r="E5">
        <v>1</v>
      </c>
      <c r="F5">
        <f>C5-C4</f>
        <v>-39</v>
      </c>
    </row>
    <row r="6" spans="1:16" x14ac:dyDescent="0.35">
      <c r="A6" s="7">
        <v>45462</v>
      </c>
      <c r="B6" s="13">
        <f t="shared" si="0"/>
        <v>5</v>
      </c>
      <c r="C6" s="12">
        <v>9</v>
      </c>
      <c r="D6">
        <f t="shared" si="1"/>
        <v>12</v>
      </c>
      <c r="E6">
        <v>1</v>
      </c>
      <c r="F6">
        <f>C6-C5</f>
        <v>-35</v>
      </c>
      <c r="K6" t="s">
        <v>86</v>
      </c>
    </row>
    <row r="7" spans="1:16" x14ac:dyDescent="0.35">
      <c r="A7" s="7">
        <v>45463</v>
      </c>
      <c r="B7" s="13">
        <f t="shared" si="0"/>
        <v>6</v>
      </c>
      <c r="C7" s="12">
        <v>2</v>
      </c>
      <c r="D7">
        <f t="shared" si="1"/>
        <v>5</v>
      </c>
      <c r="E7">
        <v>1</v>
      </c>
      <c r="F7">
        <v>-7</v>
      </c>
    </row>
    <row r="8" spans="1:16" x14ac:dyDescent="0.35">
      <c r="A8" s="7">
        <v>45464</v>
      </c>
      <c r="B8" s="13">
        <f t="shared" si="0"/>
        <v>7</v>
      </c>
      <c r="C8" s="12">
        <v>-1</v>
      </c>
      <c r="D8">
        <f t="shared" si="1"/>
        <v>2</v>
      </c>
      <c r="E8">
        <v>1</v>
      </c>
      <c r="F8">
        <v>-3</v>
      </c>
    </row>
    <row r="9" spans="1:16" x14ac:dyDescent="0.35">
      <c r="A9" s="7">
        <v>45465</v>
      </c>
      <c r="B9" s="13">
        <f t="shared" si="0"/>
        <v>8</v>
      </c>
      <c r="C9" s="12">
        <v>5</v>
      </c>
      <c r="D9">
        <f t="shared" si="1"/>
        <v>8</v>
      </c>
      <c r="E9">
        <v>1</v>
      </c>
      <c r="F9">
        <v>6</v>
      </c>
    </row>
    <row r="10" spans="1:16" x14ac:dyDescent="0.35">
      <c r="A10" s="7">
        <v>45466</v>
      </c>
      <c r="B10" s="13">
        <f t="shared" si="0"/>
        <v>9</v>
      </c>
      <c r="C10" s="12">
        <v>-4</v>
      </c>
      <c r="D10">
        <f t="shared" si="1"/>
        <v>-1</v>
      </c>
      <c r="E10">
        <v>1</v>
      </c>
      <c r="F10">
        <v>-9</v>
      </c>
    </row>
    <row r="11" spans="1:16" x14ac:dyDescent="0.35">
      <c r="A11" s="7">
        <v>45467</v>
      </c>
      <c r="B11" s="13">
        <f t="shared" si="0"/>
        <v>10</v>
      </c>
      <c r="C11" s="12">
        <v>-5</v>
      </c>
      <c r="D11">
        <f t="shared" si="1"/>
        <v>-2</v>
      </c>
      <c r="E11">
        <v>1</v>
      </c>
      <c r="F11">
        <v>-1</v>
      </c>
    </row>
    <row r="12" spans="1:16" x14ac:dyDescent="0.35">
      <c r="A12" s="7">
        <v>45468</v>
      </c>
      <c r="B12" s="13">
        <f t="shared" si="0"/>
        <v>11</v>
      </c>
      <c r="C12" s="12">
        <v>-8</v>
      </c>
      <c r="D12">
        <f t="shared" si="1"/>
        <v>-5</v>
      </c>
      <c r="E12">
        <v>1</v>
      </c>
      <c r="F12">
        <v>-3</v>
      </c>
    </row>
    <row r="13" spans="1:16" x14ac:dyDescent="0.35">
      <c r="A13" s="7">
        <v>45469</v>
      </c>
      <c r="B13" s="13">
        <f t="shared" si="0"/>
        <v>12</v>
      </c>
      <c r="C13" s="12">
        <v>-17</v>
      </c>
      <c r="D13">
        <f t="shared" si="1"/>
        <v>-14</v>
      </c>
      <c r="E13">
        <v>1</v>
      </c>
      <c r="F13">
        <v>-9</v>
      </c>
    </row>
    <row r="14" spans="1:16" x14ac:dyDescent="0.35">
      <c r="A14" s="7">
        <v>45470</v>
      </c>
      <c r="B14" s="13">
        <f t="shared" si="0"/>
        <v>13</v>
      </c>
      <c r="C14" s="12">
        <v>-33</v>
      </c>
      <c r="D14">
        <f t="shared" si="1"/>
        <v>-30</v>
      </c>
      <c r="E14">
        <v>1</v>
      </c>
      <c r="F14">
        <v>-16</v>
      </c>
    </row>
    <row r="15" spans="1:16" x14ac:dyDescent="0.35">
      <c r="A15" s="7">
        <v>45471</v>
      </c>
      <c r="B15" s="13">
        <f t="shared" si="0"/>
        <v>14</v>
      </c>
      <c r="C15" s="12">
        <v>-50</v>
      </c>
      <c r="D15">
        <f t="shared" si="1"/>
        <v>-47</v>
      </c>
      <c r="E15">
        <v>1</v>
      </c>
      <c r="F15">
        <v>-17</v>
      </c>
      <c r="K15" t="s">
        <v>85</v>
      </c>
    </row>
    <row r="16" spans="1:16" x14ac:dyDescent="0.35">
      <c r="A16" s="7">
        <v>45472</v>
      </c>
      <c r="B16" s="13">
        <f t="shared" si="0"/>
        <v>15</v>
      </c>
      <c r="C16" s="12">
        <v>-50</v>
      </c>
      <c r="D16">
        <f t="shared" si="1"/>
        <v>-47</v>
      </c>
      <c r="E16">
        <v>1</v>
      </c>
      <c r="F16">
        <v>0</v>
      </c>
      <c r="G16" s="19">
        <f>AVERAGE(F2:F31)</f>
        <v>3.9</v>
      </c>
      <c r="H16" s="19">
        <f>_xlfn.STDEV.P(F2:F31)</f>
        <v>17.720703522527916</v>
      </c>
      <c r="I16" s="19">
        <f>G16-2*H16</f>
        <v>-31.541407045055834</v>
      </c>
      <c r="J16" s="19">
        <f>G16+2*H16</f>
        <v>39.341407045055831</v>
      </c>
    </row>
    <row r="17" spans="1:22" x14ac:dyDescent="0.35">
      <c r="A17" s="7">
        <v>45473</v>
      </c>
      <c r="B17" s="13">
        <f t="shared" si="0"/>
        <v>16</v>
      </c>
      <c r="C17" s="12">
        <v>-48</v>
      </c>
      <c r="D17">
        <f t="shared" si="1"/>
        <v>-45</v>
      </c>
      <c r="E17">
        <v>1</v>
      </c>
      <c r="F17">
        <v>2</v>
      </c>
      <c r="G17" s="19">
        <f t="shared" ref="G17:G80" si="2">AVERAGE(F3:F32)</f>
        <v>3.7666666666666666</v>
      </c>
      <c r="H17" s="19">
        <f>_xlfn.STDEV.P(F3:F32)</f>
        <v>17.764540210455461</v>
      </c>
      <c r="I17" s="19">
        <f t="shared" ref="I17:I80" si="3">G17-2*H17</f>
        <v>-31.762413754244257</v>
      </c>
      <c r="J17" s="19">
        <f t="shared" ref="J17:J80" si="4">G17+2*H17</f>
        <v>39.295747087577588</v>
      </c>
    </row>
    <row r="18" spans="1:22" x14ac:dyDescent="0.35">
      <c r="A18" s="7">
        <v>45474</v>
      </c>
      <c r="B18" s="13">
        <f t="shared" si="0"/>
        <v>17</v>
      </c>
      <c r="C18" s="12">
        <v>-27</v>
      </c>
      <c r="D18">
        <f t="shared" si="1"/>
        <v>-24</v>
      </c>
      <c r="E18">
        <v>1</v>
      </c>
      <c r="F18">
        <v>21</v>
      </c>
      <c r="G18" s="19">
        <f t="shared" si="2"/>
        <v>2.0333333333333332</v>
      </c>
      <c r="H18" s="19">
        <f t="shared" ref="H18:H81" si="5">_xlfn.STDEV.P(F4:F33)</f>
        <v>15.570235137024174</v>
      </c>
      <c r="I18" s="19">
        <f t="shared" si="3"/>
        <v>-29.107136940715016</v>
      </c>
      <c r="J18" s="19">
        <f t="shared" si="4"/>
        <v>33.173803607381679</v>
      </c>
    </row>
    <row r="19" spans="1:22" x14ac:dyDescent="0.35">
      <c r="A19" s="7">
        <v>45475</v>
      </c>
      <c r="B19" s="13">
        <f t="shared" si="0"/>
        <v>18</v>
      </c>
      <c r="C19" s="12">
        <v>-12.5</v>
      </c>
      <c r="D19">
        <f t="shared" si="1"/>
        <v>-9.5</v>
      </c>
      <c r="E19">
        <v>1</v>
      </c>
      <c r="F19">
        <f t="shared" ref="F19:F60" si="6">C19-C18</f>
        <v>14.5</v>
      </c>
      <c r="G19" s="19">
        <f t="shared" si="2"/>
        <v>0.96666666666666667</v>
      </c>
      <c r="H19" s="19">
        <f t="shared" si="5"/>
        <v>14.246598034462668</v>
      </c>
      <c r="I19" s="19">
        <f t="shared" si="3"/>
        <v>-27.526529402258671</v>
      </c>
      <c r="J19" s="19">
        <f t="shared" si="4"/>
        <v>29.459862735592001</v>
      </c>
    </row>
    <row r="20" spans="1:22" x14ac:dyDescent="0.35">
      <c r="A20" s="7">
        <v>45476</v>
      </c>
      <c r="B20" s="13">
        <f t="shared" si="0"/>
        <v>19</v>
      </c>
      <c r="C20" s="12">
        <v>8</v>
      </c>
      <c r="D20">
        <f t="shared" si="1"/>
        <v>11</v>
      </c>
      <c r="E20">
        <v>1</v>
      </c>
      <c r="F20">
        <f t="shared" si="6"/>
        <v>20.5</v>
      </c>
      <c r="G20" s="19">
        <f t="shared" si="2"/>
        <v>1.6</v>
      </c>
      <c r="H20" s="19">
        <f t="shared" si="5"/>
        <v>12.805207274126152</v>
      </c>
      <c r="I20" s="19">
        <f t="shared" si="3"/>
        <v>-24.010414548252303</v>
      </c>
      <c r="J20" s="19">
        <f t="shared" si="4"/>
        <v>27.210414548252306</v>
      </c>
    </row>
    <row r="21" spans="1:22" x14ac:dyDescent="0.35">
      <c r="A21" s="7">
        <v>45477</v>
      </c>
      <c r="B21" s="13">
        <f t="shared" si="0"/>
        <v>20</v>
      </c>
      <c r="C21" s="12">
        <v>26.5</v>
      </c>
      <c r="D21">
        <f t="shared" si="1"/>
        <v>29.5</v>
      </c>
      <c r="E21">
        <v>1</v>
      </c>
      <c r="F21">
        <f t="shared" si="6"/>
        <v>18.5</v>
      </c>
      <c r="G21" s="19">
        <f t="shared" si="2"/>
        <v>2.5</v>
      </c>
      <c r="H21" s="19">
        <f t="shared" si="5"/>
        <v>11.026483271348727</v>
      </c>
      <c r="I21" s="19">
        <f t="shared" si="3"/>
        <v>-19.552966542697455</v>
      </c>
      <c r="J21" s="19">
        <f t="shared" si="4"/>
        <v>24.552966542697455</v>
      </c>
      <c r="K21" t="s">
        <v>117</v>
      </c>
    </row>
    <row r="22" spans="1:22" x14ac:dyDescent="0.35">
      <c r="A22" s="7">
        <v>45478</v>
      </c>
      <c r="B22" s="13">
        <f t="shared" si="0"/>
        <v>21</v>
      </c>
      <c r="C22" s="12">
        <v>28</v>
      </c>
      <c r="D22">
        <f t="shared" si="1"/>
        <v>31</v>
      </c>
      <c r="E22">
        <v>1</v>
      </c>
      <c r="F22">
        <f t="shared" si="6"/>
        <v>1.5</v>
      </c>
      <c r="G22" s="19">
        <f t="shared" si="2"/>
        <v>2.0333333333333332</v>
      </c>
      <c r="H22" s="19">
        <f t="shared" si="5"/>
        <v>11.694680652140764</v>
      </c>
      <c r="I22" s="19">
        <f t="shared" si="3"/>
        <v>-21.356027970948197</v>
      </c>
      <c r="J22" s="19">
        <f t="shared" si="4"/>
        <v>25.42269463761486</v>
      </c>
      <c r="U22">
        <f>2197-272</f>
        <v>1925</v>
      </c>
    </row>
    <row r="23" spans="1:22" x14ac:dyDescent="0.35">
      <c r="A23" s="7">
        <v>45479</v>
      </c>
      <c r="B23" s="13">
        <f t="shared" si="0"/>
        <v>22</v>
      </c>
      <c r="C23" s="12">
        <v>36</v>
      </c>
      <c r="D23">
        <f t="shared" si="1"/>
        <v>39</v>
      </c>
      <c r="E23">
        <v>1</v>
      </c>
      <c r="F23">
        <f t="shared" si="6"/>
        <v>8</v>
      </c>
      <c r="G23" s="19">
        <f t="shared" si="2"/>
        <v>2.7333333333333334</v>
      </c>
      <c r="H23" s="19">
        <f t="shared" si="5"/>
        <v>11.997036671148791</v>
      </c>
      <c r="I23" s="19">
        <f t="shared" si="3"/>
        <v>-21.260740008964248</v>
      </c>
      <c r="J23" s="19">
        <f t="shared" si="4"/>
        <v>26.727406675630917</v>
      </c>
      <c r="V23">
        <f>16/30</f>
        <v>0.53333333333333333</v>
      </c>
    </row>
    <row r="24" spans="1:22" x14ac:dyDescent="0.35">
      <c r="A24" s="7">
        <v>45480</v>
      </c>
      <c r="B24" s="13">
        <f t="shared" si="0"/>
        <v>23</v>
      </c>
      <c r="C24" s="12">
        <v>53</v>
      </c>
      <c r="D24">
        <f t="shared" si="1"/>
        <v>56</v>
      </c>
      <c r="E24">
        <v>1</v>
      </c>
      <c r="F24">
        <f t="shared" si="6"/>
        <v>17</v>
      </c>
      <c r="G24" s="19">
        <f t="shared" si="2"/>
        <v>2.5</v>
      </c>
      <c r="H24" s="19">
        <f t="shared" si="5"/>
        <v>11.999305535460513</v>
      </c>
      <c r="I24" s="19">
        <f t="shared" si="3"/>
        <v>-21.498611070921026</v>
      </c>
      <c r="J24" s="19">
        <f t="shared" si="4"/>
        <v>26.498611070921026</v>
      </c>
      <c r="R24">
        <v>-3</v>
      </c>
      <c r="V24">
        <f>90-28.1</f>
        <v>61.9</v>
      </c>
    </row>
    <row r="25" spans="1:22" x14ac:dyDescent="0.35">
      <c r="A25" s="7">
        <v>45481</v>
      </c>
      <c r="B25" s="13">
        <f t="shared" si="0"/>
        <v>24</v>
      </c>
      <c r="C25" s="12">
        <v>62</v>
      </c>
      <c r="D25">
        <f t="shared" si="1"/>
        <v>65</v>
      </c>
      <c r="E25">
        <v>1</v>
      </c>
      <c r="F25">
        <f t="shared" si="6"/>
        <v>9</v>
      </c>
      <c r="G25" s="19">
        <f t="shared" si="2"/>
        <v>2.4333333333333331</v>
      </c>
      <c r="H25" s="19">
        <f t="shared" si="5"/>
        <v>12.068370045517975</v>
      </c>
      <c r="I25" s="19">
        <f t="shared" si="3"/>
        <v>-21.703406757702616</v>
      </c>
      <c r="J25" s="19">
        <f t="shared" si="4"/>
        <v>26.570073424369284</v>
      </c>
    </row>
    <row r="26" spans="1:22" x14ac:dyDescent="0.35">
      <c r="A26" s="7">
        <v>45482</v>
      </c>
      <c r="B26" s="13">
        <f t="shared" si="0"/>
        <v>25</v>
      </c>
      <c r="C26" s="12">
        <v>72</v>
      </c>
      <c r="D26">
        <f t="shared" si="1"/>
        <v>75</v>
      </c>
      <c r="E26">
        <v>1</v>
      </c>
      <c r="F26">
        <f t="shared" si="6"/>
        <v>10</v>
      </c>
      <c r="G26" s="19">
        <f t="shared" si="2"/>
        <v>2.0333333333333332</v>
      </c>
      <c r="H26" s="19">
        <f t="shared" si="5"/>
        <v>12.37061931441681</v>
      </c>
      <c r="I26" s="19">
        <f t="shared" si="3"/>
        <v>-22.707905295500289</v>
      </c>
      <c r="J26" s="19">
        <f t="shared" si="4"/>
        <v>26.774571962166952</v>
      </c>
      <c r="P26" t="s">
        <v>13</v>
      </c>
      <c r="R26" s="1">
        <v>45458</v>
      </c>
      <c r="S26" s="1"/>
      <c r="T26" s="14"/>
    </row>
    <row r="27" spans="1:22" x14ac:dyDescent="0.35">
      <c r="A27" s="7">
        <v>45483</v>
      </c>
      <c r="B27" s="13">
        <f t="shared" si="0"/>
        <v>26</v>
      </c>
      <c r="C27" s="12">
        <v>84</v>
      </c>
      <c r="D27">
        <f t="shared" si="1"/>
        <v>87</v>
      </c>
      <c r="E27">
        <v>1</v>
      </c>
      <c r="F27">
        <f t="shared" si="6"/>
        <v>12</v>
      </c>
      <c r="G27" s="19">
        <f t="shared" si="2"/>
        <v>2.2666666666666666</v>
      </c>
      <c r="H27" s="19">
        <f t="shared" si="5"/>
        <v>12.339457938751694</v>
      </c>
      <c r="I27" s="19">
        <f t="shared" si="3"/>
        <v>-22.412249210836723</v>
      </c>
      <c r="J27" s="19">
        <f t="shared" si="4"/>
        <v>26.945582544170055</v>
      </c>
      <c r="K27" t="s">
        <v>118</v>
      </c>
      <c r="P27">
        <v>0</v>
      </c>
      <c r="Q27">
        <f>P27/60</f>
        <v>0</v>
      </c>
      <c r="R27">
        <v>0</v>
      </c>
    </row>
    <row r="28" spans="1:22" x14ac:dyDescent="0.35">
      <c r="A28" s="7">
        <v>45484</v>
      </c>
      <c r="B28" s="13">
        <f t="shared" si="0"/>
        <v>27</v>
      </c>
      <c r="C28" s="12">
        <v>84</v>
      </c>
      <c r="D28">
        <f t="shared" si="1"/>
        <v>87</v>
      </c>
      <c r="E28">
        <v>1</v>
      </c>
      <c r="F28">
        <f t="shared" si="6"/>
        <v>0</v>
      </c>
      <c r="G28" s="19">
        <f t="shared" si="2"/>
        <v>2.3166666666666669</v>
      </c>
      <c r="H28" s="19">
        <f t="shared" si="5"/>
        <v>12.296668473841017</v>
      </c>
      <c r="I28" s="19">
        <f t="shared" si="3"/>
        <v>-22.276670281015367</v>
      </c>
      <c r="J28" s="19">
        <f t="shared" si="4"/>
        <v>26.9100036143487</v>
      </c>
      <c r="P28">
        <v>34</v>
      </c>
      <c r="Q28">
        <f t="shared" ref="Q28:Q88" si="7">P28/60</f>
        <v>0.56666666666666665</v>
      </c>
    </row>
    <row r="29" spans="1:22" x14ac:dyDescent="0.35">
      <c r="A29" s="7">
        <v>45485</v>
      </c>
      <c r="B29" s="13">
        <f t="shared" si="0"/>
        <v>28</v>
      </c>
      <c r="C29" s="12">
        <v>103</v>
      </c>
      <c r="D29">
        <f t="shared" si="1"/>
        <v>106</v>
      </c>
      <c r="E29">
        <v>1</v>
      </c>
      <c r="F29">
        <f t="shared" si="6"/>
        <v>19</v>
      </c>
      <c r="G29" s="19">
        <f t="shared" si="2"/>
        <v>2.6</v>
      </c>
      <c r="H29" s="19">
        <f t="shared" si="5"/>
        <v>11.964809512343548</v>
      </c>
      <c r="I29" s="19">
        <f t="shared" si="3"/>
        <v>-21.329619024687094</v>
      </c>
      <c r="J29" s="19">
        <f t="shared" si="4"/>
        <v>26.529619024687097</v>
      </c>
      <c r="P29">
        <v>60</v>
      </c>
      <c r="Q29">
        <f t="shared" si="7"/>
        <v>1</v>
      </c>
    </row>
    <row r="30" spans="1:22" x14ac:dyDescent="0.35">
      <c r="A30" s="7">
        <v>45486</v>
      </c>
      <c r="B30" s="13">
        <f t="shared" si="0"/>
        <v>29</v>
      </c>
      <c r="C30" s="12">
        <v>107</v>
      </c>
      <c r="D30">
        <f t="shared" si="1"/>
        <v>110</v>
      </c>
      <c r="E30">
        <v>1</v>
      </c>
      <c r="F30">
        <f t="shared" si="6"/>
        <v>4</v>
      </c>
      <c r="G30" s="19">
        <f t="shared" si="2"/>
        <v>3.3</v>
      </c>
      <c r="H30" s="19">
        <f t="shared" si="5"/>
        <v>11.398537917937839</v>
      </c>
      <c r="I30" s="19">
        <f t="shared" si="3"/>
        <v>-19.497075835875677</v>
      </c>
      <c r="J30" s="19">
        <f t="shared" si="4"/>
        <v>26.097075835875678</v>
      </c>
      <c r="P30">
        <v>80</v>
      </c>
      <c r="Q30">
        <f t="shared" si="7"/>
        <v>1.3333333333333333</v>
      </c>
    </row>
    <row r="31" spans="1:22" x14ac:dyDescent="0.35">
      <c r="A31" s="7">
        <v>45487</v>
      </c>
      <c r="B31" s="13">
        <f t="shared" si="0"/>
        <v>30</v>
      </c>
      <c r="C31" s="12">
        <v>114</v>
      </c>
      <c r="D31">
        <f t="shared" si="1"/>
        <v>117</v>
      </c>
      <c r="E31">
        <v>1</v>
      </c>
      <c r="F31">
        <f t="shared" si="6"/>
        <v>7</v>
      </c>
      <c r="G31" s="19">
        <f t="shared" si="2"/>
        <v>3.1666666666666665</v>
      </c>
      <c r="H31" s="19">
        <f t="shared" si="5"/>
        <v>11.459590840087714</v>
      </c>
      <c r="I31" s="19">
        <f t="shared" si="3"/>
        <v>-19.752515013508759</v>
      </c>
      <c r="J31" s="19">
        <f t="shared" si="4"/>
        <v>26.085848346842095</v>
      </c>
      <c r="P31">
        <v>90</v>
      </c>
      <c r="Q31">
        <f t="shared" si="7"/>
        <v>1.5</v>
      </c>
    </row>
    <row r="32" spans="1:22" x14ac:dyDescent="0.35">
      <c r="A32" s="7">
        <v>45488</v>
      </c>
      <c r="B32" s="13">
        <f t="shared" si="0"/>
        <v>31</v>
      </c>
      <c r="C32" s="12">
        <v>110</v>
      </c>
      <c r="D32">
        <f t="shared" si="1"/>
        <v>113</v>
      </c>
      <c r="E32">
        <v>1</v>
      </c>
      <c r="F32">
        <f t="shared" si="6"/>
        <v>-4</v>
      </c>
      <c r="G32" s="19">
        <f t="shared" si="2"/>
        <v>2.7</v>
      </c>
      <c r="H32" s="19">
        <f t="shared" si="5"/>
        <v>11.778228502905971</v>
      </c>
      <c r="I32" s="19">
        <f t="shared" si="3"/>
        <v>-20.856457005811944</v>
      </c>
      <c r="J32" s="19">
        <f t="shared" si="4"/>
        <v>26.256457005811942</v>
      </c>
      <c r="P32">
        <v>105</v>
      </c>
      <c r="Q32">
        <f t="shared" si="7"/>
        <v>1.75</v>
      </c>
    </row>
    <row r="33" spans="1:18" x14ac:dyDescent="0.35">
      <c r="A33" s="7">
        <v>45489</v>
      </c>
      <c r="B33" s="13">
        <f t="shared" si="0"/>
        <v>32</v>
      </c>
      <c r="C33" s="12">
        <v>108</v>
      </c>
      <c r="D33">
        <f t="shared" si="1"/>
        <v>111</v>
      </c>
      <c r="E33">
        <v>1</v>
      </c>
      <c r="F33">
        <f t="shared" si="6"/>
        <v>-2</v>
      </c>
      <c r="G33" s="19">
        <f t="shared" si="2"/>
        <v>1.5666666666666667</v>
      </c>
      <c r="H33" s="19">
        <f t="shared" si="5"/>
        <v>11.59722188955422</v>
      </c>
      <c r="I33" s="19">
        <f t="shared" si="3"/>
        <v>-21.627777112441773</v>
      </c>
      <c r="J33" s="19">
        <f t="shared" si="4"/>
        <v>24.761110445775106</v>
      </c>
    </row>
    <row r="34" spans="1:18" x14ac:dyDescent="0.35">
      <c r="A34" s="7">
        <v>45490</v>
      </c>
      <c r="B34" s="13">
        <f t="shared" si="0"/>
        <v>33</v>
      </c>
      <c r="C34" s="12">
        <v>112</v>
      </c>
      <c r="D34">
        <f t="shared" si="1"/>
        <v>115</v>
      </c>
      <c r="E34">
        <v>1</v>
      </c>
      <c r="F34">
        <f t="shared" si="6"/>
        <v>4</v>
      </c>
      <c r="G34" s="19">
        <f t="shared" si="2"/>
        <v>0.78333333333333333</v>
      </c>
      <c r="H34" s="19">
        <f t="shared" si="5"/>
        <v>11.490346189543445</v>
      </c>
      <c r="I34" s="19">
        <f t="shared" si="3"/>
        <v>-22.197359045753554</v>
      </c>
      <c r="J34" s="19">
        <f t="shared" si="4"/>
        <v>23.764025712420224</v>
      </c>
      <c r="P34">
        <v>120</v>
      </c>
      <c r="Q34">
        <f t="shared" si="7"/>
        <v>2</v>
      </c>
    </row>
    <row r="35" spans="1:18" x14ac:dyDescent="0.35">
      <c r="A35" s="7">
        <v>45491</v>
      </c>
      <c r="B35" s="13">
        <f t="shared" si="0"/>
        <v>34</v>
      </c>
      <c r="C35" s="12">
        <v>92</v>
      </c>
      <c r="D35">
        <f t="shared" si="1"/>
        <v>95</v>
      </c>
      <c r="E35">
        <v>1</v>
      </c>
      <c r="F35">
        <f t="shared" si="6"/>
        <v>-20</v>
      </c>
      <c r="G35" s="19">
        <f t="shared" si="2"/>
        <v>-0.26666666666666666</v>
      </c>
      <c r="H35" s="19">
        <f t="shared" si="5"/>
        <v>11.072287729080903</v>
      </c>
      <c r="I35" s="19">
        <f t="shared" si="3"/>
        <v>-22.411242124828473</v>
      </c>
      <c r="J35" s="19">
        <f t="shared" si="4"/>
        <v>21.877908791495141</v>
      </c>
      <c r="P35">
        <v>140</v>
      </c>
      <c r="Q35">
        <f t="shared" si="7"/>
        <v>2.3333333333333335</v>
      </c>
      <c r="R35">
        <v>5</v>
      </c>
    </row>
    <row r="36" spans="1:18" x14ac:dyDescent="0.35">
      <c r="A36" s="7">
        <v>45492</v>
      </c>
      <c r="B36" s="13">
        <f t="shared" si="0"/>
        <v>35</v>
      </c>
      <c r="C36" s="12">
        <v>84</v>
      </c>
      <c r="D36">
        <f t="shared" si="1"/>
        <v>87</v>
      </c>
      <c r="E36">
        <v>1</v>
      </c>
      <c r="F36">
        <f t="shared" si="6"/>
        <v>-8</v>
      </c>
      <c r="G36" s="19">
        <f t="shared" si="2"/>
        <v>-1.1333333333333333</v>
      </c>
      <c r="H36" s="19">
        <f t="shared" si="5"/>
        <v>10.575863505590874</v>
      </c>
      <c r="I36" s="19">
        <f t="shared" si="3"/>
        <v>-22.285060344515081</v>
      </c>
      <c r="J36" s="19">
        <f t="shared" si="4"/>
        <v>20.018393677848415</v>
      </c>
      <c r="P36">
        <v>170</v>
      </c>
      <c r="Q36">
        <f t="shared" si="7"/>
        <v>2.8333333333333335</v>
      </c>
    </row>
    <row r="37" spans="1:18" x14ac:dyDescent="0.35">
      <c r="A37" s="7">
        <v>45493</v>
      </c>
      <c r="B37" s="13">
        <f t="shared" si="0"/>
        <v>36</v>
      </c>
      <c r="C37" s="12">
        <v>63</v>
      </c>
      <c r="D37">
        <f t="shared" si="1"/>
        <v>66</v>
      </c>
      <c r="E37">
        <v>1</v>
      </c>
      <c r="F37">
        <f t="shared" si="6"/>
        <v>-21</v>
      </c>
      <c r="G37" s="19">
        <f t="shared" si="2"/>
        <v>-1.2333333333333334</v>
      </c>
      <c r="H37" s="19">
        <f t="shared" si="5"/>
        <v>10.564668580803765</v>
      </c>
      <c r="I37" s="19">
        <f t="shared" si="3"/>
        <v>-22.362670494940865</v>
      </c>
      <c r="J37" s="19">
        <f t="shared" si="4"/>
        <v>19.896003828274196</v>
      </c>
      <c r="P37">
        <v>180</v>
      </c>
      <c r="Q37">
        <f t="shared" si="7"/>
        <v>3</v>
      </c>
    </row>
    <row r="38" spans="1:18" x14ac:dyDescent="0.35">
      <c r="A38" s="7">
        <v>45494</v>
      </c>
      <c r="B38" s="13">
        <f t="shared" si="0"/>
        <v>37</v>
      </c>
      <c r="C38" s="12">
        <v>81</v>
      </c>
      <c r="D38">
        <f t="shared" si="1"/>
        <v>84</v>
      </c>
      <c r="E38">
        <v>1</v>
      </c>
      <c r="F38">
        <f t="shared" si="6"/>
        <v>18</v>
      </c>
      <c r="G38" s="19">
        <f t="shared" si="2"/>
        <v>-1.5</v>
      </c>
      <c r="H38" s="19">
        <f t="shared" si="5"/>
        <v>10.428326807307105</v>
      </c>
      <c r="I38" s="19">
        <f t="shared" si="3"/>
        <v>-22.35665361461421</v>
      </c>
      <c r="J38" s="19">
        <f t="shared" si="4"/>
        <v>19.35665361461421</v>
      </c>
      <c r="P38">
        <v>210</v>
      </c>
      <c r="Q38">
        <f t="shared" si="7"/>
        <v>3.5</v>
      </c>
    </row>
    <row r="39" spans="1:18" x14ac:dyDescent="0.35">
      <c r="A39" s="7">
        <v>45495</v>
      </c>
      <c r="B39" s="13">
        <f t="shared" si="0"/>
        <v>38</v>
      </c>
      <c r="C39" s="12">
        <v>80</v>
      </c>
      <c r="D39">
        <f t="shared" si="1"/>
        <v>83</v>
      </c>
      <c r="E39">
        <v>1</v>
      </c>
      <c r="F39">
        <f t="shared" si="6"/>
        <v>-1</v>
      </c>
      <c r="G39" s="19">
        <f t="shared" si="2"/>
        <v>-2.15</v>
      </c>
      <c r="H39" s="19">
        <f t="shared" si="5"/>
        <v>9.8464460593657854</v>
      </c>
      <c r="I39" s="19">
        <f t="shared" si="3"/>
        <v>-21.842892118731569</v>
      </c>
      <c r="J39" s="19">
        <f t="shared" si="4"/>
        <v>17.542892118731572</v>
      </c>
      <c r="P39">
        <v>240</v>
      </c>
      <c r="Q39">
        <f t="shared" si="7"/>
        <v>4</v>
      </c>
    </row>
    <row r="40" spans="1:18" x14ac:dyDescent="0.35">
      <c r="A40" s="7">
        <v>45496</v>
      </c>
      <c r="B40" s="13">
        <f t="shared" si="0"/>
        <v>39</v>
      </c>
      <c r="C40" s="12">
        <v>69</v>
      </c>
      <c r="D40">
        <f t="shared" si="1"/>
        <v>72</v>
      </c>
      <c r="E40">
        <v>1</v>
      </c>
      <c r="F40">
        <f t="shared" si="6"/>
        <v>-11</v>
      </c>
      <c r="G40" s="19">
        <f t="shared" si="2"/>
        <v>-2.4833333333333334</v>
      </c>
      <c r="H40" s="19">
        <f t="shared" si="5"/>
        <v>9.6302330651386043</v>
      </c>
      <c r="I40" s="19">
        <f t="shared" si="3"/>
        <v>-21.743799463610543</v>
      </c>
      <c r="J40" s="19">
        <f t="shared" si="4"/>
        <v>16.777132796943874</v>
      </c>
      <c r="P40">
        <v>270</v>
      </c>
      <c r="Q40">
        <f t="shared" si="7"/>
        <v>4.5</v>
      </c>
    </row>
    <row r="41" spans="1:18" x14ac:dyDescent="0.35">
      <c r="A41" s="7">
        <v>45497</v>
      </c>
      <c r="B41" s="13">
        <f t="shared" si="0"/>
        <v>40</v>
      </c>
      <c r="C41" s="12">
        <v>56</v>
      </c>
      <c r="D41">
        <f t="shared" si="1"/>
        <v>59</v>
      </c>
      <c r="E41">
        <v>1</v>
      </c>
      <c r="F41">
        <f t="shared" si="6"/>
        <v>-13</v>
      </c>
      <c r="G41" s="19">
        <f t="shared" si="2"/>
        <v>-3</v>
      </c>
      <c r="H41" s="19">
        <f t="shared" si="5"/>
        <v>9.3585967609109719</v>
      </c>
      <c r="I41" s="19">
        <f t="shared" si="3"/>
        <v>-21.717193521821944</v>
      </c>
      <c r="J41" s="19">
        <f t="shared" si="4"/>
        <v>15.717193521821944</v>
      </c>
      <c r="P41">
        <v>300</v>
      </c>
      <c r="Q41">
        <f t="shared" si="7"/>
        <v>5</v>
      </c>
    </row>
    <row r="42" spans="1:18" x14ac:dyDescent="0.35">
      <c r="A42" s="7">
        <v>45498</v>
      </c>
      <c r="B42" s="13">
        <f t="shared" si="0"/>
        <v>41</v>
      </c>
      <c r="C42" s="12">
        <v>60</v>
      </c>
      <c r="D42">
        <f t="shared" si="1"/>
        <v>63</v>
      </c>
      <c r="E42">
        <v>1</v>
      </c>
      <c r="F42">
        <f t="shared" si="6"/>
        <v>4</v>
      </c>
      <c r="G42" s="19">
        <f t="shared" si="2"/>
        <v>-3.55</v>
      </c>
      <c r="H42" s="19">
        <f t="shared" si="5"/>
        <v>8.9362091142348135</v>
      </c>
      <c r="I42" s="19">
        <f t="shared" si="3"/>
        <v>-21.422418228469628</v>
      </c>
      <c r="J42" s="19">
        <f t="shared" si="4"/>
        <v>14.322418228469626</v>
      </c>
      <c r="P42">
        <v>360</v>
      </c>
      <c r="Q42">
        <f t="shared" si="7"/>
        <v>6</v>
      </c>
    </row>
    <row r="43" spans="1:18" x14ac:dyDescent="0.35">
      <c r="A43" s="7">
        <v>45499</v>
      </c>
      <c r="B43" s="13">
        <f t="shared" si="0"/>
        <v>42</v>
      </c>
      <c r="C43" s="12">
        <v>52.5</v>
      </c>
      <c r="D43">
        <f t="shared" si="1"/>
        <v>55.5</v>
      </c>
      <c r="E43">
        <v>1</v>
      </c>
      <c r="F43">
        <f t="shared" si="6"/>
        <v>-7.5</v>
      </c>
      <c r="G43" s="19">
        <f t="shared" si="2"/>
        <v>-3.3333333333333335</v>
      </c>
      <c r="H43" s="19">
        <f t="shared" si="5"/>
        <v>9.0970080551550332</v>
      </c>
      <c r="I43" s="19">
        <f t="shared" si="3"/>
        <v>-21.527349443643399</v>
      </c>
      <c r="J43" s="19">
        <f t="shared" si="4"/>
        <v>14.860682776976732</v>
      </c>
      <c r="P43">
        <v>400</v>
      </c>
      <c r="Q43">
        <f t="shared" si="7"/>
        <v>6.666666666666667</v>
      </c>
      <c r="R43">
        <v>11</v>
      </c>
    </row>
    <row r="44" spans="1:18" x14ac:dyDescent="0.35">
      <c r="A44" s="7">
        <v>45500</v>
      </c>
      <c r="B44" s="13">
        <f t="shared" si="0"/>
        <v>43</v>
      </c>
      <c r="C44" s="12">
        <v>45</v>
      </c>
      <c r="D44">
        <f t="shared" si="1"/>
        <v>48</v>
      </c>
      <c r="E44">
        <v>1</v>
      </c>
      <c r="F44">
        <f t="shared" si="6"/>
        <v>-7.5</v>
      </c>
      <c r="G44" s="19">
        <f t="shared" si="2"/>
        <v>-3.5666666666666669</v>
      </c>
      <c r="H44" s="19">
        <f t="shared" si="5"/>
        <v>8.5972217734697427</v>
      </c>
      <c r="I44" s="19">
        <f t="shared" si="3"/>
        <v>-20.761110213606152</v>
      </c>
      <c r="J44" s="19">
        <f t="shared" si="4"/>
        <v>13.627776880272819</v>
      </c>
      <c r="K44" t="s">
        <v>121</v>
      </c>
      <c r="P44">
        <v>420</v>
      </c>
      <c r="Q44">
        <f t="shared" si="7"/>
        <v>7</v>
      </c>
      <c r="R44">
        <v>12.5</v>
      </c>
    </row>
    <row r="45" spans="1:18" x14ac:dyDescent="0.35">
      <c r="A45" s="7">
        <v>45501</v>
      </c>
      <c r="B45" s="13">
        <f t="shared" si="0"/>
        <v>44</v>
      </c>
      <c r="C45" s="12">
        <v>49</v>
      </c>
      <c r="D45">
        <f t="shared" si="1"/>
        <v>52</v>
      </c>
      <c r="E45">
        <v>1</v>
      </c>
      <c r="F45">
        <f t="shared" si="6"/>
        <v>4</v>
      </c>
      <c r="G45" s="19">
        <f t="shared" si="2"/>
        <v>-4.5666666666666664</v>
      </c>
      <c r="H45" s="19">
        <f t="shared" si="5"/>
        <v>9.3690388455213949</v>
      </c>
      <c r="I45" s="19">
        <f t="shared" si="3"/>
        <v>-23.304744357709456</v>
      </c>
      <c r="J45" s="19">
        <f t="shared" si="4"/>
        <v>14.171411024376123</v>
      </c>
      <c r="P45">
        <v>470</v>
      </c>
      <c r="Q45">
        <f t="shared" si="7"/>
        <v>7.833333333333333</v>
      </c>
    </row>
    <row r="46" spans="1:18" x14ac:dyDescent="0.35">
      <c r="A46" s="7">
        <v>45502</v>
      </c>
      <c r="B46" s="13">
        <f t="shared" si="0"/>
        <v>45</v>
      </c>
      <c r="C46" s="12">
        <v>45</v>
      </c>
      <c r="D46">
        <f t="shared" si="1"/>
        <v>48</v>
      </c>
      <c r="E46">
        <v>1</v>
      </c>
      <c r="F46">
        <f t="shared" si="6"/>
        <v>-4</v>
      </c>
      <c r="G46" s="19">
        <f t="shared" si="2"/>
        <v>-4.9655172413793105</v>
      </c>
      <c r="H46" s="19">
        <f t="shared" si="5"/>
        <v>9.2754133976863038</v>
      </c>
      <c r="I46" s="19">
        <f t="shared" si="3"/>
        <v>-23.516344036751917</v>
      </c>
      <c r="J46" s="19">
        <f t="shared" si="4"/>
        <v>13.585309553993298</v>
      </c>
      <c r="P46">
        <v>500</v>
      </c>
      <c r="Q46">
        <f t="shared" si="7"/>
        <v>8.3333333333333339</v>
      </c>
    </row>
    <row r="47" spans="1:18" x14ac:dyDescent="0.35">
      <c r="A47" s="7">
        <v>45503</v>
      </c>
      <c r="B47" s="13">
        <f t="shared" si="0"/>
        <v>46</v>
      </c>
      <c r="C47" s="12">
        <v>33</v>
      </c>
      <c r="D47">
        <f t="shared" si="1"/>
        <v>36</v>
      </c>
      <c r="E47">
        <v>1</v>
      </c>
      <c r="F47">
        <f t="shared" si="6"/>
        <v>-12</v>
      </c>
      <c r="G47" s="19">
        <f t="shared" si="2"/>
        <v>-5.3448275862068968</v>
      </c>
      <c r="H47" s="19">
        <f t="shared" si="5"/>
        <v>9.451421575501735</v>
      </c>
      <c r="I47" s="19">
        <f t="shared" si="3"/>
        <v>-24.247670737210367</v>
      </c>
      <c r="J47" s="19">
        <f t="shared" si="4"/>
        <v>13.558015564796573</v>
      </c>
      <c r="P47">
        <v>520</v>
      </c>
      <c r="Q47">
        <f t="shared" si="7"/>
        <v>8.6666666666666661</v>
      </c>
    </row>
    <row r="48" spans="1:18" x14ac:dyDescent="0.35">
      <c r="A48" s="7">
        <v>45504</v>
      </c>
      <c r="B48" s="13">
        <f t="shared" si="0"/>
        <v>47</v>
      </c>
      <c r="C48" s="12">
        <v>20</v>
      </c>
      <c r="D48">
        <f t="shared" si="1"/>
        <v>23</v>
      </c>
      <c r="E48">
        <v>1</v>
      </c>
      <c r="F48">
        <f t="shared" si="6"/>
        <v>-13</v>
      </c>
      <c r="G48" s="19">
        <f t="shared" si="2"/>
        <v>-5.8620689655172411</v>
      </c>
      <c r="H48" s="19">
        <f t="shared" si="5"/>
        <v>9.6623126307605105</v>
      </c>
      <c r="I48" s="19">
        <f t="shared" si="3"/>
        <v>-25.186694227038263</v>
      </c>
      <c r="J48" s="19">
        <f t="shared" si="4"/>
        <v>13.462556296003779</v>
      </c>
      <c r="K48" t="s">
        <v>123</v>
      </c>
      <c r="P48">
        <v>540</v>
      </c>
      <c r="Q48">
        <f t="shared" si="7"/>
        <v>9</v>
      </c>
    </row>
    <row r="49" spans="1:28" x14ac:dyDescent="0.35">
      <c r="A49" s="7">
        <v>45505</v>
      </c>
      <c r="B49" s="13">
        <f t="shared" si="0"/>
        <v>48</v>
      </c>
      <c r="C49" s="12">
        <v>11</v>
      </c>
      <c r="D49">
        <f t="shared" si="1"/>
        <v>14</v>
      </c>
      <c r="E49">
        <v>1</v>
      </c>
      <c r="F49">
        <f t="shared" si="6"/>
        <v>-9</v>
      </c>
      <c r="G49" s="19">
        <f t="shared" si="2"/>
        <v>-6.2413793103448274</v>
      </c>
      <c r="H49" s="19">
        <f t="shared" si="5"/>
        <v>9.4819435386378856</v>
      </c>
      <c r="I49" s="19">
        <f t="shared" si="3"/>
        <v>-25.205266387620597</v>
      </c>
      <c r="J49" s="19">
        <f t="shared" si="4"/>
        <v>12.722507766930944</v>
      </c>
      <c r="P49">
        <v>600</v>
      </c>
      <c r="Q49">
        <f t="shared" si="7"/>
        <v>10</v>
      </c>
    </row>
    <row r="50" spans="1:28" x14ac:dyDescent="0.35">
      <c r="A50" s="7">
        <v>45506</v>
      </c>
      <c r="B50" s="13">
        <f t="shared" si="0"/>
        <v>49</v>
      </c>
      <c r="C50" s="12">
        <v>0</v>
      </c>
      <c r="D50">
        <f t="shared" si="1"/>
        <v>3</v>
      </c>
      <c r="E50">
        <v>1</v>
      </c>
      <c r="F50">
        <f t="shared" si="6"/>
        <v>-11</v>
      </c>
      <c r="G50" s="19">
        <f t="shared" si="2"/>
        <v>-5.9655172413793105</v>
      </c>
      <c r="H50" s="19">
        <f t="shared" si="5"/>
        <v>9.1895096061447639</v>
      </c>
      <c r="I50" s="19">
        <f t="shared" si="3"/>
        <v>-24.344536453668837</v>
      </c>
      <c r="J50" s="19">
        <f t="shared" si="4"/>
        <v>12.413501970910218</v>
      </c>
      <c r="P50">
        <v>660</v>
      </c>
      <c r="Q50">
        <f t="shared" si="7"/>
        <v>11</v>
      </c>
    </row>
    <row r="51" spans="1:28" x14ac:dyDescent="0.35">
      <c r="A51" s="7">
        <v>45507</v>
      </c>
      <c r="B51" s="13">
        <f t="shared" si="0"/>
        <v>50</v>
      </c>
      <c r="C51" s="12">
        <v>-7.5</v>
      </c>
      <c r="D51">
        <f t="shared" si="1"/>
        <v>-4.5</v>
      </c>
      <c r="E51">
        <v>1</v>
      </c>
      <c r="F51">
        <f t="shared" si="6"/>
        <v>-7.5</v>
      </c>
      <c r="G51" s="19">
        <f t="shared" si="2"/>
        <v>-6.1034482758620694</v>
      </c>
      <c r="H51" s="19">
        <f t="shared" si="5"/>
        <v>9.2488389861729239</v>
      </c>
      <c r="I51" s="19">
        <f t="shared" si="3"/>
        <v>-24.601126248207919</v>
      </c>
      <c r="J51" s="19">
        <f t="shared" si="4"/>
        <v>12.394229696483778</v>
      </c>
      <c r="P51">
        <v>700</v>
      </c>
      <c r="Q51">
        <f t="shared" si="7"/>
        <v>11.666666666666666</v>
      </c>
    </row>
    <row r="52" spans="1:28" x14ac:dyDescent="0.35">
      <c r="A52" s="7">
        <v>45508</v>
      </c>
      <c r="B52" s="13">
        <f t="shared" si="0"/>
        <v>51</v>
      </c>
      <c r="C52" s="12">
        <v>-9</v>
      </c>
      <c r="D52">
        <f t="shared" si="1"/>
        <v>-6</v>
      </c>
      <c r="E52">
        <v>1</v>
      </c>
      <c r="F52">
        <f t="shared" si="6"/>
        <v>-1.5</v>
      </c>
      <c r="G52" s="19">
        <f t="shared" si="2"/>
        <v>-5.6551724137931032</v>
      </c>
      <c r="H52" s="19">
        <f t="shared" si="5"/>
        <v>8.8211183201762662</v>
      </c>
      <c r="I52" s="19">
        <f t="shared" si="3"/>
        <v>-23.297409054145636</v>
      </c>
      <c r="J52" s="19">
        <f t="shared" si="4"/>
        <v>11.987064226559429</v>
      </c>
      <c r="P52">
        <v>750</v>
      </c>
      <c r="Q52">
        <v>12.5</v>
      </c>
    </row>
    <row r="53" spans="1:28" x14ac:dyDescent="0.35">
      <c r="A53" s="7">
        <v>45509</v>
      </c>
      <c r="B53" s="13">
        <f t="shared" si="0"/>
        <v>52</v>
      </c>
      <c r="C53" s="12">
        <v>-9</v>
      </c>
      <c r="D53">
        <f t="shared" si="1"/>
        <v>-6</v>
      </c>
      <c r="E53">
        <v>1</v>
      </c>
      <c r="F53">
        <f t="shared" si="6"/>
        <v>0</v>
      </c>
      <c r="G53" s="19">
        <f t="shared" si="2"/>
        <v>-6.3793103448275863</v>
      </c>
      <c r="H53" s="19">
        <f t="shared" si="5"/>
        <v>7.631214451654099</v>
      </c>
      <c r="I53" s="19">
        <f t="shared" si="3"/>
        <v>-21.641739248135785</v>
      </c>
      <c r="J53" s="19">
        <f t="shared" si="4"/>
        <v>8.8831185584806107</v>
      </c>
      <c r="P53">
        <v>780</v>
      </c>
      <c r="Q53">
        <f t="shared" si="7"/>
        <v>13</v>
      </c>
    </row>
    <row r="54" spans="1:28" x14ac:dyDescent="0.35">
      <c r="A54" s="7">
        <v>45510</v>
      </c>
      <c r="B54" s="13">
        <f t="shared" si="0"/>
        <v>53</v>
      </c>
      <c r="C54" s="12">
        <v>-11.5</v>
      </c>
      <c r="D54">
        <f t="shared" si="1"/>
        <v>-8.5</v>
      </c>
      <c r="E54">
        <v>1</v>
      </c>
      <c r="F54">
        <f t="shared" si="6"/>
        <v>-2.5</v>
      </c>
      <c r="G54" s="19">
        <f t="shared" si="2"/>
        <v>-6.5862068965517242</v>
      </c>
      <c r="H54" s="19">
        <f t="shared" si="5"/>
        <v>7.5636026873683839</v>
      </c>
      <c r="I54" s="19">
        <f t="shared" si="3"/>
        <v>-21.71341227128849</v>
      </c>
      <c r="J54" s="19">
        <f t="shared" si="4"/>
        <v>8.5409984781850437</v>
      </c>
      <c r="P54">
        <v>793</v>
      </c>
      <c r="Q54">
        <f t="shared" si="7"/>
        <v>13.216666666666667</v>
      </c>
    </row>
    <row r="55" spans="1:28" x14ac:dyDescent="0.35">
      <c r="A55" s="7">
        <v>45511</v>
      </c>
      <c r="B55" s="13">
        <f t="shared" si="0"/>
        <v>54</v>
      </c>
      <c r="C55" s="12">
        <v>-12.5</v>
      </c>
      <c r="D55">
        <f t="shared" si="1"/>
        <v>-9.5</v>
      </c>
      <c r="E55">
        <v>1</v>
      </c>
      <c r="F55">
        <f t="shared" si="6"/>
        <v>-1</v>
      </c>
      <c r="G55" s="19">
        <f t="shared" si="2"/>
        <v>-6.4482758620689653</v>
      </c>
      <c r="H55" s="19">
        <f t="shared" si="5"/>
        <v>7.5181903861581487</v>
      </c>
      <c r="I55" s="19">
        <f t="shared" si="3"/>
        <v>-21.484656634385264</v>
      </c>
      <c r="J55" s="19">
        <f t="shared" si="4"/>
        <v>8.5881049102473312</v>
      </c>
      <c r="P55">
        <v>840</v>
      </c>
      <c r="Q55">
        <f t="shared" si="7"/>
        <v>14</v>
      </c>
    </row>
    <row r="56" spans="1:28" x14ac:dyDescent="0.35">
      <c r="A56" s="7">
        <v>45512</v>
      </c>
      <c r="B56" s="13">
        <f t="shared" si="0"/>
        <v>55</v>
      </c>
      <c r="C56" s="12">
        <v>-18</v>
      </c>
      <c r="D56">
        <f t="shared" si="1"/>
        <v>-15</v>
      </c>
      <c r="E56">
        <v>1</v>
      </c>
      <c r="F56">
        <f t="shared" si="6"/>
        <v>-5.5</v>
      </c>
      <c r="G56" s="19">
        <f t="shared" si="2"/>
        <v>-6.0344827586206895</v>
      </c>
      <c r="H56" s="19">
        <f t="shared" si="5"/>
        <v>7.4763201284787053</v>
      </c>
      <c r="I56" s="19">
        <f t="shared" si="3"/>
        <v>-20.987123015578099</v>
      </c>
      <c r="J56" s="19">
        <f t="shared" si="4"/>
        <v>8.918157498336722</v>
      </c>
      <c r="P56">
        <v>870</v>
      </c>
      <c r="Q56">
        <f t="shared" si="7"/>
        <v>14.5</v>
      </c>
    </row>
    <row r="57" spans="1:28" x14ac:dyDescent="0.35">
      <c r="A57" s="7">
        <v>45513</v>
      </c>
      <c r="B57" s="13">
        <f t="shared" si="0"/>
        <v>56</v>
      </c>
      <c r="C57" s="12">
        <v>-22.5</v>
      </c>
      <c r="D57">
        <f t="shared" si="1"/>
        <v>-19.5</v>
      </c>
      <c r="E57">
        <v>1</v>
      </c>
      <c r="F57">
        <f t="shared" si="6"/>
        <v>-4.5</v>
      </c>
      <c r="G57" s="19">
        <f t="shared" si="2"/>
        <v>-6.8620689655172411</v>
      </c>
      <c r="H57" s="19">
        <f t="shared" si="5"/>
        <v>7.6461580973987306</v>
      </c>
      <c r="I57" s="19">
        <f t="shared" si="3"/>
        <v>-22.154385160314703</v>
      </c>
      <c r="J57" s="19">
        <f t="shared" si="4"/>
        <v>8.4302472292802193</v>
      </c>
      <c r="P57">
        <v>915</v>
      </c>
      <c r="Q57">
        <f t="shared" si="7"/>
        <v>15.25</v>
      </c>
    </row>
    <row r="58" spans="1:28" x14ac:dyDescent="0.35">
      <c r="A58" s="7">
        <v>45514</v>
      </c>
      <c r="B58" s="13">
        <f t="shared" si="0"/>
        <v>57</v>
      </c>
      <c r="C58" s="12">
        <v>-16</v>
      </c>
      <c r="D58">
        <f t="shared" si="1"/>
        <v>-13</v>
      </c>
      <c r="E58">
        <v>1</v>
      </c>
      <c r="F58">
        <f t="shared" si="6"/>
        <v>6.5</v>
      </c>
      <c r="G58" s="19">
        <f t="shared" si="2"/>
        <v>-6.4655172413793105</v>
      </c>
      <c r="H58" s="19">
        <f t="shared" si="5"/>
        <v>7.8968905212669087</v>
      </c>
      <c r="I58" s="19">
        <f t="shared" si="3"/>
        <v>-22.259298283913129</v>
      </c>
      <c r="J58" s="19">
        <f t="shared" si="4"/>
        <v>9.328263801154506</v>
      </c>
      <c r="P58">
        <v>975</v>
      </c>
      <c r="Q58">
        <f t="shared" si="7"/>
        <v>16.25</v>
      </c>
    </row>
    <row r="59" spans="1:28" x14ac:dyDescent="0.35">
      <c r="A59" s="7">
        <v>45515</v>
      </c>
      <c r="B59" s="13">
        <f t="shared" si="0"/>
        <v>58</v>
      </c>
      <c r="C59" s="12">
        <v>-4</v>
      </c>
      <c r="D59">
        <f t="shared" si="1"/>
        <v>-1</v>
      </c>
      <c r="E59">
        <v>1</v>
      </c>
      <c r="F59">
        <f t="shared" si="6"/>
        <v>12</v>
      </c>
      <c r="G59" s="19">
        <f t="shared" si="2"/>
        <v>-6.6896551724137927</v>
      </c>
      <c r="H59" s="19">
        <f t="shared" si="5"/>
        <v>8.014441483652309</v>
      </c>
      <c r="I59" s="19">
        <f t="shared" si="3"/>
        <v>-22.718538139718412</v>
      </c>
      <c r="J59" s="19">
        <f t="shared" si="4"/>
        <v>9.3392277948908244</v>
      </c>
      <c r="P59">
        <v>1020</v>
      </c>
      <c r="Q59">
        <f t="shared" si="7"/>
        <v>17</v>
      </c>
      <c r="AB59">
        <f>12.5*60</f>
        <v>750</v>
      </c>
    </row>
    <row r="60" spans="1:28" x14ac:dyDescent="0.35">
      <c r="A60" s="7">
        <v>45516</v>
      </c>
      <c r="B60" s="13">
        <f t="shared" si="0"/>
        <v>59</v>
      </c>
      <c r="C60" s="12">
        <v>-30</v>
      </c>
      <c r="D60">
        <f t="shared" si="1"/>
        <v>-27</v>
      </c>
      <c r="E60">
        <v>1</v>
      </c>
      <c r="F60">
        <f t="shared" si="6"/>
        <v>-26</v>
      </c>
      <c r="G60" s="19">
        <f t="shared" si="2"/>
        <v>-6.931034482758621</v>
      </c>
      <c r="H60" s="19">
        <f t="shared" si="5"/>
        <v>7.7911578285358694</v>
      </c>
      <c r="I60" s="19">
        <f t="shared" si="3"/>
        <v>-22.513350139830358</v>
      </c>
      <c r="J60" s="19">
        <f t="shared" si="4"/>
        <v>8.6512811743131177</v>
      </c>
      <c r="P60">
        <v>1040</v>
      </c>
      <c r="Q60">
        <v>17.2</v>
      </c>
    </row>
    <row r="61" spans="1:28" x14ac:dyDescent="0.35">
      <c r="A61" s="7">
        <v>45517</v>
      </c>
      <c r="B61" s="13">
        <f t="shared" si="0"/>
        <v>60</v>
      </c>
      <c r="C61" s="12">
        <v>12</v>
      </c>
      <c r="E61">
        <v>1</v>
      </c>
      <c r="G61" s="19">
        <f t="shared" si="2"/>
        <v>-7.2413793103448274</v>
      </c>
      <c r="H61" s="19">
        <f t="shared" si="5"/>
        <v>7.8472713132030947</v>
      </c>
      <c r="I61" s="19">
        <f t="shared" si="3"/>
        <v>-22.935921936751015</v>
      </c>
      <c r="J61" s="19">
        <f t="shared" si="4"/>
        <v>8.453163316061362</v>
      </c>
      <c r="K61" t="s">
        <v>130</v>
      </c>
      <c r="P61">
        <v>1080</v>
      </c>
      <c r="Q61">
        <v>17.2</v>
      </c>
    </row>
    <row r="62" spans="1:28" x14ac:dyDescent="0.35">
      <c r="A62" s="7">
        <v>45518</v>
      </c>
      <c r="B62" s="13">
        <f t="shared" si="0"/>
        <v>61</v>
      </c>
      <c r="C62" s="12">
        <v>-3</v>
      </c>
      <c r="D62" s="12">
        <f t="shared" ref="D62:D77" si="8">F62-27</f>
        <v>-42</v>
      </c>
      <c r="E62">
        <v>1</v>
      </c>
      <c r="F62">
        <f t="shared" ref="F62:F88" si="9">C62-C61</f>
        <v>-15</v>
      </c>
      <c r="G62" s="19">
        <f t="shared" si="2"/>
        <v>-7.7586206896551726</v>
      </c>
      <c r="H62" s="19">
        <f t="shared" si="5"/>
        <v>8.6019451385409624</v>
      </c>
      <c r="I62" s="19">
        <f t="shared" si="3"/>
        <v>-24.962510966737099</v>
      </c>
      <c r="J62" s="19">
        <f t="shared" si="4"/>
        <v>9.4452695874267523</v>
      </c>
      <c r="P62">
        <v>1140</v>
      </c>
      <c r="Q62">
        <f t="shared" si="7"/>
        <v>19</v>
      </c>
    </row>
    <row r="63" spans="1:28" x14ac:dyDescent="0.35">
      <c r="A63" s="7">
        <v>45519</v>
      </c>
      <c r="B63" s="13">
        <f t="shared" si="0"/>
        <v>62</v>
      </c>
      <c r="C63" s="12">
        <v>-20</v>
      </c>
      <c r="D63" s="12">
        <f t="shared" si="8"/>
        <v>-44</v>
      </c>
      <c r="E63">
        <v>1</v>
      </c>
      <c r="F63">
        <f t="shared" si="9"/>
        <v>-17</v>
      </c>
      <c r="G63" s="19">
        <f t="shared" si="2"/>
        <v>-7.5714285714285712</v>
      </c>
      <c r="H63" s="19">
        <f t="shared" si="5"/>
        <v>8.695970213793494</v>
      </c>
      <c r="I63" s="19">
        <f t="shared" si="3"/>
        <v>-24.963368999015557</v>
      </c>
      <c r="J63" s="19">
        <f t="shared" si="4"/>
        <v>9.8205118561584168</v>
      </c>
      <c r="P63">
        <v>1170</v>
      </c>
      <c r="Q63">
        <f t="shared" si="7"/>
        <v>19.5</v>
      </c>
    </row>
    <row r="64" spans="1:28" x14ac:dyDescent="0.35">
      <c r="A64" s="7">
        <v>45520</v>
      </c>
      <c r="B64" s="13">
        <f t="shared" si="0"/>
        <v>63</v>
      </c>
      <c r="C64" s="12">
        <v>-27</v>
      </c>
      <c r="D64" s="12">
        <f t="shared" si="8"/>
        <v>-34</v>
      </c>
      <c r="E64">
        <v>1</v>
      </c>
      <c r="F64">
        <f t="shared" si="9"/>
        <v>-7</v>
      </c>
      <c r="G64" s="19">
        <f t="shared" si="2"/>
        <v>-7.5185185185185182</v>
      </c>
      <c r="H64" s="19">
        <f t="shared" si="5"/>
        <v>8.8511157295035119</v>
      </c>
      <c r="I64" s="19">
        <f t="shared" si="3"/>
        <v>-25.220749977525543</v>
      </c>
      <c r="J64" s="19">
        <f t="shared" si="4"/>
        <v>10.183712940488505</v>
      </c>
      <c r="P64">
        <v>1200</v>
      </c>
      <c r="Q64">
        <f t="shared" si="7"/>
        <v>20</v>
      </c>
    </row>
    <row r="65" spans="1:18" x14ac:dyDescent="0.35">
      <c r="A65" s="7">
        <v>45521</v>
      </c>
      <c r="B65" s="13">
        <f t="shared" si="0"/>
        <v>64</v>
      </c>
      <c r="C65" s="12">
        <v>-39</v>
      </c>
      <c r="D65" s="12">
        <f t="shared" si="8"/>
        <v>-39</v>
      </c>
      <c r="E65">
        <v>1</v>
      </c>
      <c r="F65">
        <f t="shared" si="9"/>
        <v>-12</v>
      </c>
      <c r="G65" s="19">
        <f t="shared" si="2"/>
        <v>-7.384615384615385</v>
      </c>
      <c r="H65" s="19">
        <f t="shared" si="5"/>
        <v>8.9928472563003048</v>
      </c>
      <c r="I65" s="19">
        <f t="shared" si="3"/>
        <v>-25.370309897215996</v>
      </c>
      <c r="J65" s="19">
        <f t="shared" si="4"/>
        <v>10.601079127985225</v>
      </c>
      <c r="P65">
        <v>1220</v>
      </c>
      <c r="Q65">
        <f t="shared" si="7"/>
        <v>20.333333333333332</v>
      </c>
    </row>
    <row r="66" spans="1:18" x14ac:dyDescent="0.35">
      <c r="A66" s="7">
        <v>45522</v>
      </c>
      <c r="B66" s="13">
        <f t="shared" si="0"/>
        <v>65</v>
      </c>
      <c r="C66" s="12">
        <v>-51</v>
      </c>
      <c r="D66" s="12">
        <f t="shared" si="8"/>
        <v>-39</v>
      </c>
      <c r="E66">
        <v>1</v>
      </c>
      <c r="F66">
        <f t="shared" si="9"/>
        <v>-12</v>
      </c>
      <c r="G66" s="19">
        <f t="shared" si="2"/>
        <v>-7.865384615384615</v>
      </c>
      <c r="H66" s="19">
        <f t="shared" si="5"/>
        <v>9.3145437275301362</v>
      </c>
      <c r="I66" s="19">
        <f t="shared" si="3"/>
        <v>-26.494472070444886</v>
      </c>
      <c r="J66" s="19">
        <f t="shared" si="4"/>
        <v>10.763702839675657</v>
      </c>
      <c r="P66">
        <v>1240</v>
      </c>
      <c r="Q66">
        <f t="shared" si="7"/>
        <v>20.666666666666668</v>
      </c>
    </row>
    <row r="67" spans="1:18" x14ac:dyDescent="0.35">
      <c r="A67" s="7">
        <v>45523</v>
      </c>
      <c r="B67" s="13">
        <f t="shared" si="0"/>
        <v>66</v>
      </c>
      <c r="C67" s="12">
        <v>-59</v>
      </c>
      <c r="D67" s="12">
        <f t="shared" si="8"/>
        <v>-35</v>
      </c>
      <c r="E67">
        <v>1</v>
      </c>
      <c r="F67">
        <f t="shared" si="9"/>
        <v>-8</v>
      </c>
      <c r="G67" s="19">
        <f t="shared" si="2"/>
        <v>-9.1923076923076916</v>
      </c>
      <c r="H67" s="19">
        <f t="shared" si="5"/>
        <v>10.671742813362597</v>
      </c>
      <c r="I67" s="19">
        <f t="shared" si="3"/>
        <v>-30.535793319032884</v>
      </c>
      <c r="J67" s="19">
        <f t="shared" si="4"/>
        <v>12.151177934417502</v>
      </c>
      <c r="P67">
        <v>1270</v>
      </c>
      <c r="Q67">
        <f t="shared" si="7"/>
        <v>21.166666666666668</v>
      </c>
    </row>
    <row r="68" spans="1:18" x14ac:dyDescent="0.35">
      <c r="A68" s="7">
        <v>45524</v>
      </c>
      <c r="B68" s="13">
        <f t="shared" ref="B68:B131" si="10">B67+1</f>
        <v>67</v>
      </c>
      <c r="C68" s="12">
        <v>-62</v>
      </c>
      <c r="D68" s="12">
        <f t="shared" si="8"/>
        <v>-30</v>
      </c>
      <c r="E68">
        <v>1</v>
      </c>
      <c r="F68">
        <f t="shared" si="9"/>
        <v>-3</v>
      </c>
      <c r="G68" s="19">
        <f t="shared" si="2"/>
        <v>-9.8461538461538467</v>
      </c>
      <c r="H68" s="19">
        <f t="shared" si="5"/>
        <v>10.609111859051625</v>
      </c>
      <c r="I68" s="19">
        <f t="shared" si="3"/>
        <v>-31.064377564257097</v>
      </c>
      <c r="J68" s="19">
        <f t="shared" si="4"/>
        <v>11.372069871949403</v>
      </c>
      <c r="P68">
        <v>1320</v>
      </c>
      <c r="Q68">
        <f t="shared" si="7"/>
        <v>22</v>
      </c>
    </row>
    <row r="69" spans="1:18" x14ac:dyDescent="0.35">
      <c r="A69" s="7">
        <v>45525</v>
      </c>
      <c r="B69" s="13">
        <f t="shared" si="10"/>
        <v>68</v>
      </c>
      <c r="C69" s="12">
        <v>-69</v>
      </c>
      <c r="D69" s="12">
        <f t="shared" si="8"/>
        <v>-34</v>
      </c>
      <c r="E69">
        <v>1</v>
      </c>
      <c r="F69">
        <f t="shared" si="9"/>
        <v>-7</v>
      </c>
      <c r="G69" s="19">
        <f t="shared" si="2"/>
        <v>-10.288461538461538</v>
      </c>
      <c r="H69" s="19">
        <f t="shared" si="5"/>
        <v>10.533073440106385</v>
      </c>
      <c r="I69" s="19">
        <f t="shared" si="3"/>
        <v>-31.35460841867431</v>
      </c>
      <c r="J69" s="19">
        <f t="shared" si="4"/>
        <v>10.777685341751232</v>
      </c>
      <c r="P69">
        <v>1340</v>
      </c>
      <c r="Q69">
        <f t="shared" si="7"/>
        <v>22.333333333333332</v>
      </c>
    </row>
    <row r="70" spans="1:18" x14ac:dyDescent="0.35">
      <c r="A70" s="7">
        <v>45526</v>
      </c>
      <c r="B70" s="13">
        <f t="shared" si="10"/>
        <v>69</v>
      </c>
      <c r="C70" s="12">
        <v>-76</v>
      </c>
      <c r="D70" s="12">
        <f t="shared" si="8"/>
        <v>-34</v>
      </c>
      <c r="E70">
        <v>1</v>
      </c>
      <c r="F70">
        <f t="shared" si="9"/>
        <v>-7</v>
      </c>
      <c r="G70" s="19">
        <f t="shared" si="2"/>
        <v>-11.096153846153847</v>
      </c>
      <c r="H70" s="19">
        <f t="shared" si="5"/>
        <v>10.594827503196322</v>
      </c>
      <c r="I70" s="19">
        <f t="shared" si="3"/>
        <v>-32.285808852546495</v>
      </c>
      <c r="J70" s="19">
        <f t="shared" si="4"/>
        <v>10.093501160238798</v>
      </c>
      <c r="P70">
        <v>1357</v>
      </c>
      <c r="Q70">
        <f t="shared" si="7"/>
        <v>22.616666666666667</v>
      </c>
    </row>
    <row r="71" spans="1:18" x14ac:dyDescent="0.35">
      <c r="A71" s="7">
        <v>45527</v>
      </c>
      <c r="B71" s="13">
        <f t="shared" si="10"/>
        <v>70</v>
      </c>
      <c r="C71" s="12">
        <v>-77</v>
      </c>
      <c r="D71" s="12">
        <f t="shared" si="8"/>
        <v>-28</v>
      </c>
      <c r="E71">
        <v>1</v>
      </c>
      <c r="F71">
        <f t="shared" si="9"/>
        <v>-1</v>
      </c>
      <c r="G71" s="19">
        <f t="shared" si="2"/>
        <v>-10.807692307692308</v>
      </c>
      <c r="H71" s="19">
        <f t="shared" si="5"/>
        <v>10.842470733077086</v>
      </c>
      <c r="I71" s="19">
        <f t="shared" si="3"/>
        <v>-32.492633773846478</v>
      </c>
      <c r="J71" s="19">
        <f t="shared" si="4"/>
        <v>10.877249158461863</v>
      </c>
      <c r="P71">
        <v>1380</v>
      </c>
      <c r="Q71">
        <f t="shared" si="7"/>
        <v>23</v>
      </c>
    </row>
    <row r="72" spans="1:18" x14ac:dyDescent="0.35">
      <c r="A72" s="7">
        <v>45528</v>
      </c>
      <c r="B72" s="13">
        <f t="shared" si="10"/>
        <v>71</v>
      </c>
      <c r="C72" s="12">
        <v>-97</v>
      </c>
      <c r="D72" s="12">
        <f t="shared" si="8"/>
        <v>-47</v>
      </c>
      <c r="E72">
        <v>1</v>
      </c>
      <c r="F72">
        <f t="shared" si="9"/>
        <v>-20</v>
      </c>
      <c r="G72" s="19">
        <f t="shared" si="2"/>
        <v>-10.01923076923077</v>
      </c>
      <c r="H72" s="19">
        <f t="shared" si="5"/>
        <v>11.96025531084482</v>
      </c>
      <c r="I72" s="19">
        <f t="shared" si="3"/>
        <v>-33.93974139092041</v>
      </c>
      <c r="J72" s="19">
        <f t="shared" si="4"/>
        <v>13.90127985245887</v>
      </c>
      <c r="P72">
        <v>1410</v>
      </c>
      <c r="Q72">
        <f t="shared" si="7"/>
        <v>23.5</v>
      </c>
    </row>
    <row r="73" spans="1:18" x14ac:dyDescent="0.35">
      <c r="A73" s="7">
        <v>45529</v>
      </c>
      <c r="B73" s="13">
        <f t="shared" si="10"/>
        <v>72</v>
      </c>
      <c r="C73" s="12">
        <v>-93</v>
      </c>
      <c r="D73" s="12">
        <f t="shared" si="8"/>
        <v>-23</v>
      </c>
      <c r="E73">
        <v>1</v>
      </c>
      <c r="F73">
        <f t="shared" si="9"/>
        <v>4</v>
      </c>
      <c r="G73" s="19">
        <f t="shared" si="2"/>
        <v>-10.73076923076923</v>
      </c>
      <c r="H73" s="19">
        <f t="shared" si="5"/>
        <v>11.497684356518498</v>
      </c>
      <c r="I73" s="19">
        <f t="shared" si="3"/>
        <v>-33.726137943806222</v>
      </c>
      <c r="J73" s="19">
        <f t="shared" si="4"/>
        <v>12.264599482267766</v>
      </c>
      <c r="P73">
        <v>1420</v>
      </c>
      <c r="Q73">
        <f t="shared" si="7"/>
        <v>23.666666666666668</v>
      </c>
    </row>
    <row r="74" spans="1:18" x14ac:dyDescent="0.35">
      <c r="A74" s="7">
        <v>45530</v>
      </c>
      <c r="B74" s="13">
        <f t="shared" si="10"/>
        <v>73</v>
      </c>
      <c r="C74" s="12">
        <v>-107</v>
      </c>
      <c r="D74" s="12">
        <f t="shared" si="8"/>
        <v>-41</v>
      </c>
      <c r="E74">
        <v>1</v>
      </c>
      <c r="F74">
        <f t="shared" si="9"/>
        <v>-14</v>
      </c>
      <c r="G74" s="19">
        <f t="shared" si="2"/>
        <v>-11.64</v>
      </c>
      <c r="H74" s="19">
        <f t="shared" si="5"/>
        <v>10.769883936236267</v>
      </c>
      <c r="I74" s="19">
        <f t="shared" si="3"/>
        <v>-33.179767872472539</v>
      </c>
      <c r="J74" s="19">
        <f t="shared" si="4"/>
        <v>9.899767872472534</v>
      </c>
      <c r="P74">
        <v>1440</v>
      </c>
      <c r="Q74">
        <f t="shared" si="7"/>
        <v>24</v>
      </c>
      <c r="R74">
        <v>50</v>
      </c>
    </row>
    <row r="75" spans="1:18" x14ac:dyDescent="0.35">
      <c r="A75" s="7">
        <v>45531</v>
      </c>
      <c r="B75" s="13">
        <f t="shared" si="10"/>
        <v>74</v>
      </c>
      <c r="C75" s="12">
        <v>-110</v>
      </c>
      <c r="D75" s="12">
        <f t="shared" si="8"/>
        <v>-30</v>
      </c>
      <c r="E75">
        <v>1</v>
      </c>
      <c r="F75">
        <f t="shared" si="9"/>
        <v>-3</v>
      </c>
      <c r="G75" s="19">
        <f t="shared" si="2"/>
        <v>-10.44</v>
      </c>
      <c r="H75" s="19">
        <f t="shared" si="5"/>
        <v>10.774339886972195</v>
      </c>
      <c r="I75" s="19">
        <f t="shared" si="3"/>
        <v>-31.988679773944391</v>
      </c>
      <c r="J75" s="19">
        <f t="shared" si="4"/>
        <v>11.10867977394439</v>
      </c>
      <c r="P75">
        <v>1467</v>
      </c>
      <c r="Q75">
        <f t="shared" si="7"/>
        <v>24.45</v>
      </c>
    </row>
    <row r="76" spans="1:18" x14ac:dyDescent="0.35">
      <c r="A76" s="7">
        <v>45532</v>
      </c>
      <c r="B76" s="13">
        <f t="shared" si="10"/>
        <v>75</v>
      </c>
      <c r="C76" s="12">
        <v>-123</v>
      </c>
      <c r="D76" s="12">
        <f t="shared" si="8"/>
        <v>-40</v>
      </c>
      <c r="E76">
        <v>1</v>
      </c>
      <c r="F76">
        <f t="shared" si="9"/>
        <v>-13</v>
      </c>
      <c r="G76" s="19">
        <f t="shared" si="2"/>
        <v>-10.807692307692308</v>
      </c>
      <c r="H76" s="19">
        <f t="shared" si="5"/>
        <v>10.723874266790936</v>
      </c>
      <c r="I76" s="19">
        <f t="shared" si="3"/>
        <v>-32.255440841274179</v>
      </c>
      <c r="J76" s="19">
        <f t="shared" si="4"/>
        <v>10.640056225889564</v>
      </c>
      <c r="P76">
        <v>1500</v>
      </c>
      <c r="Q76">
        <f t="shared" si="7"/>
        <v>25</v>
      </c>
    </row>
    <row r="77" spans="1:18" x14ac:dyDescent="0.35">
      <c r="A77" s="7">
        <v>45533</v>
      </c>
      <c r="B77" s="13">
        <f t="shared" si="10"/>
        <v>76</v>
      </c>
      <c r="C77" s="12">
        <v>-150</v>
      </c>
      <c r="D77" s="12">
        <f t="shared" si="8"/>
        <v>-54</v>
      </c>
      <c r="E77">
        <v>1</v>
      </c>
      <c r="F77">
        <f t="shared" si="9"/>
        <v>-27</v>
      </c>
      <c r="G77" s="19">
        <f t="shared" si="2"/>
        <v>-9.9230769230769234</v>
      </c>
      <c r="H77" s="19">
        <f t="shared" si="5"/>
        <v>11.27598904726689</v>
      </c>
      <c r="I77" s="19">
        <f t="shared" si="3"/>
        <v>-32.4750550176107</v>
      </c>
      <c r="J77" s="19">
        <f t="shared" si="4"/>
        <v>12.628901171456857</v>
      </c>
      <c r="P77">
        <v>1539</v>
      </c>
      <c r="Q77">
        <f t="shared" si="7"/>
        <v>25.65</v>
      </c>
    </row>
    <row r="78" spans="1:18" x14ac:dyDescent="0.35">
      <c r="A78" s="7">
        <v>45534</v>
      </c>
      <c r="B78" s="13">
        <f t="shared" si="10"/>
        <v>77</v>
      </c>
      <c r="C78" s="12">
        <v>0</v>
      </c>
      <c r="D78">
        <v>-54</v>
      </c>
      <c r="E78">
        <v>0</v>
      </c>
      <c r="G78" s="19">
        <f t="shared" si="2"/>
        <v>-9.3076923076923084</v>
      </c>
      <c r="H78" s="19">
        <f t="shared" si="5"/>
        <v>11.309523661224064</v>
      </c>
      <c r="I78" s="19">
        <f t="shared" si="3"/>
        <v>-31.926739630140439</v>
      </c>
      <c r="J78" s="19">
        <f t="shared" si="4"/>
        <v>13.31135501475582</v>
      </c>
      <c r="K78" t="s">
        <v>0</v>
      </c>
      <c r="P78">
        <v>1560</v>
      </c>
      <c r="Q78">
        <f t="shared" si="7"/>
        <v>26</v>
      </c>
    </row>
    <row r="79" spans="1:18" x14ac:dyDescent="0.35">
      <c r="A79" s="7">
        <v>45535</v>
      </c>
      <c r="B79" s="13">
        <f t="shared" si="10"/>
        <v>78</v>
      </c>
      <c r="C79" s="12">
        <v>1</v>
      </c>
      <c r="E79">
        <v>0</v>
      </c>
      <c r="G79" s="19">
        <f t="shared" si="2"/>
        <v>-8.5769230769230766</v>
      </c>
      <c r="H79" s="19">
        <f t="shared" si="5"/>
        <v>12.026167229206987</v>
      </c>
      <c r="I79" s="19">
        <f t="shared" si="3"/>
        <v>-32.629257535337047</v>
      </c>
      <c r="J79" s="19">
        <f t="shared" si="4"/>
        <v>15.475411381490897</v>
      </c>
      <c r="P79">
        <v>1580</v>
      </c>
      <c r="Q79">
        <f t="shared" si="7"/>
        <v>26.333333333333332</v>
      </c>
    </row>
    <row r="80" spans="1:18" x14ac:dyDescent="0.35">
      <c r="A80" s="7">
        <v>45536</v>
      </c>
      <c r="B80" s="13">
        <f t="shared" si="10"/>
        <v>79</v>
      </c>
      <c r="C80" s="12">
        <v>-35</v>
      </c>
      <c r="D80">
        <v>-54</v>
      </c>
      <c r="G80" s="19">
        <f t="shared" si="2"/>
        <v>-8</v>
      </c>
      <c r="H80" s="19">
        <f t="shared" si="5"/>
        <v>12.206555615733702</v>
      </c>
      <c r="I80" s="19">
        <f t="shared" si="3"/>
        <v>-32.413111231467404</v>
      </c>
      <c r="J80" s="19">
        <f t="shared" si="4"/>
        <v>16.413111231467404</v>
      </c>
      <c r="K80" t="s">
        <v>0</v>
      </c>
      <c r="P80">
        <v>1590</v>
      </c>
      <c r="Q80">
        <f t="shared" si="7"/>
        <v>26.5</v>
      </c>
    </row>
    <row r="81" spans="1:23" x14ac:dyDescent="0.35">
      <c r="A81" s="7">
        <v>45537</v>
      </c>
      <c r="B81" s="13">
        <f t="shared" si="10"/>
        <v>80</v>
      </c>
      <c r="C81" s="12">
        <v>-55</v>
      </c>
      <c r="D81">
        <f>D80+F81</f>
        <v>-74</v>
      </c>
      <c r="E81">
        <v>1</v>
      </c>
      <c r="F81">
        <f t="shared" si="9"/>
        <v>-20</v>
      </c>
      <c r="G81" s="19">
        <f t="shared" ref="G81:G137" si="11">AVERAGE(F67:F96)</f>
        <v>-7.6923076923076925</v>
      </c>
      <c r="H81" s="19">
        <f t="shared" si="5"/>
        <v>12.202676978589041</v>
      </c>
      <c r="I81" s="19">
        <f t="shared" ref="I81:I137" si="12">G81-2*H81</f>
        <v>-32.097661649485772</v>
      </c>
      <c r="J81" s="19">
        <f t="shared" ref="J81:J137" si="13">G81+2*H81</f>
        <v>16.713046264870389</v>
      </c>
      <c r="P81">
        <v>1607</v>
      </c>
      <c r="Q81">
        <f t="shared" si="7"/>
        <v>26.783333333333335</v>
      </c>
    </row>
    <row r="82" spans="1:23" x14ac:dyDescent="0.35">
      <c r="A82" s="7">
        <v>45538</v>
      </c>
      <c r="B82" s="13">
        <f t="shared" si="10"/>
        <v>81</v>
      </c>
      <c r="C82" s="12">
        <v>-91</v>
      </c>
      <c r="D82">
        <f t="shared" ref="D82:D88" si="14">D81+F82</f>
        <v>-110</v>
      </c>
      <c r="E82">
        <v>1</v>
      </c>
      <c r="F82">
        <f t="shared" si="9"/>
        <v>-36</v>
      </c>
      <c r="G82" s="19">
        <f t="shared" si="11"/>
        <v>-7.615384615384615</v>
      </c>
      <c r="H82" s="19">
        <f t="shared" ref="H82:H137" si="15">_xlfn.STDEV.P(F68:F97)</f>
        <v>12.206797989635255</v>
      </c>
      <c r="I82" s="19">
        <f t="shared" si="12"/>
        <v>-32.028980594655124</v>
      </c>
      <c r="J82" s="19">
        <f t="shared" si="13"/>
        <v>16.798211363885898</v>
      </c>
      <c r="P82">
        <v>1620</v>
      </c>
      <c r="Q82">
        <f t="shared" si="7"/>
        <v>27</v>
      </c>
    </row>
    <row r="83" spans="1:23" x14ac:dyDescent="0.35">
      <c r="A83" s="7">
        <v>45539</v>
      </c>
      <c r="B83" s="13">
        <f t="shared" si="10"/>
        <v>82</v>
      </c>
      <c r="C83" s="12">
        <v>-108</v>
      </c>
      <c r="D83">
        <f t="shared" si="14"/>
        <v>-127</v>
      </c>
      <c r="E83">
        <v>1</v>
      </c>
      <c r="F83">
        <f t="shared" si="9"/>
        <v>-17</v>
      </c>
      <c r="G83" s="19">
        <f t="shared" si="11"/>
        <v>-7.6538461538461542</v>
      </c>
      <c r="H83" s="19">
        <f t="shared" si="15"/>
        <v>12.193763562677653</v>
      </c>
      <c r="I83" s="19">
        <f t="shared" si="12"/>
        <v>-32.041373279201459</v>
      </c>
      <c r="J83" s="19">
        <f t="shared" si="13"/>
        <v>16.733680971509152</v>
      </c>
      <c r="P83">
        <v>1650</v>
      </c>
      <c r="Q83">
        <f t="shared" si="7"/>
        <v>27.5</v>
      </c>
    </row>
    <row r="84" spans="1:23" x14ac:dyDescent="0.35">
      <c r="A84" s="7">
        <v>45540</v>
      </c>
      <c r="B84" s="13">
        <f t="shared" si="10"/>
        <v>83</v>
      </c>
      <c r="C84" s="12">
        <v>-122</v>
      </c>
      <c r="D84">
        <f t="shared" si="14"/>
        <v>-141</v>
      </c>
      <c r="E84">
        <v>1</v>
      </c>
      <c r="F84">
        <f t="shared" si="9"/>
        <v>-14</v>
      </c>
      <c r="G84" s="19">
        <f t="shared" si="11"/>
        <v>-7.884615384615385</v>
      </c>
      <c r="H84" s="19">
        <f t="shared" si="15"/>
        <v>12.235908451001984</v>
      </c>
      <c r="I84" s="19">
        <f t="shared" si="12"/>
        <v>-32.356432286619352</v>
      </c>
      <c r="J84" s="19">
        <f t="shared" si="13"/>
        <v>16.587201517388586</v>
      </c>
      <c r="P84">
        <v>1680</v>
      </c>
      <c r="Q84">
        <f t="shared" si="7"/>
        <v>28</v>
      </c>
      <c r="W84">
        <f>1100/22</f>
        <v>50</v>
      </c>
    </row>
    <row r="85" spans="1:23" x14ac:dyDescent="0.35">
      <c r="A85" s="7">
        <v>45541</v>
      </c>
      <c r="B85" s="13">
        <f t="shared" si="10"/>
        <v>84</v>
      </c>
      <c r="C85" s="12">
        <v>-144</v>
      </c>
      <c r="D85">
        <f t="shared" si="14"/>
        <v>-163</v>
      </c>
      <c r="E85">
        <v>1</v>
      </c>
      <c r="F85">
        <f t="shared" si="9"/>
        <v>-22</v>
      </c>
      <c r="G85" s="19">
        <f t="shared" si="11"/>
        <v>-8.5384615384615383</v>
      </c>
      <c r="H85" s="19">
        <f t="shared" si="15"/>
        <v>12.619370852386389</v>
      </c>
      <c r="I85" s="19">
        <f t="shared" si="12"/>
        <v>-33.777203243234318</v>
      </c>
      <c r="J85" s="19">
        <f t="shared" si="13"/>
        <v>16.700280166311238</v>
      </c>
      <c r="P85">
        <v>1710</v>
      </c>
      <c r="Q85">
        <f t="shared" si="7"/>
        <v>28.5</v>
      </c>
    </row>
    <row r="86" spans="1:23" x14ac:dyDescent="0.35">
      <c r="A86" s="7">
        <v>45542</v>
      </c>
      <c r="B86" s="13">
        <f t="shared" si="10"/>
        <v>85</v>
      </c>
      <c r="C86" s="12">
        <v>-142</v>
      </c>
      <c r="D86">
        <f t="shared" si="14"/>
        <v>-161</v>
      </c>
      <c r="E86">
        <v>1</v>
      </c>
      <c r="F86">
        <f t="shared" si="9"/>
        <v>2</v>
      </c>
      <c r="G86" s="19">
        <f t="shared" si="11"/>
        <v>-8.9423076923076916</v>
      </c>
      <c r="H86" s="19">
        <f t="shared" si="15"/>
        <v>12.539420090778432</v>
      </c>
      <c r="I86" s="19">
        <f t="shared" si="12"/>
        <v>-34.021147873864557</v>
      </c>
      <c r="J86" s="19">
        <f t="shared" si="13"/>
        <v>16.13653248924917</v>
      </c>
      <c r="P86">
        <v>1730</v>
      </c>
      <c r="Q86">
        <f t="shared" si="7"/>
        <v>28.833333333333332</v>
      </c>
    </row>
    <row r="87" spans="1:23" x14ac:dyDescent="0.35">
      <c r="A87" s="7">
        <v>45543</v>
      </c>
      <c r="B87" s="13">
        <f t="shared" si="10"/>
        <v>86</v>
      </c>
      <c r="C87" s="12">
        <v>-126</v>
      </c>
      <c r="D87">
        <f t="shared" si="14"/>
        <v>-145</v>
      </c>
      <c r="E87">
        <v>1</v>
      </c>
      <c r="F87">
        <f t="shared" si="9"/>
        <v>16</v>
      </c>
      <c r="G87" s="19">
        <f t="shared" si="11"/>
        <v>-8.2692307692307701</v>
      </c>
      <c r="H87" s="19">
        <f t="shared" si="15"/>
        <v>12.396673537401048</v>
      </c>
      <c r="I87" s="19">
        <f t="shared" si="12"/>
        <v>-33.062577844032866</v>
      </c>
      <c r="J87" s="19">
        <f t="shared" si="13"/>
        <v>16.524116305571326</v>
      </c>
      <c r="P87">
        <v>1748</v>
      </c>
      <c r="Q87">
        <f t="shared" si="7"/>
        <v>29.133333333333333</v>
      </c>
    </row>
    <row r="88" spans="1:23" x14ac:dyDescent="0.35">
      <c r="A88" s="7">
        <v>45544</v>
      </c>
      <c r="B88" s="13">
        <f t="shared" si="10"/>
        <v>87</v>
      </c>
      <c r="C88" s="12">
        <v>-138</v>
      </c>
      <c r="D88">
        <f t="shared" si="14"/>
        <v>-157</v>
      </c>
      <c r="E88">
        <v>1</v>
      </c>
      <c r="F88">
        <f t="shared" si="9"/>
        <v>-12</v>
      </c>
      <c r="G88" s="19">
        <f t="shared" si="11"/>
        <v>-8.3461538461538467</v>
      </c>
      <c r="H88" s="19">
        <f t="shared" si="15"/>
        <v>12.326308036978681</v>
      </c>
      <c r="I88" s="19">
        <f t="shared" si="12"/>
        <v>-32.998769920111208</v>
      </c>
      <c r="J88" s="19">
        <f t="shared" si="13"/>
        <v>16.306462227803515</v>
      </c>
      <c r="K88" t="s">
        <v>11</v>
      </c>
      <c r="P88">
        <v>1759</v>
      </c>
      <c r="Q88">
        <f t="shared" si="7"/>
        <v>29.316666666666666</v>
      </c>
    </row>
    <row r="89" spans="1:23" x14ac:dyDescent="0.35">
      <c r="A89" s="7">
        <v>45562</v>
      </c>
      <c r="B89" s="13">
        <f t="shared" si="10"/>
        <v>88</v>
      </c>
      <c r="C89" s="12">
        <v>0</v>
      </c>
      <c r="D89">
        <v>-157</v>
      </c>
      <c r="E89">
        <v>1</v>
      </c>
      <c r="G89" s="19">
        <f t="shared" si="11"/>
        <v>-7.5769230769230766</v>
      </c>
      <c r="H89" s="19">
        <f t="shared" si="15"/>
        <v>12.571099569198321</v>
      </c>
      <c r="I89" s="19">
        <f t="shared" si="12"/>
        <v>-32.719122215319715</v>
      </c>
      <c r="J89" s="19">
        <f t="shared" si="13"/>
        <v>17.565276061473565</v>
      </c>
      <c r="K89" t="s">
        <v>0</v>
      </c>
    </row>
    <row r="90" spans="1:23" x14ac:dyDescent="0.35">
      <c r="A90" s="7">
        <v>45563</v>
      </c>
      <c r="B90" s="13">
        <f t="shared" si="10"/>
        <v>89</v>
      </c>
      <c r="C90" s="12">
        <v>4</v>
      </c>
      <c r="D90">
        <f>D89+F90</f>
        <v>-153</v>
      </c>
      <c r="E90">
        <v>1</v>
      </c>
      <c r="F90">
        <f>C90-C89</f>
        <v>4</v>
      </c>
      <c r="G90" s="19">
        <f t="shared" si="11"/>
        <v>-7.0384615384615383</v>
      </c>
      <c r="H90" s="19">
        <f t="shared" si="15"/>
        <v>13.046457725053097</v>
      </c>
      <c r="I90" s="19">
        <f t="shared" si="12"/>
        <v>-33.13137698856773</v>
      </c>
      <c r="J90" s="19">
        <f t="shared" si="13"/>
        <v>19.054453911644657</v>
      </c>
    </row>
    <row r="91" spans="1:23" x14ac:dyDescent="0.35">
      <c r="A91" s="7">
        <v>45564</v>
      </c>
      <c r="B91" s="13">
        <f t="shared" si="10"/>
        <v>90</v>
      </c>
      <c r="C91" s="12">
        <v>-16</v>
      </c>
      <c r="D91">
        <f t="shared" ref="D91:D113" si="16">D90+F91</f>
        <v>-173</v>
      </c>
      <c r="E91">
        <v>1</v>
      </c>
      <c r="F91">
        <f t="shared" ref="F91:F113" si="17">C91-C90</f>
        <v>-20</v>
      </c>
      <c r="G91" s="19">
        <f t="shared" si="11"/>
        <v>-5.5769230769230766</v>
      </c>
      <c r="H91" s="19">
        <f t="shared" si="15"/>
        <v>14.359191848169742</v>
      </c>
      <c r="I91" s="19">
        <f t="shared" si="12"/>
        <v>-34.29530677326256</v>
      </c>
      <c r="J91" s="19">
        <f t="shared" si="13"/>
        <v>23.141460619416407</v>
      </c>
    </row>
    <row r="92" spans="1:23" x14ac:dyDescent="0.35">
      <c r="A92" s="7">
        <v>45565</v>
      </c>
      <c r="B92" s="13">
        <f t="shared" si="10"/>
        <v>91</v>
      </c>
      <c r="C92" s="12">
        <v>-8</v>
      </c>
      <c r="D92">
        <f t="shared" si="16"/>
        <v>-165</v>
      </c>
      <c r="E92">
        <v>1</v>
      </c>
      <c r="F92">
        <f t="shared" si="17"/>
        <v>8</v>
      </c>
      <c r="G92" s="19">
        <f t="shared" si="11"/>
        <v>-4.5</v>
      </c>
      <c r="H92" s="19">
        <f t="shared" si="15"/>
        <v>13.749125846338798</v>
      </c>
      <c r="I92" s="19">
        <f t="shared" si="12"/>
        <v>-31.998251692677595</v>
      </c>
      <c r="J92" s="19">
        <f t="shared" si="13"/>
        <v>22.998251692677595</v>
      </c>
    </row>
    <row r="93" spans="1:23" x14ac:dyDescent="0.35">
      <c r="A93" s="7">
        <v>45566</v>
      </c>
      <c r="B93" s="13">
        <f t="shared" si="10"/>
        <v>92</v>
      </c>
      <c r="C93" s="12">
        <v>-9</v>
      </c>
      <c r="D93">
        <f t="shared" si="16"/>
        <v>-166</v>
      </c>
      <c r="E93">
        <v>1</v>
      </c>
      <c r="F93">
        <f t="shared" si="17"/>
        <v>-1</v>
      </c>
      <c r="G93" s="19">
        <f t="shared" si="11"/>
        <v>-3.925925925925926</v>
      </c>
      <c r="H93" s="19">
        <f t="shared" si="15"/>
        <v>13.805999570572975</v>
      </c>
      <c r="I93" s="19">
        <f t="shared" si="12"/>
        <v>-31.537925067071878</v>
      </c>
      <c r="J93" s="19">
        <f t="shared" si="13"/>
        <v>23.686073215220024</v>
      </c>
    </row>
    <row r="94" spans="1:23" x14ac:dyDescent="0.35">
      <c r="A94" s="7">
        <v>45567</v>
      </c>
      <c r="B94" s="13">
        <f t="shared" si="10"/>
        <v>93</v>
      </c>
      <c r="C94" s="12">
        <v>3</v>
      </c>
      <c r="D94">
        <f t="shared" si="16"/>
        <v>-154</v>
      </c>
      <c r="E94">
        <v>1</v>
      </c>
      <c r="F94">
        <f t="shared" si="17"/>
        <v>12</v>
      </c>
      <c r="G94" s="19">
        <f t="shared" si="11"/>
        <v>-3.8571428571428572</v>
      </c>
      <c r="H94" s="19">
        <f t="shared" si="15"/>
        <v>13.561932768162629</v>
      </c>
      <c r="I94" s="19">
        <f t="shared" si="12"/>
        <v>-30.981008393468116</v>
      </c>
      <c r="J94" s="19">
        <f t="shared" si="13"/>
        <v>23.266722679182401</v>
      </c>
    </row>
    <row r="95" spans="1:23" x14ac:dyDescent="0.35">
      <c r="A95" s="7">
        <v>45568</v>
      </c>
      <c r="B95" s="13">
        <f t="shared" si="10"/>
        <v>94</v>
      </c>
      <c r="C95" s="12">
        <v>6</v>
      </c>
      <c r="D95">
        <f t="shared" si="16"/>
        <v>-151</v>
      </c>
      <c r="E95">
        <v>1</v>
      </c>
      <c r="F95">
        <f t="shared" si="17"/>
        <v>3</v>
      </c>
      <c r="G95" s="19">
        <f t="shared" si="11"/>
        <v>-3.7241379310344827</v>
      </c>
      <c r="H95" s="19">
        <f t="shared" si="15"/>
        <v>13.344627103546175</v>
      </c>
      <c r="I95" s="19">
        <f t="shared" si="12"/>
        <v>-30.413392138126834</v>
      </c>
      <c r="J95" s="19">
        <f t="shared" si="13"/>
        <v>22.965116276057866</v>
      </c>
    </row>
    <row r="96" spans="1:23" x14ac:dyDescent="0.35">
      <c r="A96" s="7">
        <v>45569</v>
      </c>
      <c r="B96" s="13">
        <f t="shared" si="10"/>
        <v>95</v>
      </c>
      <c r="C96" s="12">
        <v>2</v>
      </c>
      <c r="D96">
        <f t="shared" si="16"/>
        <v>-155</v>
      </c>
      <c r="E96">
        <v>1</v>
      </c>
      <c r="F96">
        <f t="shared" si="17"/>
        <v>-4</v>
      </c>
      <c r="G96" s="19">
        <f t="shared" si="11"/>
        <v>-3.2758620689655173</v>
      </c>
      <c r="H96" s="19">
        <f t="shared" si="15"/>
        <v>13.004366777791216</v>
      </c>
      <c r="I96" s="19">
        <f t="shared" si="12"/>
        <v>-29.284595624547947</v>
      </c>
      <c r="J96" s="19">
        <f t="shared" si="13"/>
        <v>22.732871486616915</v>
      </c>
    </row>
    <row r="97" spans="1:10" x14ac:dyDescent="0.35">
      <c r="A97" s="7">
        <v>45570</v>
      </c>
      <c r="B97" s="13">
        <f t="shared" si="10"/>
        <v>96</v>
      </c>
      <c r="C97" s="12">
        <v>-4</v>
      </c>
      <c r="D97">
        <f t="shared" si="16"/>
        <v>-161</v>
      </c>
      <c r="E97">
        <v>1</v>
      </c>
      <c r="F97">
        <f t="shared" si="17"/>
        <v>-6</v>
      </c>
      <c r="G97" s="19">
        <f t="shared" si="11"/>
        <v>-2.3103448275862069</v>
      </c>
      <c r="H97" s="19">
        <f t="shared" si="15"/>
        <v>11.490186062164655</v>
      </c>
      <c r="I97" s="19">
        <f t="shared" si="12"/>
        <v>-25.290716951915517</v>
      </c>
      <c r="J97" s="19">
        <f t="shared" si="13"/>
        <v>20.670027296743104</v>
      </c>
    </row>
    <row r="98" spans="1:10" x14ac:dyDescent="0.35">
      <c r="A98" s="7">
        <v>45571</v>
      </c>
      <c r="B98" s="13">
        <f t="shared" si="10"/>
        <v>97</v>
      </c>
      <c r="C98" s="12">
        <v>-8</v>
      </c>
      <c r="D98">
        <f t="shared" si="16"/>
        <v>-165</v>
      </c>
      <c r="E98">
        <v>1</v>
      </c>
      <c r="F98">
        <f t="shared" si="17"/>
        <v>-4</v>
      </c>
      <c r="G98" s="19">
        <f t="shared" si="11"/>
        <v>-1.6896551724137931</v>
      </c>
      <c r="H98" s="19">
        <f t="shared" si="15"/>
        <v>11.161366398478904</v>
      </c>
      <c r="I98" s="19">
        <f t="shared" si="12"/>
        <v>-24.012387969371602</v>
      </c>
      <c r="J98" s="19">
        <f t="shared" si="13"/>
        <v>20.633077624544015</v>
      </c>
    </row>
    <row r="99" spans="1:10" x14ac:dyDescent="0.35">
      <c r="A99" s="7">
        <v>45572</v>
      </c>
      <c r="B99" s="13">
        <f t="shared" si="10"/>
        <v>98</v>
      </c>
      <c r="C99" s="12">
        <v>-21</v>
      </c>
      <c r="D99">
        <f t="shared" si="16"/>
        <v>-178</v>
      </c>
      <c r="E99">
        <v>1</v>
      </c>
      <c r="F99">
        <f t="shared" si="17"/>
        <v>-13</v>
      </c>
      <c r="G99" s="19">
        <f t="shared" si="11"/>
        <v>-1.25</v>
      </c>
      <c r="H99" s="19">
        <f t="shared" si="15"/>
        <v>11.109439358362907</v>
      </c>
      <c r="I99" s="19">
        <f t="shared" si="12"/>
        <v>-23.468878716725815</v>
      </c>
      <c r="J99" s="19">
        <f t="shared" si="13"/>
        <v>20.968878716725815</v>
      </c>
    </row>
    <row r="100" spans="1:10" x14ac:dyDescent="0.35">
      <c r="A100" s="7">
        <v>45573</v>
      </c>
      <c r="B100" s="13">
        <f t="shared" si="10"/>
        <v>99</v>
      </c>
      <c r="C100" s="12">
        <v>-45</v>
      </c>
      <c r="D100">
        <f t="shared" si="16"/>
        <v>-202</v>
      </c>
      <c r="E100">
        <v>1</v>
      </c>
      <c r="F100">
        <f t="shared" si="17"/>
        <v>-24</v>
      </c>
      <c r="G100" s="19">
        <f t="shared" si="11"/>
        <v>-3.5714285714285712E-2</v>
      </c>
      <c r="H100" s="19">
        <f t="shared" si="15"/>
        <v>10.622523721041135</v>
      </c>
      <c r="I100" s="19">
        <f t="shared" si="12"/>
        <v>-21.280761727796556</v>
      </c>
      <c r="J100" s="19">
        <f t="shared" si="13"/>
        <v>21.209333156367986</v>
      </c>
    </row>
    <row r="101" spans="1:10" x14ac:dyDescent="0.35">
      <c r="A101" s="7">
        <v>45574</v>
      </c>
      <c r="B101" s="13">
        <f t="shared" si="10"/>
        <v>100</v>
      </c>
      <c r="C101" s="12">
        <v>-56.5</v>
      </c>
      <c r="D101">
        <f t="shared" si="16"/>
        <v>-213.5</v>
      </c>
      <c r="E101">
        <v>1</v>
      </c>
      <c r="F101">
        <f t="shared" si="17"/>
        <v>-11.5</v>
      </c>
      <c r="G101" s="19">
        <f t="shared" si="11"/>
        <v>-0.75</v>
      </c>
      <c r="H101" s="19">
        <f t="shared" si="15"/>
        <v>11.122291002435476</v>
      </c>
      <c r="I101" s="19">
        <f t="shared" si="12"/>
        <v>-22.994582004870953</v>
      </c>
      <c r="J101" s="19">
        <f t="shared" si="13"/>
        <v>21.494582004870953</v>
      </c>
    </row>
    <row r="102" spans="1:10" x14ac:dyDescent="0.35">
      <c r="A102" s="7">
        <v>45575</v>
      </c>
      <c r="B102" s="13">
        <f t="shared" si="10"/>
        <v>101</v>
      </c>
      <c r="C102" s="12">
        <v>-59</v>
      </c>
      <c r="D102">
        <f t="shared" si="16"/>
        <v>-216</v>
      </c>
      <c r="E102">
        <v>1</v>
      </c>
      <c r="F102">
        <f t="shared" si="17"/>
        <v>-2.5</v>
      </c>
      <c r="G102" s="19">
        <f t="shared" si="11"/>
        <v>-1.6785714285714286</v>
      </c>
      <c r="H102" s="19">
        <f t="shared" si="15"/>
        <v>10.764702807352011</v>
      </c>
      <c r="I102" s="19">
        <f t="shared" si="12"/>
        <v>-23.207977043275449</v>
      </c>
      <c r="J102" s="19">
        <f t="shared" si="13"/>
        <v>19.850834186132595</v>
      </c>
    </row>
    <row r="103" spans="1:10" x14ac:dyDescent="0.35">
      <c r="A103" s="7">
        <v>45576</v>
      </c>
      <c r="B103" s="13">
        <f t="shared" si="10"/>
        <v>102</v>
      </c>
      <c r="C103" s="12">
        <v>-57</v>
      </c>
      <c r="D103">
        <f t="shared" si="16"/>
        <v>-214</v>
      </c>
      <c r="E103">
        <v>1</v>
      </c>
      <c r="F103">
        <f t="shared" si="17"/>
        <v>2</v>
      </c>
      <c r="G103" s="19">
        <f t="shared" si="11"/>
        <v>-1.4285714285714286</v>
      </c>
      <c r="H103" s="19">
        <f t="shared" si="15"/>
        <v>10.602151302678998</v>
      </c>
      <c r="I103" s="19">
        <f t="shared" si="12"/>
        <v>-22.632874033929422</v>
      </c>
      <c r="J103" s="19">
        <f t="shared" si="13"/>
        <v>19.775731176786568</v>
      </c>
    </row>
    <row r="104" spans="1:10" x14ac:dyDescent="0.35">
      <c r="A104" s="7">
        <v>45577</v>
      </c>
      <c r="B104" s="13">
        <f t="shared" si="10"/>
        <v>103</v>
      </c>
      <c r="C104" s="12">
        <v>-51</v>
      </c>
      <c r="D104">
        <f t="shared" si="16"/>
        <v>-208</v>
      </c>
      <c r="E104">
        <v>1</v>
      </c>
      <c r="F104">
        <f t="shared" si="17"/>
        <v>6</v>
      </c>
      <c r="G104" s="19">
        <f t="shared" si="11"/>
        <v>-1.3793103448275863</v>
      </c>
      <c r="H104" s="19">
        <f t="shared" si="15"/>
        <v>10.421012569450802</v>
      </c>
      <c r="I104" s="19">
        <f t="shared" si="12"/>
        <v>-22.221335483729192</v>
      </c>
      <c r="J104" s="19">
        <f t="shared" si="13"/>
        <v>19.462714794074017</v>
      </c>
    </row>
    <row r="105" spans="1:10" x14ac:dyDescent="0.35">
      <c r="A105" s="7">
        <v>45578</v>
      </c>
      <c r="B105" s="13">
        <f t="shared" si="10"/>
        <v>104</v>
      </c>
      <c r="C105" s="12">
        <v>-40</v>
      </c>
      <c r="D105">
        <f t="shared" si="16"/>
        <v>-197</v>
      </c>
      <c r="E105">
        <v>1</v>
      </c>
      <c r="F105">
        <f t="shared" si="17"/>
        <v>11</v>
      </c>
      <c r="G105" s="19">
        <f t="shared" si="11"/>
        <v>-1</v>
      </c>
      <c r="H105" s="19">
        <f t="shared" si="15"/>
        <v>10.80309661864246</v>
      </c>
      <c r="I105" s="19">
        <f t="shared" si="12"/>
        <v>-22.60619323728492</v>
      </c>
      <c r="J105" s="19">
        <f t="shared" si="13"/>
        <v>20.60619323728492</v>
      </c>
    </row>
    <row r="106" spans="1:10" x14ac:dyDescent="0.35">
      <c r="A106" s="7">
        <v>45579</v>
      </c>
      <c r="B106" s="13">
        <f t="shared" si="10"/>
        <v>105</v>
      </c>
      <c r="C106" s="12">
        <v>-15</v>
      </c>
      <c r="D106">
        <f t="shared" si="16"/>
        <v>-172</v>
      </c>
      <c r="E106">
        <v>1</v>
      </c>
      <c r="F106">
        <f t="shared" si="17"/>
        <v>25</v>
      </c>
      <c r="G106" s="19">
        <f t="shared" si="11"/>
        <v>0.17241379310344829</v>
      </c>
      <c r="H106" s="19">
        <f t="shared" si="15"/>
        <v>10.518682772907029</v>
      </c>
      <c r="I106" s="19">
        <f t="shared" si="12"/>
        <v>-20.86495175271061</v>
      </c>
      <c r="J106" s="19">
        <f t="shared" si="13"/>
        <v>21.209779338917507</v>
      </c>
    </row>
    <row r="107" spans="1:10" x14ac:dyDescent="0.35">
      <c r="A107" s="7">
        <v>45580</v>
      </c>
      <c r="B107" s="13">
        <f t="shared" si="10"/>
        <v>106</v>
      </c>
      <c r="C107" s="12">
        <v>-14</v>
      </c>
      <c r="D107">
        <f t="shared" si="16"/>
        <v>-171</v>
      </c>
      <c r="E107">
        <v>1</v>
      </c>
      <c r="F107">
        <f t="shared" si="17"/>
        <v>1</v>
      </c>
      <c r="G107" s="19">
        <f t="shared" si="11"/>
        <v>-0.20689655172413793</v>
      </c>
      <c r="H107" s="19">
        <f t="shared" si="15"/>
        <v>10.427514367568628</v>
      </c>
      <c r="I107" s="19">
        <f t="shared" si="12"/>
        <v>-21.061925286861396</v>
      </c>
      <c r="J107" s="19">
        <f t="shared" si="13"/>
        <v>20.648132183413118</v>
      </c>
    </row>
    <row r="108" spans="1:10" x14ac:dyDescent="0.35">
      <c r="A108" s="7">
        <v>45581</v>
      </c>
      <c r="B108" s="13">
        <f t="shared" si="10"/>
        <v>107</v>
      </c>
      <c r="C108" s="12">
        <v>-3</v>
      </c>
      <c r="D108">
        <f t="shared" si="16"/>
        <v>-160</v>
      </c>
      <c r="E108">
        <v>1</v>
      </c>
      <c r="F108">
        <f t="shared" si="17"/>
        <v>11</v>
      </c>
      <c r="G108" s="19">
        <f t="shared" si="11"/>
        <v>-0.17241379310344829</v>
      </c>
      <c r="H108" s="19">
        <f t="shared" si="15"/>
        <v>10.426488037411854</v>
      </c>
      <c r="I108" s="19">
        <f t="shared" si="12"/>
        <v>-21.025389867927156</v>
      </c>
      <c r="J108" s="19">
        <f t="shared" si="13"/>
        <v>20.68056228172026</v>
      </c>
    </row>
    <row r="109" spans="1:10" x14ac:dyDescent="0.35">
      <c r="A109" s="7">
        <v>45582</v>
      </c>
      <c r="B109" s="13">
        <f t="shared" si="10"/>
        <v>108</v>
      </c>
      <c r="C109" s="12">
        <v>-5</v>
      </c>
      <c r="D109">
        <f t="shared" si="16"/>
        <v>-162</v>
      </c>
      <c r="E109">
        <v>1</v>
      </c>
      <c r="F109">
        <f t="shared" si="17"/>
        <v>-2</v>
      </c>
      <c r="G109" s="19">
        <f t="shared" si="11"/>
        <v>-0.65517241379310343</v>
      </c>
      <c r="H109" s="19">
        <f t="shared" si="15"/>
        <v>10.172735237469459</v>
      </c>
      <c r="I109" s="19">
        <f t="shared" si="12"/>
        <v>-21.00064288873202</v>
      </c>
      <c r="J109" s="19">
        <f t="shared" si="13"/>
        <v>19.690298061145814</v>
      </c>
    </row>
    <row r="110" spans="1:10" x14ac:dyDescent="0.35">
      <c r="A110" s="7">
        <v>45583</v>
      </c>
      <c r="B110" s="13">
        <f t="shared" si="10"/>
        <v>109</v>
      </c>
      <c r="C110" s="12">
        <v>-5</v>
      </c>
      <c r="D110">
        <f t="shared" si="16"/>
        <v>-162</v>
      </c>
      <c r="E110">
        <v>1</v>
      </c>
      <c r="F110">
        <f t="shared" si="17"/>
        <v>0</v>
      </c>
      <c r="G110" s="19">
        <f t="shared" si="11"/>
        <v>-0.86206896551724133</v>
      </c>
      <c r="H110" s="19">
        <f t="shared" si="15"/>
        <v>10.157294433171677</v>
      </c>
      <c r="I110" s="19">
        <f t="shared" si="12"/>
        <v>-21.176657831860595</v>
      </c>
      <c r="J110" s="19">
        <f t="shared" si="13"/>
        <v>19.452519900826111</v>
      </c>
    </row>
    <row r="111" spans="1:10" x14ac:dyDescent="0.35">
      <c r="A111" s="7">
        <v>45584</v>
      </c>
      <c r="B111" s="13">
        <f t="shared" si="10"/>
        <v>110</v>
      </c>
      <c r="C111" s="12">
        <v>-12</v>
      </c>
      <c r="D111">
        <f t="shared" si="16"/>
        <v>-169</v>
      </c>
      <c r="E111">
        <v>1</v>
      </c>
      <c r="F111">
        <f t="shared" si="17"/>
        <v>-7</v>
      </c>
      <c r="G111" s="19">
        <f t="shared" si="11"/>
        <v>-0.75862068965517238</v>
      </c>
      <c r="H111" s="19">
        <f t="shared" si="15"/>
        <v>10.140071319934837</v>
      </c>
      <c r="I111" s="19">
        <f t="shared" si="12"/>
        <v>-21.038763329524844</v>
      </c>
      <c r="J111" s="19">
        <f t="shared" si="13"/>
        <v>19.521521950214503</v>
      </c>
    </row>
    <row r="112" spans="1:10" x14ac:dyDescent="0.35">
      <c r="A112" s="7">
        <v>45585</v>
      </c>
      <c r="B112" s="13">
        <f t="shared" si="10"/>
        <v>111</v>
      </c>
      <c r="C112" s="12">
        <v>-20</v>
      </c>
      <c r="D112">
        <f t="shared" si="16"/>
        <v>-177</v>
      </c>
      <c r="E112">
        <v>1</v>
      </c>
      <c r="F112">
        <f t="shared" si="17"/>
        <v>-8</v>
      </c>
      <c r="G112" s="19">
        <f t="shared" si="11"/>
        <v>-0.48275862068965519</v>
      </c>
      <c r="H112" s="19">
        <f t="shared" si="15"/>
        <v>10.102477298288063</v>
      </c>
      <c r="I112" s="19">
        <f t="shared" si="12"/>
        <v>-20.687713217265781</v>
      </c>
      <c r="J112" s="19">
        <f t="shared" si="13"/>
        <v>19.722195975886471</v>
      </c>
    </row>
    <row r="113" spans="1:10" x14ac:dyDescent="0.35">
      <c r="A113" s="7">
        <v>45586</v>
      </c>
      <c r="B113" s="13">
        <f t="shared" si="10"/>
        <v>112</v>
      </c>
      <c r="C113" s="12">
        <v>-19</v>
      </c>
      <c r="D113">
        <f t="shared" si="16"/>
        <v>-176</v>
      </c>
      <c r="E113">
        <v>1</v>
      </c>
      <c r="F113">
        <f t="shared" si="17"/>
        <v>1</v>
      </c>
      <c r="G113" s="19">
        <f t="shared" si="11"/>
        <v>0.65517241379310343</v>
      </c>
      <c r="H113" s="19">
        <f t="shared" si="15"/>
        <v>11.415433781444722</v>
      </c>
      <c r="I113" s="19">
        <f t="shared" si="12"/>
        <v>-22.175695149096342</v>
      </c>
      <c r="J113" s="19">
        <f t="shared" si="13"/>
        <v>23.486039976682548</v>
      </c>
    </row>
    <row r="114" spans="1:10" x14ac:dyDescent="0.35">
      <c r="A114" s="7">
        <v>45593</v>
      </c>
      <c r="B114" s="13">
        <f t="shared" si="10"/>
        <v>113</v>
      </c>
      <c r="C114" s="12">
        <v>18</v>
      </c>
      <c r="D114">
        <v>-176</v>
      </c>
      <c r="E114">
        <v>1</v>
      </c>
      <c r="G114" s="19">
        <f t="shared" si="11"/>
        <v>1.1724137931034482</v>
      </c>
      <c r="H114" s="19">
        <f t="shared" si="15"/>
        <v>11.121023785410758</v>
      </c>
      <c r="I114" s="19">
        <f t="shared" si="12"/>
        <v>-21.069633777718067</v>
      </c>
      <c r="J114" s="19">
        <f t="shared" si="13"/>
        <v>23.414461363924964</v>
      </c>
    </row>
    <row r="115" spans="1:10" x14ac:dyDescent="0.35">
      <c r="A115" s="7">
        <v>45594</v>
      </c>
      <c r="B115" s="13">
        <f t="shared" si="10"/>
        <v>114</v>
      </c>
      <c r="C115" s="12">
        <v>30</v>
      </c>
      <c r="D115">
        <f t="shared" ref="D115:D137" si="18">D114+F115</f>
        <v>-164</v>
      </c>
      <c r="E115">
        <v>1</v>
      </c>
      <c r="F115">
        <f t="shared" ref="F115:F137" si="19">C115-C114</f>
        <v>12</v>
      </c>
      <c r="G115" s="19">
        <f t="shared" si="11"/>
        <v>1.896551724137931</v>
      </c>
      <c r="H115" s="19">
        <f t="shared" si="15"/>
        <v>10.094706115468119</v>
      </c>
      <c r="I115" s="19">
        <f t="shared" si="12"/>
        <v>-18.292860506798306</v>
      </c>
      <c r="J115" s="19">
        <f t="shared" si="13"/>
        <v>22.08596395507417</v>
      </c>
    </row>
    <row r="116" spans="1:10" x14ac:dyDescent="0.35">
      <c r="A116" s="7">
        <v>45595</v>
      </c>
      <c r="B116" s="13">
        <f t="shared" si="10"/>
        <v>115</v>
      </c>
      <c r="C116" s="12">
        <v>12</v>
      </c>
      <c r="D116">
        <f t="shared" si="18"/>
        <v>-182</v>
      </c>
      <c r="E116">
        <v>1</v>
      </c>
      <c r="F116">
        <f t="shared" si="19"/>
        <v>-18</v>
      </c>
      <c r="G116" s="19">
        <f t="shared" si="11"/>
        <v>2.4655172413793105</v>
      </c>
      <c r="H116" s="19">
        <f t="shared" si="15"/>
        <v>9.7838105495963266</v>
      </c>
      <c r="I116" s="19">
        <f t="shared" si="12"/>
        <v>-17.102103857813344</v>
      </c>
      <c r="J116" s="19">
        <f t="shared" si="13"/>
        <v>22.033138340571963</v>
      </c>
    </row>
    <row r="117" spans="1:10" x14ac:dyDescent="0.35">
      <c r="A117" s="7">
        <v>45596</v>
      </c>
      <c r="B117" s="13">
        <f t="shared" si="10"/>
        <v>116</v>
      </c>
      <c r="C117" s="12">
        <v>2</v>
      </c>
      <c r="D117">
        <f t="shared" si="18"/>
        <v>-192</v>
      </c>
      <c r="E117">
        <v>1</v>
      </c>
      <c r="F117">
        <f t="shared" si="19"/>
        <v>-10</v>
      </c>
      <c r="G117" s="19">
        <f t="shared" si="11"/>
        <v>2.4137931034482758</v>
      </c>
      <c r="H117" s="19">
        <f t="shared" si="15"/>
        <v>9.8138439914351761</v>
      </c>
      <c r="I117" s="19">
        <f t="shared" si="12"/>
        <v>-17.213894879422078</v>
      </c>
      <c r="J117" s="19">
        <f t="shared" si="13"/>
        <v>22.041481086318626</v>
      </c>
    </row>
    <row r="118" spans="1:10" x14ac:dyDescent="0.35">
      <c r="A118" s="7">
        <v>45597</v>
      </c>
      <c r="B118" s="13">
        <f t="shared" si="10"/>
        <v>117</v>
      </c>
      <c r="C118" s="12">
        <v>-3</v>
      </c>
      <c r="D118">
        <f t="shared" si="18"/>
        <v>-197</v>
      </c>
      <c r="E118">
        <v>1</v>
      </c>
      <c r="F118">
        <f t="shared" si="19"/>
        <v>-5</v>
      </c>
      <c r="G118" s="19">
        <f t="shared" si="11"/>
        <v>2.2586206896551726</v>
      </c>
      <c r="H118" s="19">
        <f t="shared" si="15"/>
        <v>9.8546511770656249</v>
      </c>
      <c r="I118" s="19">
        <f t="shared" si="12"/>
        <v>-17.450681664476079</v>
      </c>
      <c r="J118" s="19">
        <f t="shared" si="13"/>
        <v>21.967923043786421</v>
      </c>
    </row>
    <row r="119" spans="1:10" x14ac:dyDescent="0.35">
      <c r="A119" s="7">
        <v>45598</v>
      </c>
      <c r="B119" s="13">
        <f t="shared" si="10"/>
        <v>118</v>
      </c>
      <c r="C119" s="12">
        <v>-3</v>
      </c>
      <c r="D119">
        <f t="shared" si="18"/>
        <v>-197</v>
      </c>
      <c r="E119">
        <v>1</v>
      </c>
      <c r="F119">
        <f t="shared" si="19"/>
        <v>0</v>
      </c>
      <c r="G119" s="19">
        <f t="shared" si="11"/>
        <v>2.8275862068965516</v>
      </c>
      <c r="H119" s="19">
        <f t="shared" si="15"/>
        <v>10.508843453269584</v>
      </c>
      <c r="I119" s="19">
        <f t="shared" si="12"/>
        <v>-18.190100699642617</v>
      </c>
      <c r="J119" s="19">
        <f t="shared" si="13"/>
        <v>23.84527311343572</v>
      </c>
    </row>
    <row r="120" spans="1:10" x14ac:dyDescent="0.35">
      <c r="A120" s="7">
        <v>45599</v>
      </c>
      <c r="B120" s="13">
        <f t="shared" si="10"/>
        <v>119</v>
      </c>
      <c r="C120" s="12">
        <v>12</v>
      </c>
      <c r="D120">
        <f t="shared" si="18"/>
        <v>-182</v>
      </c>
      <c r="E120">
        <v>1</v>
      </c>
      <c r="F120">
        <f t="shared" si="19"/>
        <v>15</v>
      </c>
      <c r="G120" s="19">
        <f t="shared" si="11"/>
        <v>3.6551724137931036</v>
      </c>
      <c r="H120" s="19">
        <f t="shared" si="15"/>
        <v>11.964101078871153</v>
      </c>
      <c r="I120" s="19">
        <f t="shared" si="12"/>
        <v>-20.273029743949202</v>
      </c>
      <c r="J120" s="19">
        <f t="shared" si="13"/>
        <v>27.583374571535408</v>
      </c>
    </row>
    <row r="121" spans="1:10" x14ac:dyDescent="0.35">
      <c r="A121" s="7">
        <v>45600</v>
      </c>
      <c r="B121" s="13">
        <f t="shared" si="10"/>
        <v>120</v>
      </c>
      <c r="C121" s="12">
        <v>26</v>
      </c>
      <c r="D121">
        <f t="shared" si="18"/>
        <v>-168</v>
      </c>
      <c r="E121">
        <v>1</v>
      </c>
      <c r="F121">
        <f t="shared" si="19"/>
        <v>14</v>
      </c>
      <c r="G121" s="19">
        <f t="shared" si="11"/>
        <v>3.103448275862069</v>
      </c>
      <c r="H121" s="19">
        <f t="shared" si="15"/>
        <v>11.318568288851447</v>
      </c>
      <c r="I121" s="19">
        <f t="shared" si="12"/>
        <v>-19.533688301840826</v>
      </c>
      <c r="J121" s="19">
        <f t="shared" si="13"/>
        <v>25.740584853564961</v>
      </c>
    </row>
    <row r="122" spans="1:10" x14ac:dyDescent="0.35">
      <c r="A122" s="7">
        <v>45601</v>
      </c>
      <c r="B122" s="13">
        <f t="shared" si="10"/>
        <v>121</v>
      </c>
      <c r="C122" s="12">
        <v>23</v>
      </c>
      <c r="D122">
        <f t="shared" si="18"/>
        <v>-171</v>
      </c>
      <c r="E122">
        <v>1</v>
      </c>
      <c r="F122">
        <f t="shared" si="19"/>
        <v>-3</v>
      </c>
      <c r="G122" s="19">
        <f t="shared" si="11"/>
        <v>2.9310344827586206</v>
      </c>
      <c r="H122" s="19">
        <f t="shared" si="15"/>
        <v>11.38717074389135</v>
      </c>
      <c r="I122" s="19">
        <f t="shared" si="12"/>
        <v>-19.84330700502408</v>
      </c>
      <c r="J122" s="19">
        <f t="shared" si="13"/>
        <v>25.705375970541319</v>
      </c>
    </row>
    <row r="123" spans="1:10" x14ac:dyDescent="0.35">
      <c r="A123" s="7">
        <v>45602</v>
      </c>
      <c r="B123" s="13">
        <f t="shared" si="10"/>
        <v>122</v>
      </c>
      <c r="C123" s="12">
        <v>23</v>
      </c>
      <c r="D123">
        <f t="shared" si="18"/>
        <v>-171</v>
      </c>
      <c r="E123">
        <v>1</v>
      </c>
      <c r="F123">
        <f t="shared" si="19"/>
        <v>0</v>
      </c>
      <c r="G123" s="19">
        <f t="shared" si="11"/>
        <v>2.9310344827586206</v>
      </c>
      <c r="H123" s="19">
        <f t="shared" si="15"/>
        <v>11.38717074389135</v>
      </c>
      <c r="I123" s="19">
        <f t="shared" si="12"/>
        <v>-19.84330700502408</v>
      </c>
      <c r="J123" s="19">
        <f t="shared" si="13"/>
        <v>25.705375970541319</v>
      </c>
    </row>
    <row r="124" spans="1:10" x14ac:dyDescent="0.35">
      <c r="A124" s="7">
        <v>45603</v>
      </c>
      <c r="B124" s="13">
        <f t="shared" si="10"/>
        <v>123</v>
      </c>
      <c r="C124" s="12">
        <v>21</v>
      </c>
      <c r="D124">
        <f t="shared" si="18"/>
        <v>-173</v>
      </c>
      <c r="E124">
        <v>1</v>
      </c>
      <c r="F124">
        <f t="shared" si="19"/>
        <v>-2</v>
      </c>
      <c r="G124" s="19">
        <f t="shared" si="11"/>
        <v>3.4482758620689653</v>
      </c>
      <c r="H124" s="19">
        <f t="shared" si="15"/>
        <v>11.491634759299544</v>
      </c>
      <c r="I124" s="19">
        <f t="shared" si="12"/>
        <v>-19.534993656530123</v>
      </c>
      <c r="J124" s="19">
        <f t="shared" si="13"/>
        <v>26.431545380668052</v>
      </c>
    </row>
    <row r="125" spans="1:10" x14ac:dyDescent="0.35">
      <c r="A125" s="7">
        <v>45604</v>
      </c>
      <c r="B125" s="13">
        <f t="shared" si="10"/>
        <v>124</v>
      </c>
      <c r="C125" s="12">
        <v>18</v>
      </c>
      <c r="D125">
        <f t="shared" si="18"/>
        <v>-176</v>
      </c>
      <c r="E125">
        <v>1</v>
      </c>
      <c r="F125">
        <f t="shared" si="19"/>
        <v>-3</v>
      </c>
      <c r="G125" s="19">
        <f t="shared" si="11"/>
        <v>4.5172413793103452</v>
      </c>
      <c r="H125" s="19">
        <f t="shared" si="15"/>
        <v>12.517217630831466</v>
      </c>
      <c r="I125" s="19">
        <f t="shared" si="12"/>
        <v>-20.517193882352586</v>
      </c>
      <c r="J125" s="19">
        <f t="shared" si="13"/>
        <v>29.551676640973277</v>
      </c>
    </row>
    <row r="126" spans="1:10" x14ac:dyDescent="0.35">
      <c r="A126" s="7">
        <v>45605</v>
      </c>
      <c r="B126" s="13">
        <f t="shared" si="10"/>
        <v>125</v>
      </c>
      <c r="C126" s="12">
        <v>17</v>
      </c>
      <c r="D126">
        <f t="shared" si="18"/>
        <v>-177</v>
      </c>
      <c r="E126">
        <v>1</v>
      </c>
      <c r="F126">
        <f t="shared" si="19"/>
        <v>-1</v>
      </c>
      <c r="G126" s="19">
        <f t="shared" si="11"/>
        <v>5.2758620689655169</v>
      </c>
      <c r="H126" s="19">
        <f t="shared" si="15"/>
        <v>12.462762608789594</v>
      </c>
      <c r="I126" s="19">
        <f t="shared" si="12"/>
        <v>-19.649663148613673</v>
      </c>
      <c r="J126" s="19">
        <f t="shared" si="13"/>
        <v>30.201387286544705</v>
      </c>
    </row>
    <row r="127" spans="1:10" x14ac:dyDescent="0.35">
      <c r="A127" s="7">
        <v>45606</v>
      </c>
      <c r="B127" s="13">
        <f t="shared" si="10"/>
        <v>126</v>
      </c>
      <c r="C127" s="12">
        <v>19</v>
      </c>
      <c r="D127">
        <f t="shared" si="18"/>
        <v>-175</v>
      </c>
      <c r="E127">
        <v>1</v>
      </c>
      <c r="F127">
        <f t="shared" si="19"/>
        <v>2</v>
      </c>
      <c r="G127" s="19">
        <f t="shared" si="11"/>
        <v>5.7586206896551726</v>
      </c>
      <c r="H127" s="19">
        <f t="shared" si="15"/>
        <v>12.207700148885095</v>
      </c>
      <c r="I127" s="19">
        <f t="shared" si="12"/>
        <v>-18.656779608115016</v>
      </c>
      <c r="J127" s="19">
        <f t="shared" si="13"/>
        <v>30.174020987425365</v>
      </c>
    </row>
    <row r="128" spans="1:10" x14ac:dyDescent="0.35">
      <c r="A128" s="7">
        <v>45607</v>
      </c>
      <c r="B128" s="13">
        <f t="shared" si="10"/>
        <v>127</v>
      </c>
      <c r="C128" s="12">
        <v>48</v>
      </c>
      <c r="D128">
        <f t="shared" si="18"/>
        <v>-146</v>
      </c>
      <c r="E128">
        <v>1</v>
      </c>
      <c r="F128">
        <f t="shared" si="19"/>
        <v>29</v>
      </c>
      <c r="G128" s="19">
        <f t="shared" si="11"/>
        <v>6.2068965517241379</v>
      </c>
      <c r="H128" s="19">
        <f t="shared" si="15"/>
        <v>12.263287825850101</v>
      </c>
      <c r="I128" s="19">
        <f t="shared" si="12"/>
        <v>-18.319679099976064</v>
      </c>
      <c r="J128" s="19">
        <f t="shared" si="13"/>
        <v>30.733472203424341</v>
      </c>
    </row>
    <row r="129" spans="1:10" x14ac:dyDescent="0.35">
      <c r="A129" s="7">
        <v>45608</v>
      </c>
      <c r="B129" s="13">
        <f t="shared" si="10"/>
        <v>128</v>
      </c>
      <c r="C129" s="12">
        <v>50</v>
      </c>
      <c r="D129">
        <f t="shared" si="18"/>
        <v>-144</v>
      </c>
      <c r="E129">
        <v>1</v>
      </c>
      <c r="F129">
        <f t="shared" si="19"/>
        <v>2</v>
      </c>
      <c r="G129" s="19">
        <f t="shared" si="11"/>
        <v>6.4</v>
      </c>
      <c r="H129" s="19">
        <f t="shared" si="15"/>
        <v>12.101928221017785</v>
      </c>
      <c r="I129" s="19">
        <f t="shared" si="12"/>
        <v>-17.803856442035567</v>
      </c>
      <c r="J129" s="19">
        <f t="shared" si="13"/>
        <v>30.603856442035571</v>
      </c>
    </row>
    <row r="130" spans="1:10" x14ac:dyDescent="0.35">
      <c r="A130" s="7">
        <v>45609</v>
      </c>
      <c r="B130" s="13">
        <f t="shared" si="10"/>
        <v>129</v>
      </c>
      <c r="C130" s="12">
        <v>47</v>
      </c>
      <c r="D130">
        <f t="shared" si="18"/>
        <v>-147</v>
      </c>
      <c r="E130">
        <v>1</v>
      </c>
      <c r="F130">
        <f t="shared" si="19"/>
        <v>-3</v>
      </c>
      <c r="G130" s="19">
        <f t="shared" si="11"/>
        <v>6.5</v>
      </c>
      <c r="H130" s="19">
        <f t="shared" si="15"/>
        <v>12.160043859570026</v>
      </c>
      <c r="I130" s="19">
        <f t="shared" si="12"/>
        <v>-17.820087719140052</v>
      </c>
      <c r="J130" s="19">
        <f t="shared" si="13"/>
        <v>30.820087719140052</v>
      </c>
    </row>
    <row r="131" spans="1:10" x14ac:dyDescent="0.35">
      <c r="A131" s="7">
        <v>45610</v>
      </c>
      <c r="B131" s="13">
        <f t="shared" si="10"/>
        <v>130</v>
      </c>
      <c r="C131" s="12">
        <v>52</v>
      </c>
      <c r="D131">
        <f t="shared" si="18"/>
        <v>-142</v>
      </c>
      <c r="E131">
        <v>1</v>
      </c>
      <c r="F131">
        <f t="shared" si="19"/>
        <v>5</v>
      </c>
      <c r="G131" s="19">
        <f t="shared" si="11"/>
        <v>8</v>
      </c>
      <c r="H131" s="19">
        <f t="shared" si="15"/>
        <v>11.815949672652922</v>
      </c>
      <c r="I131" s="19">
        <f t="shared" si="12"/>
        <v>-15.631899345305843</v>
      </c>
      <c r="J131" s="19">
        <f t="shared" si="13"/>
        <v>31.631899345305843</v>
      </c>
    </row>
    <row r="132" spans="1:10" x14ac:dyDescent="0.35">
      <c r="A132" s="7">
        <v>45611</v>
      </c>
      <c r="B132" s="13">
        <f t="shared" ref="B132:B172" si="20">B131+1</f>
        <v>131</v>
      </c>
      <c r="C132" s="12">
        <v>48</v>
      </c>
      <c r="D132">
        <f t="shared" si="18"/>
        <v>-146</v>
      </c>
      <c r="E132">
        <v>1</v>
      </c>
      <c r="F132">
        <f t="shared" si="19"/>
        <v>-4</v>
      </c>
      <c r="G132" s="19">
        <f t="shared" si="11"/>
        <v>8.7666666666666675</v>
      </c>
      <c r="H132" s="19">
        <f t="shared" si="15"/>
        <v>11.360555541971626</v>
      </c>
      <c r="I132" s="19">
        <f t="shared" si="12"/>
        <v>-13.954444417276585</v>
      </c>
      <c r="J132" s="19">
        <f t="shared" si="13"/>
        <v>31.487777750609922</v>
      </c>
    </row>
    <row r="133" spans="1:10" x14ac:dyDescent="0.35">
      <c r="A133" s="7">
        <v>45612</v>
      </c>
      <c r="B133" s="13">
        <f t="shared" si="20"/>
        <v>132</v>
      </c>
      <c r="C133" s="12">
        <v>45.5</v>
      </c>
      <c r="D133">
        <f t="shared" si="18"/>
        <v>-148.5</v>
      </c>
      <c r="E133">
        <v>1</v>
      </c>
      <c r="F133">
        <f t="shared" si="19"/>
        <v>-2.5</v>
      </c>
      <c r="G133" s="19">
        <f t="shared" si="11"/>
        <v>9.6</v>
      </c>
      <c r="H133" s="19">
        <f t="shared" si="15"/>
        <v>11.236399185978872</v>
      </c>
      <c r="I133" s="19">
        <f t="shared" si="12"/>
        <v>-12.872798371957744</v>
      </c>
      <c r="J133" s="19">
        <f t="shared" si="13"/>
        <v>32.072798371957745</v>
      </c>
    </row>
    <row r="134" spans="1:10" x14ac:dyDescent="0.35">
      <c r="A134" s="7">
        <v>45613</v>
      </c>
      <c r="B134" s="13">
        <f t="shared" si="20"/>
        <v>133</v>
      </c>
      <c r="C134" s="12">
        <v>68</v>
      </c>
      <c r="D134">
        <f t="shared" si="18"/>
        <v>-126</v>
      </c>
      <c r="E134">
        <v>1</v>
      </c>
      <c r="F134">
        <f t="shared" si="19"/>
        <v>22.5</v>
      </c>
      <c r="G134" s="19">
        <f t="shared" si="11"/>
        <v>10.266666666666667</v>
      </c>
      <c r="H134" s="19">
        <f t="shared" si="15"/>
        <v>11.240353889249018</v>
      </c>
      <c r="I134" s="19">
        <f t="shared" si="12"/>
        <v>-12.214041111831369</v>
      </c>
      <c r="J134" s="19">
        <f t="shared" si="13"/>
        <v>32.747374445164702</v>
      </c>
    </row>
    <row r="135" spans="1:10" x14ac:dyDescent="0.35">
      <c r="A135" s="7">
        <v>45614</v>
      </c>
      <c r="B135" s="13">
        <f t="shared" si="20"/>
        <v>134</v>
      </c>
      <c r="C135" s="12">
        <v>103</v>
      </c>
      <c r="D135">
        <f t="shared" si="18"/>
        <v>-91</v>
      </c>
      <c r="E135">
        <v>1</v>
      </c>
      <c r="F135">
        <f t="shared" si="19"/>
        <v>35</v>
      </c>
      <c r="G135" s="19">
        <f t="shared" si="11"/>
        <v>9.6</v>
      </c>
      <c r="H135" s="19">
        <f t="shared" si="15"/>
        <v>11.529238193971592</v>
      </c>
      <c r="I135" s="19">
        <f t="shared" si="12"/>
        <v>-13.458476387943184</v>
      </c>
      <c r="J135" s="19">
        <f t="shared" si="13"/>
        <v>32.658476387943182</v>
      </c>
    </row>
    <row r="136" spans="1:10" x14ac:dyDescent="0.35">
      <c r="A136" s="7">
        <v>45615</v>
      </c>
      <c r="B136" s="13">
        <f t="shared" si="20"/>
        <v>135</v>
      </c>
      <c r="C136" s="12">
        <v>112</v>
      </c>
      <c r="D136">
        <f t="shared" si="18"/>
        <v>-82</v>
      </c>
      <c r="E136">
        <v>1</v>
      </c>
      <c r="F136">
        <f t="shared" si="19"/>
        <v>9</v>
      </c>
      <c r="G136" s="19">
        <f t="shared" si="11"/>
        <v>9.4482758620689662</v>
      </c>
      <c r="H136" s="19">
        <f t="shared" si="15"/>
        <v>11.696849581438443</v>
      </c>
      <c r="I136" s="19">
        <f t="shared" si="12"/>
        <v>-13.945423300807919</v>
      </c>
      <c r="J136" s="19">
        <f t="shared" si="13"/>
        <v>32.841975024945853</v>
      </c>
    </row>
    <row r="137" spans="1:10" x14ac:dyDescent="0.35">
      <c r="A137" s="7">
        <v>45616</v>
      </c>
      <c r="B137" s="13">
        <f t="shared" si="20"/>
        <v>136</v>
      </c>
      <c r="C137" s="12">
        <v>108</v>
      </c>
      <c r="D137">
        <f t="shared" si="18"/>
        <v>-86</v>
      </c>
      <c r="E137">
        <v>1</v>
      </c>
      <c r="F137">
        <f t="shared" si="19"/>
        <v>-4</v>
      </c>
      <c r="G137" s="19">
        <f t="shared" si="11"/>
        <v>9.8928571428571423</v>
      </c>
      <c r="H137" s="19">
        <f t="shared" si="15"/>
        <v>11.66064591972958</v>
      </c>
      <c r="I137" s="19">
        <f t="shared" si="12"/>
        <v>-13.428434696602018</v>
      </c>
      <c r="J137" s="19">
        <f t="shared" si="13"/>
        <v>33.214148982316303</v>
      </c>
    </row>
    <row r="138" spans="1:10" x14ac:dyDescent="0.35">
      <c r="A138" s="7">
        <v>45617</v>
      </c>
      <c r="B138" s="13">
        <f t="shared" si="20"/>
        <v>137</v>
      </c>
      <c r="C138" s="12">
        <v>119</v>
      </c>
      <c r="D138">
        <f t="shared" ref="D138:D143" si="21">D137+F138</f>
        <v>-75</v>
      </c>
      <c r="E138">
        <v>2</v>
      </c>
      <c r="F138">
        <f t="shared" ref="F138:F143" si="22">C138-C137</f>
        <v>11</v>
      </c>
      <c r="G138" s="19">
        <f t="shared" ref="G138:G144" si="23">AVERAGE(F124:F153)</f>
        <v>10.25925925925926</v>
      </c>
      <c r="H138" s="19">
        <f t="shared" ref="H138:H143" si="24">_xlfn.STDEV.P(F124:F153)</f>
        <v>11.715272060490237</v>
      </c>
      <c r="I138" s="19">
        <f t="shared" ref="I138:I143" si="25">G138-2*H138</f>
        <v>-13.171284861721215</v>
      </c>
      <c r="J138" s="19">
        <f t="shared" ref="J138:J143" si="26">G138+2*H138</f>
        <v>33.689803380239738</v>
      </c>
    </row>
    <row r="139" spans="1:10" x14ac:dyDescent="0.35">
      <c r="A139" s="7">
        <v>45618</v>
      </c>
      <c r="B139" s="13">
        <f t="shared" si="20"/>
        <v>138</v>
      </c>
      <c r="C139" s="12">
        <v>132</v>
      </c>
      <c r="D139">
        <f t="shared" si="21"/>
        <v>-62</v>
      </c>
      <c r="E139">
        <v>3</v>
      </c>
      <c r="F139">
        <f t="shared" si="22"/>
        <v>13</v>
      </c>
      <c r="G139" s="19">
        <f t="shared" si="23"/>
        <v>10.73076923076923</v>
      </c>
      <c r="H139" s="19">
        <f t="shared" si="24"/>
        <v>11.684334325884947</v>
      </c>
      <c r="I139" s="19">
        <f t="shared" si="25"/>
        <v>-12.637899421000665</v>
      </c>
      <c r="J139" s="19">
        <f t="shared" si="26"/>
        <v>34.099437882539121</v>
      </c>
    </row>
    <row r="140" spans="1:10" x14ac:dyDescent="0.35">
      <c r="A140" s="7">
        <v>45619</v>
      </c>
      <c r="B140" s="13">
        <f t="shared" si="20"/>
        <v>139</v>
      </c>
      <c r="C140" s="12">
        <v>163</v>
      </c>
      <c r="D140">
        <f t="shared" si="21"/>
        <v>-31</v>
      </c>
      <c r="E140">
        <v>4</v>
      </c>
      <c r="F140">
        <f t="shared" si="22"/>
        <v>31</v>
      </c>
      <c r="G140" s="19">
        <f t="shared" si="23"/>
        <v>11.28</v>
      </c>
      <c r="H140" s="19">
        <f t="shared" si="24"/>
        <v>11.581951476327296</v>
      </c>
      <c r="I140" s="19">
        <f t="shared" si="25"/>
        <v>-11.883902952654593</v>
      </c>
      <c r="J140" s="19">
        <f t="shared" si="26"/>
        <v>34.443902952654589</v>
      </c>
    </row>
    <row r="141" spans="1:10" x14ac:dyDescent="0.35">
      <c r="A141" s="7">
        <v>45620</v>
      </c>
      <c r="B141" s="13">
        <f t="shared" si="20"/>
        <v>140</v>
      </c>
      <c r="C141" s="12">
        <v>178</v>
      </c>
      <c r="D141">
        <f t="shared" si="21"/>
        <v>-16</v>
      </c>
      <c r="E141">
        <v>5</v>
      </c>
      <c r="F141">
        <f t="shared" si="22"/>
        <v>15</v>
      </c>
      <c r="G141" s="19">
        <f t="shared" si="23"/>
        <v>11.791666666666666</v>
      </c>
      <c r="H141" s="19">
        <f t="shared" si="24"/>
        <v>11.540613670376844</v>
      </c>
      <c r="I141" s="19">
        <f t="shared" si="25"/>
        <v>-11.289560674087022</v>
      </c>
      <c r="J141" s="19">
        <f t="shared" si="26"/>
        <v>34.872894007420356</v>
      </c>
    </row>
    <row r="142" spans="1:10" x14ac:dyDescent="0.35">
      <c r="A142" s="7">
        <v>45621</v>
      </c>
      <c r="B142" s="13">
        <f t="shared" si="20"/>
        <v>141</v>
      </c>
      <c r="C142" s="12">
        <v>184</v>
      </c>
      <c r="D142">
        <f t="shared" si="21"/>
        <v>-10</v>
      </c>
      <c r="E142">
        <v>6</v>
      </c>
      <c r="F142">
        <f t="shared" si="22"/>
        <v>6</v>
      </c>
      <c r="G142" s="19">
        <f t="shared" si="23"/>
        <v>12.217391304347826</v>
      </c>
      <c r="H142" s="19">
        <f t="shared" si="24"/>
        <v>11.602872664313447</v>
      </c>
      <c r="I142" s="19">
        <f t="shared" si="25"/>
        <v>-10.988354024279067</v>
      </c>
      <c r="J142" s="19">
        <f t="shared" si="26"/>
        <v>35.423136632974717</v>
      </c>
    </row>
    <row r="143" spans="1:10" x14ac:dyDescent="0.35">
      <c r="A143" s="7">
        <v>45622</v>
      </c>
      <c r="B143" s="13">
        <f t="shared" si="20"/>
        <v>142</v>
      </c>
      <c r="C143" s="12">
        <v>198</v>
      </c>
      <c r="D143">
        <f t="shared" si="21"/>
        <v>4</v>
      </c>
      <c r="E143">
        <v>7</v>
      </c>
      <c r="F143">
        <f t="shared" si="22"/>
        <v>14</v>
      </c>
      <c r="G143" s="19">
        <f t="shared" si="23"/>
        <v>11.454545454545455</v>
      </c>
      <c r="H143" s="19">
        <f t="shared" si="24"/>
        <v>11.285458353471244</v>
      </c>
      <c r="I143" s="19">
        <f t="shared" si="25"/>
        <v>-11.116371252397032</v>
      </c>
      <c r="J143" s="19">
        <f t="shared" si="26"/>
        <v>34.025462161487944</v>
      </c>
    </row>
    <row r="144" spans="1:10" x14ac:dyDescent="0.35">
      <c r="A144" s="7">
        <v>45623</v>
      </c>
      <c r="B144" s="13">
        <f t="shared" si="20"/>
        <v>143</v>
      </c>
      <c r="C144" s="12">
        <v>210</v>
      </c>
      <c r="D144">
        <f t="shared" ref="D144" si="27">D143+F144</f>
        <v>16</v>
      </c>
      <c r="E144">
        <v>8</v>
      </c>
      <c r="F144">
        <f t="shared" ref="F144" si="28">C144-C143</f>
        <v>12</v>
      </c>
      <c r="G144" s="19">
        <f t="shared" si="23"/>
        <v>11.904761904761905</v>
      </c>
      <c r="H144" s="19">
        <f t="shared" ref="H144" si="29">_xlfn.STDEV.P(F130:F159)</f>
        <v>11.356369146052179</v>
      </c>
      <c r="I144" s="19">
        <f t="shared" ref="I144" si="30">G144-2*H144</f>
        <v>-10.807976387342453</v>
      </c>
      <c r="J144" s="19">
        <f t="shared" ref="J144" si="31">G144+2*H144</f>
        <v>34.61750019686626</v>
      </c>
    </row>
    <row r="145" spans="1:10" x14ac:dyDescent="0.35">
      <c r="A145" s="7">
        <v>45624</v>
      </c>
      <c r="B145" s="13">
        <f t="shared" si="20"/>
        <v>144</v>
      </c>
      <c r="C145" s="12">
        <v>225</v>
      </c>
      <c r="D145">
        <f t="shared" ref="D145" si="32">D144+F145</f>
        <v>31</v>
      </c>
      <c r="E145">
        <v>9</v>
      </c>
      <c r="F145">
        <f t="shared" ref="F145" si="33">C145-C144</f>
        <v>15</v>
      </c>
      <c r="G145" s="19">
        <f t="shared" ref="G145" si="34">AVERAGE(F131:F160)</f>
        <v>12.65</v>
      </c>
      <c r="H145" s="19">
        <f t="shared" ref="H145" si="35">_xlfn.STDEV.P(F131:F160)</f>
        <v>11.124410096719735</v>
      </c>
      <c r="I145" s="19">
        <f t="shared" ref="I145" si="36">G145-2*H145</f>
        <v>-9.5988201934394706</v>
      </c>
      <c r="J145" s="19">
        <f t="shared" ref="J145" si="37">G145+2*H145</f>
        <v>34.89882019343947</v>
      </c>
    </row>
    <row r="146" spans="1:10" x14ac:dyDescent="0.35">
      <c r="A146" s="7">
        <v>45625</v>
      </c>
      <c r="B146" s="13">
        <f t="shared" si="20"/>
        <v>145</v>
      </c>
      <c r="C146" s="12">
        <v>252</v>
      </c>
      <c r="D146">
        <f t="shared" ref="D146" si="38">D145+F146</f>
        <v>58</v>
      </c>
      <c r="E146">
        <v>10</v>
      </c>
      <c r="F146">
        <f t="shared" ref="F146" si="39">C146-C145</f>
        <v>27</v>
      </c>
      <c r="G146" s="19">
        <f t="shared" ref="G146" si="40">AVERAGE(F132:F161)</f>
        <v>13.052631578947368</v>
      </c>
      <c r="H146" s="19">
        <f t="shared" ref="H146" si="41">_xlfn.STDEV.P(F132:F161)</f>
        <v>11.270472292959653</v>
      </c>
      <c r="I146" s="19">
        <f t="shared" ref="I146" si="42">G146-2*H146</f>
        <v>-9.4883130069719375</v>
      </c>
      <c r="J146" s="19">
        <f t="shared" ref="J146" si="43">G146+2*H146</f>
        <v>35.593576164866676</v>
      </c>
    </row>
    <row r="147" spans="1:10" x14ac:dyDescent="0.35">
      <c r="A147" s="7">
        <v>45626</v>
      </c>
      <c r="B147" s="13">
        <f t="shared" si="20"/>
        <v>146</v>
      </c>
      <c r="C147" s="12">
        <v>265</v>
      </c>
      <c r="D147">
        <f t="shared" ref="D147" si="44">D146+F147</f>
        <v>71</v>
      </c>
      <c r="E147">
        <v>11</v>
      </c>
      <c r="F147">
        <f t="shared" ref="F147" si="45">C147-C146</f>
        <v>13</v>
      </c>
      <c r="G147" s="19">
        <f t="shared" ref="G147" si="46">AVERAGE(F133:F162)</f>
        <v>14</v>
      </c>
      <c r="H147" s="19">
        <f t="shared" ref="H147" si="47">_xlfn.STDEV.P(F133:F162)</f>
        <v>10.817937778420514</v>
      </c>
      <c r="I147" s="19">
        <f t="shared" ref="I147" si="48">G147-2*H147</f>
        <v>-7.6358755568410288</v>
      </c>
      <c r="J147" s="19">
        <f t="shared" ref="J147" si="49">G147+2*H147</f>
        <v>35.635875556841029</v>
      </c>
    </row>
    <row r="148" spans="1:10" x14ac:dyDescent="0.35">
      <c r="A148" s="7">
        <v>45627</v>
      </c>
      <c r="B148" s="13">
        <f t="shared" si="20"/>
        <v>147</v>
      </c>
      <c r="C148" s="12">
        <v>285</v>
      </c>
      <c r="D148">
        <f t="shared" ref="D148" si="50">D147+F148</f>
        <v>91</v>
      </c>
      <c r="E148">
        <v>12</v>
      </c>
      <c r="F148">
        <f t="shared" ref="F148" si="51">C148-C147</f>
        <v>20</v>
      </c>
      <c r="G148" s="19">
        <f t="shared" ref="G148" si="52">AVERAGE(F134:F163)</f>
        <v>14.970588235294118</v>
      </c>
      <c r="H148" s="19">
        <f t="shared" ref="H148" si="53">_xlfn.STDEV.P(F134:F163)</f>
        <v>10.341905883396835</v>
      </c>
      <c r="I148" s="19">
        <f t="shared" ref="I148" si="54">G148-2*H148</f>
        <v>-5.713223531499553</v>
      </c>
      <c r="J148" s="19">
        <f t="shared" ref="J148" si="55">G148+2*H148</f>
        <v>35.65440000208779</v>
      </c>
    </row>
    <row r="149" spans="1:10" x14ac:dyDescent="0.35">
      <c r="A149" s="7">
        <v>45628</v>
      </c>
      <c r="B149" s="13">
        <f t="shared" si="20"/>
        <v>148</v>
      </c>
      <c r="C149" s="12">
        <v>305</v>
      </c>
      <c r="D149">
        <f t="shared" ref="D149" si="56">D148+F149</f>
        <v>111</v>
      </c>
      <c r="E149">
        <v>13</v>
      </c>
      <c r="F149">
        <f t="shared" ref="F149" si="57">C149-C148</f>
        <v>20</v>
      </c>
      <c r="G149" s="19">
        <f t="shared" ref="G149" si="58">AVERAGE(F135:F164)</f>
        <v>14.5</v>
      </c>
      <c r="H149" s="19">
        <f t="shared" ref="H149" si="59">_xlfn.STDEV.P(F135:F164)</f>
        <v>10.482127646618315</v>
      </c>
      <c r="I149" s="19">
        <f t="shared" ref="I149" si="60">G149-2*H149</f>
        <v>-6.4642552932366293</v>
      </c>
      <c r="J149" s="19">
        <f t="shared" ref="J149" si="61">G149+2*H149</f>
        <v>35.464255293236633</v>
      </c>
    </row>
    <row r="150" spans="1:10" x14ac:dyDescent="0.35">
      <c r="A150" s="7">
        <v>45629</v>
      </c>
      <c r="B150" s="13">
        <f t="shared" si="20"/>
        <v>149</v>
      </c>
      <c r="C150" s="12">
        <v>300</v>
      </c>
      <c r="D150">
        <f t="shared" ref="D150" si="62">D149+F150</f>
        <v>106</v>
      </c>
      <c r="E150">
        <v>14</v>
      </c>
      <c r="F150">
        <f t="shared" ref="F150" si="63">C150-C149</f>
        <v>-5</v>
      </c>
      <c r="G150" s="19">
        <f t="shared" ref="G150" si="64">AVERAGE(F136:F165)</f>
        <v>13.133333333333333</v>
      </c>
      <c r="H150" s="19">
        <f t="shared" ref="H150" si="65">_xlfn.STDEV.P(F136:F165)</f>
        <v>9.3442792956736671</v>
      </c>
      <c r="I150" s="19">
        <f t="shared" ref="I150" si="66">G150-2*H150</f>
        <v>-5.5552252580140014</v>
      </c>
      <c r="J150" s="19">
        <f t="shared" ref="J150" si="67">G150+2*H150</f>
        <v>31.821891924680667</v>
      </c>
    </row>
    <row r="151" spans="1:10" x14ac:dyDescent="0.35">
      <c r="A151" s="7">
        <v>45630</v>
      </c>
      <c r="B151" s="13">
        <f t="shared" si="20"/>
        <v>150</v>
      </c>
    </row>
    <row r="152" spans="1:10" x14ac:dyDescent="0.35">
      <c r="A152" s="7">
        <v>45631</v>
      </c>
      <c r="B152" s="13">
        <f t="shared" si="20"/>
        <v>151</v>
      </c>
    </row>
    <row r="153" spans="1:10" x14ac:dyDescent="0.35">
      <c r="A153" s="7">
        <v>45632</v>
      </c>
      <c r="B153" s="13">
        <f t="shared" si="20"/>
        <v>152</v>
      </c>
    </row>
    <row r="154" spans="1:10" x14ac:dyDescent="0.35">
      <c r="A154" s="7">
        <v>45633</v>
      </c>
      <c r="B154" s="13">
        <f t="shared" si="20"/>
        <v>153</v>
      </c>
    </row>
    <row r="155" spans="1:10" x14ac:dyDescent="0.35">
      <c r="A155" s="7">
        <v>45634</v>
      </c>
      <c r="B155" s="13">
        <f t="shared" si="20"/>
        <v>154</v>
      </c>
    </row>
    <row r="156" spans="1:10" x14ac:dyDescent="0.35">
      <c r="A156" s="7">
        <v>45635</v>
      </c>
      <c r="B156" s="13">
        <f t="shared" si="20"/>
        <v>155</v>
      </c>
    </row>
    <row r="157" spans="1:10" x14ac:dyDescent="0.35">
      <c r="A157" s="7">
        <v>45636</v>
      </c>
      <c r="B157" s="13">
        <f t="shared" si="20"/>
        <v>156</v>
      </c>
    </row>
    <row r="158" spans="1:10" x14ac:dyDescent="0.35">
      <c r="A158" s="7">
        <v>45637</v>
      </c>
      <c r="B158" s="13">
        <f t="shared" si="20"/>
        <v>157</v>
      </c>
    </row>
    <row r="159" spans="1:10" x14ac:dyDescent="0.35">
      <c r="A159" s="7">
        <v>45638</v>
      </c>
      <c r="B159" s="13">
        <f t="shared" si="20"/>
        <v>158</v>
      </c>
    </row>
    <row r="160" spans="1:10" x14ac:dyDescent="0.35">
      <c r="A160" s="7">
        <v>45639</v>
      </c>
      <c r="B160" s="13">
        <f t="shared" si="20"/>
        <v>159</v>
      </c>
    </row>
    <row r="161" spans="1:2" x14ac:dyDescent="0.35">
      <c r="A161" s="7">
        <v>45640</v>
      </c>
      <c r="B161" s="13">
        <f t="shared" si="20"/>
        <v>160</v>
      </c>
    </row>
    <row r="162" spans="1:2" x14ac:dyDescent="0.35">
      <c r="A162" s="7">
        <v>45641</v>
      </c>
      <c r="B162" s="13">
        <f t="shared" si="20"/>
        <v>161</v>
      </c>
    </row>
    <row r="163" spans="1:2" x14ac:dyDescent="0.35">
      <c r="A163" s="7">
        <v>45642</v>
      </c>
      <c r="B163" s="13">
        <f t="shared" si="20"/>
        <v>162</v>
      </c>
    </row>
    <row r="164" spans="1:2" x14ac:dyDescent="0.35">
      <c r="A164" s="7">
        <v>45643</v>
      </c>
      <c r="B164" s="13">
        <f t="shared" si="20"/>
        <v>163</v>
      </c>
    </row>
    <row r="165" spans="1:2" x14ac:dyDescent="0.35">
      <c r="A165" s="7">
        <v>45644</v>
      </c>
      <c r="B165" s="13">
        <f t="shared" si="20"/>
        <v>164</v>
      </c>
    </row>
    <row r="166" spans="1:2" x14ac:dyDescent="0.35">
      <c r="A166" s="7">
        <v>45645</v>
      </c>
      <c r="B166" s="13">
        <f t="shared" si="20"/>
        <v>165</v>
      </c>
    </row>
    <row r="167" spans="1:2" x14ac:dyDescent="0.35">
      <c r="A167" s="7">
        <v>45646</v>
      </c>
      <c r="B167" s="13">
        <f t="shared" si="20"/>
        <v>166</v>
      </c>
    </row>
    <row r="168" spans="1:2" x14ac:dyDescent="0.35">
      <c r="A168" s="7">
        <v>45647</v>
      </c>
      <c r="B168" s="13">
        <f t="shared" si="20"/>
        <v>167</v>
      </c>
    </row>
    <row r="169" spans="1:2" x14ac:dyDescent="0.35">
      <c r="A169" s="7">
        <v>45648</v>
      </c>
      <c r="B169" s="13">
        <f t="shared" si="20"/>
        <v>168</v>
      </c>
    </row>
    <row r="170" spans="1:2" x14ac:dyDescent="0.35">
      <c r="A170" s="7">
        <v>45649</v>
      </c>
      <c r="B170" s="13">
        <f t="shared" si="20"/>
        <v>169</v>
      </c>
    </row>
    <row r="171" spans="1:2" x14ac:dyDescent="0.35">
      <c r="A171" s="7">
        <v>45650</v>
      </c>
      <c r="B171" s="13">
        <f t="shared" si="20"/>
        <v>170</v>
      </c>
    </row>
    <row r="172" spans="1:2" x14ac:dyDescent="0.35">
      <c r="A172" s="7">
        <v>45651</v>
      </c>
      <c r="B172" s="13">
        <f t="shared" si="20"/>
        <v>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188C-B723-468B-88F6-C4C4EDE47C60}">
  <dimension ref="A1:AB196"/>
  <sheetViews>
    <sheetView workbookViewId="0">
      <pane xSplit="3" ySplit="1" topLeftCell="F167" activePane="bottomRight" state="frozen"/>
      <selection pane="topRight" activeCell="D1" sqref="D1"/>
      <selection pane="bottomLeft" activeCell="A2" sqref="A2"/>
      <selection pane="bottomRight" activeCell="C175" sqref="C175"/>
    </sheetView>
  </sheetViews>
  <sheetFormatPr defaultRowHeight="14.5" x14ac:dyDescent="0.35"/>
  <cols>
    <col min="1" max="1" width="10.453125" style="7" bestFit="1" customWidth="1"/>
    <col min="2" max="2" width="9.08984375" style="13" customWidth="1"/>
    <col min="3" max="3" width="8.7265625" style="12"/>
    <col min="4" max="4" width="18.54296875" bestFit="1" customWidth="1"/>
    <col min="5" max="5" width="15.54296875" customWidth="1"/>
    <col min="6" max="6" width="18.26953125" customWidth="1"/>
    <col min="7" max="10" width="18.26953125" style="19" customWidth="1"/>
    <col min="18" max="18" width="9.7265625" bestFit="1" customWidth="1"/>
    <col min="19" max="19" width="9.08984375" bestFit="1" customWidth="1"/>
    <col min="20" max="20" width="11.54296875" bestFit="1" customWidth="1"/>
  </cols>
  <sheetData>
    <row r="1" spans="1:14" x14ac:dyDescent="0.35">
      <c r="A1" s="7" t="s">
        <v>170</v>
      </c>
      <c r="B1" s="13" t="s">
        <v>69</v>
      </c>
      <c r="C1" s="12" t="s">
        <v>3</v>
      </c>
      <c r="D1" t="s">
        <v>2</v>
      </c>
      <c r="E1" t="s">
        <v>7</v>
      </c>
      <c r="F1" t="s">
        <v>1</v>
      </c>
      <c r="G1" s="19" t="s">
        <v>179</v>
      </c>
      <c r="H1" s="19" t="s">
        <v>192</v>
      </c>
      <c r="I1" s="19" t="s">
        <v>185</v>
      </c>
      <c r="J1" s="19" t="s">
        <v>188</v>
      </c>
      <c r="K1" t="s">
        <v>169</v>
      </c>
    </row>
    <row r="2" spans="1:14" x14ac:dyDescent="0.35">
      <c r="A2" s="7">
        <v>45450</v>
      </c>
      <c r="B2" s="13">
        <v>1</v>
      </c>
      <c r="C2" s="12">
        <v>-0.5</v>
      </c>
      <c r="E2">
        <v>1</v>
      </c>
      <c r="K2" t="s">
        <v>75</v>
      </c>
      <c r="N2" t="s">
        <v>111</v>
      </c>
    </row>
    <row r="3" spans="1:14" x14ac:dyDescent="0.35">
      <c r="A3" s="7">
        <v>45451</v>
      </c>
      <c r="B3" s="13">
        <v>2</v>
      </c>
      <c r="C3" s="12">
        <v>19</v>
      </c>
      <c r="E3">
        <v>1</v>
      </c>
      <c r="F3">
        <v>19.5</v>
      </c>
    </row>
    <row r="4" spans="1:14" x14ac:dyDescent="0.35">
      <c r="A4" s="7">
        <v>45452</v>
      </c>
      <c r="B4" s="13">
        <v>3</v>
      </c>
      <c r="C4" s="12">
        <v>-15</v>
      </c>
      <c r="E4">
        <v>1</v>
      </c>
      <c r="F4">
        <v>-29</v>
      </c>
      <c r="K4" t="s">
        <v>31</v>
      </c>
      <c r="L4" t="s">
        <v>77</v>
      </c>
    </row>
    <row r="5" spans="1:14" x14ac:dyDescent="0.35">
      <c r="A5" s="7">
        <v>45453</v>
      </c>
      <c r="B5" s="13">
        <v>4</v>
      </c>
      <c r="C5" s="12">
        <v>-15</v>
      </c>
      <c r="D5">
        <v>0</v>
      </c>
      <c r="E5">
        <v>1</v>
      </c>
      <c r="F5">
        <v>0</v>
      </c>
    </row>
    <row r="6" spans="1:14" x14ac:dyDescent="0.35">
      <c r="A6" s="7">
        <v>45454</v>
      </c>
      <c r="B6" s="13">
        <v>5</v>
      </c>
      <c r="C6" s="12">
        <v>-14</v>
      </c>
      <c r="D6">
        <f>D5+F6</f>
        <v>1</v>
      </c>
      <c r="E6">
        <v>1</v>
      </c>
      <c r="F6">
        <v>1</v>
      </c>
    </row>
    <row r="7" spans="1:14" x14ac:dyDescent="0.35">
      <c r="A7" s="7">
        <v>45455</v>
      </c>
      <c r="B7" s="13">
        <v>6</v>
      </c>
      <c r="C7" s="12">
        <v>-13</v>
      </c>
      <c r="D7">
        <f t="shared" ref="D7:D110" si="0">D6+F7</f>
        <v>2</v>
      </c>
      <c r="E7">
        <v>1</v>
      </c>
      <c r="F7">
        <v>1</v>
      </c>
    </row>
    <row r="8" spans="1:14" x14ac:dyDescent="0.35">
      <c r="A8" s="7">
        <v>45456</v>
      </c>
      <c r="B8" s="13">
        <v>7</v>
      </c>
      <c r="C8" s="12">
        <v>-12</v>
      </c>
      <c r="D8">
        <f t="shared" si="0"/>
        <v>3</v>
      </c>
      <c r="E8">
        <v>1</v>
      </c>
      <c r="F8">
        <f>C8-C7</f>
        <v>1</v>
      </c>
    </row>
    <row r="9" spans="1:14" x14ac:dyDescent="0.35">
      <c r="A9" s="7">
        <v>45457</v>
      </c>
      <c r="B9" s="13">
        <v>8</v>
      </c>
      <c r="C9" s="12">
        <v>-10</v>
      </c>
      <c r="D9">
        <f t="shared" si="0"/>
        <v>5</v>
      </c>
      <c r="E9">
        <v>1</v>
      </c>
      <c r="F9">
        <f t="shared" ref="F9:F110" si="1">C9-C8</f>
        <v>2</v>
      </c>
    </row>
    <row r="10" spans="1:14" x14ac:dyDescent="0.35">
      <c r="A10" s="7">
        <v>45458</v>
      </c>
      <c r="B10" s="13">
        <v>9</v>
      </c>
      <c r="C10" s="12">
        <v>-8.5</v>
      </c>
      <c r="D10">
        <f t="shared" si="0"/>
        <v>6.5</v>
      </c>
      <c r="E10">
        <v>1</v>
      </c>
      <c r="F10">
        <f t="shared" si="1"/>
        <v>1.5</v>
      </c>
      <c r="K10" t="s">
        <v>82</v>
      </c>
    </row>
    <row r="11" spans="1:14" x14ac:dyDescent="0.35">
      <c r="A11" s="7">
        <v>45459</v>
      </c>
      <c r="B11" s="13">
        <v>10</v>
      </c>
      <c r="C11" s="12">
        <v>-9</v>
      </c>
      <c r="D11">
        <f t="shared" si="0"/>
        <v>6</v>
      </c>
      <c r="E11">
        <v>1</v>
      </c>
      <c r="F11">
        <f t="shared" si="1"/>
        <v>-0.5</v>
      </c>
    </row>
    <row r="12" spans="1:14" x14ac:dyDescent="0.35">
      <c r="A12" s="7">
        <v>45460</v>
      </c>
      <c r="B12" s="13">
        <v>11</v>
      </c>
      <c r="C12" s="12">
        <v>-9.5</v>
      </c>
      <c r="D12">
        <f t="shared" si="0"/>
        <v>5.5</v>
      </c>
      <c r="E12">
        <v>1</v>
      </c>
      <c r="F12">
        <f t="shared" si="1"/>
        <v>-0.5</v>
      </c>
    </row>
    <row r="13" spans="1:14" x14ac:dyDescent="0.35">
      <c r="A13" s="7">
        <v>45461</v>
      </c>
      <c r="B13" s="13">
        <v>12</v>
      </c>
      <c r="C13" s="12">
        <v>-12</v>
      </c>
      <c r="D13">
        <f t="shared" si="0"/>
        <v>3</v>
      </c>
      <c r="E13">
        <v>1</v>
      </c>
      <c r="F13">
        <f t="shared" si="1"/>
        <v>-2.5</v>
      </c>
    </row>
    <row r="14" spans="1:14" x14ac:dyDescent="0.35">
      <c r="A14" s="7">
        <v>45462</v>
      </c>
      <c r="B14" s="13">
        <v>13</v>
      </c>
      <c r="C14" s="12">
        <v>-12.5</v>
      </c>
      <c r="D14">
        <f t="shared" si="0"/>
        <v>2.5</v>
      </c>
      <c r="E14">
        <v>1</v>
      </c>
      <c r="F14">
        <f t="shared" si="1"/>
        <v>-0.5</v>
      </c>
    </row>
    <row r="15" spans="1:14" x14ac:dyDescent="0.35">
      <c r="A15" s="7">
        <v>45463</v>
      </c>
      <c r="B15" s="13">
        <v>14</v>
      </c>
      <c r="C15" s="12">
        <v>-14</v>
      </c>
      <c r="D15">
        <f t="shared" si="0"/>
        <v>1</v>
      </c>
      <c r="E15">
        <v>1</v>
      </c>
      <c r="F15">
        <f t="shared" si="1"/>
        <v>-1.5</v>
      </c>
    </row>
    <row r="16" spans="1:14" x14ac:dyDescent="0.35">
      <c r="A16" s="7">
        <v>45464</v>
      </c>
      <c r="B16" s="13">
        <v>15</v>
      </c>
      <c r="C16" s="12">
        <v>-16</v>
      </c>
      <c r="D16">
        <f t="shared" si="0"/>
        <v>-1</v>
      </c>
      <c r="E16">
        <v>1</v>
      </c>
      <c r="F16">
        <f t="shared" si="1"/>
        <v>-2</v>
      </c>
      <c r="G16" s="19">
        <f>AVERAGE(F2:F31)</f>
        <v>-0.5</v>
      </c>
      <c r="H16" s="19">
        <f>_xlfn.STDEV.P(F2:F31)</f>
        <v>6.6280490706359902</v>
      </c>
      <c r="I16" s="19">
        <f>G16-2*H16</f>
        <v>-13.75609814127198</v>
      </c>
      <c r="J16" s="19">
        <f>G16+2*H16</f>
        <v>12.75609814127198</v>
      </c>
    </row>
    <row r="17" spans="1:22" x14ac:dyDescent="0.35">
      <c r="A17" s="7">
        <v>45465</v>
      </c>
      <c r="B17" s="13">
        <v>16</v>
      </c>
      <c r="C17" s="12">
        <v>-17</v>
      </c>
      <c r="D17">
        <f t="shared" si="0"/>
        <v>-2</v>
      </c>
      <c r="E17">
        <v>1</v>
      </c>
      <c r="F17">
        <f t="shared" si="1"/>
        <v>-1</v>
      </c>
      <c r="G17" s="19">
        <f t="shared" ref="G17:G80" si="2">AVERAGE(F3:F32)</f>
        <v>-0.41666666666666669</v>
      </c>
      <c r="H17" s="19">
        <f t="shared" ref="H17:H80" si="3">_xlfn.STDEV.P(F3:F32)</f>
        <v>6.532078961215606</v>
      </c>
      <c r="I17" s="19">
        <f t="shared" ref="I17:I80" si="4">G17-2*H17</f>
        <v>-13.480824589097878</v>
      </c>
      <c r="J17" s="19">
        <f t="shared" ref="J17:J80" si="5">G17+2*H17</f>
        <v>12.647491255764546</v>
      </c>
      <c r="K17" t="s">
        <v>89</v>
      </c>
    </row>
    <row r="18" spans="1:22" x14ac:dyDescent="0.35">
      <c r="A18" s="7">
        <v>45466</v>
      </c>
      <c r="B18" s="13">
        <v>17</v>
      </c>
      <c r="C18" s="12">
        <v>-19</v>
      </c>
      <c r="D18">
        <f t="shared" si="0"/>
        <v>-4</v>
      </c>
      <c r="E18">
        <v>1</v>
      </c>
      <c r="F18">
        <f t="shared" si="1"/>
        <v>-2</v>
      </c>
      <c r="G18" s="19">
        <f t="shared" si="2"/>
        <v>-1</v>
      </c>
      <c r="H18" s="19">
        <f t="shared" si="3"/>
        <v>5.4129474410897434</v>
      </c>
      <c r="I18" s="19">
        <f t="shared" si="4"/>
        <v>-11.825894882179487</v>
      </c>
      <c r="J18" s="19">
        <f t="shared" si="5"/>
        <v>9.8258948821794867</v>
      </c>
    </row>
    <row r="19" spans="1:22" x14ac:dyDescent="0.35">
      <c r="A19" s="7">
        <v>45467</v>
      </c>
      <c r="B19" s="13">
        <v>18</v>
      </c>
      <c r="C19" s="12">
        <v>-19</v>
      </c>
      <c r="D19">
        <f t="shared" si="0"/>
        <v>-4</v>
      </c>
      <c r="E19">
        <v>1</v>
      </c>
      <c r="F19">
        <f t="shared" si="1"/>
        <v>0</v>
      </c>
      <c r="G19" s="19">
        <f t="shared" si="2"/>
        <v>-1.6666666666666666E-2</v>
      </c>
      <c r="H19" s="19">
        <f t="shared" si="3"/>
        <v>1.5082182276521598</v>
      </c>
      <c r="I19" s="19">
        <f t="shared" si="4"/>
        <v>-3.0331031219709863</v>
      </c>
      <c r="J19" s="19">
        <f t="shared" si="5"/>
        <v>2.9997697886376531</v>
      </c>
    </row>
    <row r="20" spans="1:22" x14ac:dyDescent="0.35">
      <c r="A20" s="7">
        <v>45468</v>
      </c>
      <c r="B20" s="13">
        <v>19</v>
      </c>
      <c r="C20" s="12">
        <v>-21</v>
      </c>
      <c r="D20">
        <f t="shared" si="0"/>
        <v>-6</v>
      </c>
      <c r="E20">
        <v>1</v>
      </c>
      <c r="F20">
        <f t="shared" si="1"/>
        <v>-2</v>
      </c>
      <c r="G20" s="19">
        <f t="shared" si="2"/>
        <v>1.6666666666666666E-2</v>
      </c>
      <c r="H20" s="19">
        <f t="shared" si="3"/>
        <v>1.5192286054295963</v>
      </c>
      <c r="I20" s="19">
        <f t="shared" si="4"/>
        <v>-3.0217905441925259</v>
      </c>
      <c r="J20" s="19">
        <f t="shared" si="5"/>
        <v>3.0551238775258591</v>
      </c>
    </row>
    <row r="21" spans="1:22" x14ac:dyDescent="0.35">
      <c r="A21" s="7">
        <v>45469</v>
      </c>
      <c r="B21" s="13">
        <v>20</v>
      </c>
      <c r="C21" s="12">
        <v>-23</v>
      </c>
      <c r="D21">
        <f t="shared" si="0"/>
        <v>-8</v>
      </c>
      <c r="E21">
        <v>1</v>
      </c>
      <c r="F21">
        <f t="shared" si="1"/>
        <v>-2</v>
      </c>
      <c r="G21" s="19">
        <f t="shared" si="2"/>
        <v>6.6666666666666666E-2</v>
      </c>
      <c r="H21" s="19">
        <f t="shared" si="3"/>
        <v>1.5744487571492725</v>
      </c>
      <c r="I21" s="19">
        <f t="shared" si="4"/>
        <v>-3.082230847631878</v>
      </c>
      <c r="J21" s="19">
        <f t="shared" si="5"/>
        <v>3.2155641809652118</v>
      </c>
      <c r="K21" t="s">
        <v>105</v>
      </c>
    </row>
    <row r="22" spans="1:22" x14ac:dyDescent="0.35">
      <c r="A22" s="7">
        <v>45470</v>
      </c>
      <c r="B22" s="13">
        <v>21</v>
      </c>
      <c r="C22" s="12">
        <v>-25.5</v>
      </c>
      <c r="D22">
        <f t="shared" si="0"/>
        <v>-10.5</v>
      </c>
      <c r="E22">
        <v>1</v>
      </c>
      <c r="F22">
        <f t="shared" si="1"/>
        <v>-2.5</v>
      </c>
      <c r="G22" s="19">
        <f t="shared" si="2"/>
        <v>0.35</v>
      </c>
      <c r="H22" s="19">
        <f t="shared" si="3"/>
        <v>2.3099422792211355</v>
      </c>
      <c r="I22" s="19">
        <f t="shared" si="4"/>
        <v>-4.2698845584422713</v>
      </c>
      <c r="J22" s="19">
        <f t="shared" si="5"/>
        <v>4.9698845584422706</v>
      </c>
    </row>
    <row r="23" spans="1:22" x14ac:dyDescent="0.35">
      <c r="A23" s="7">
        <v>45471</v>
      </c>
      <c r="B23" s="13">
        <v>22</v>
      </c>
      <c r="C23" s="12">
        <v>-28</v>
      </c>
      <c r="D23">
        <f t="shared" si="0"/>
        <v>-13</v>
      </c>
      <c r="E23">
        <v>1</v>
      </c>
      <c r="F23">
        <f t="shared" si="1"/>
        <v>-2.5</v>
      </c>
      <c r="G23" s="19">
        <f t="shared" si="2"/>
        <v>0.4</v>
      </c>
      <c r="H23" s="19">
        <f t="shared" si="3"/>
        <v>2.3395156193822118</v>
      </c>
      <c r="I23" s="19">
        <f t="shared" si="4"/>
        <v>-4.2790312387644232</v>
      </c>
      <c r="J23" s="19">
        <f t="shared" si="5"/>
        <v>5.0790312387644239</v>
      </c>
      <c r="K23" t="s">
        <v>105</v>
      </c>
      <c r="V23">
        <f>16/30</f>
        <v>0.53333333333333333</v>
      </c>
    </row>
    <row r="24" spans="1:22" x14ac:dyDescent="0.35">
      <c r="A24" s="7">
        <v>45472</v>
      </c>
      <c r="B24" s="13">
        <v>23</v>
      </c>
      <c r="C24" s="12">
        <v>-27</v>
      </c>
      <c r="D24">
        <f t="shared" si="0"/>
        <v>-12</v>
      </c>
      <c r="E24">
        <v>1</v>
      </c>
      <c r="F24">
        <f t="shared" si="1"/>
        <v>1</v>
      </c>
      <c r="G24" s="19">
        <f t="shared" si="2"/>
        <v>0.43333333333333335</v>
      </c>
      <c r="H24" s="19">
        <f t="shared" si="3"/>
        <v>2.3690129214975215</v>
      </c>
      <c r="I24" s="19">
        <f t="shared" si="4"/>
        <v>-4.3046925096617095</v>
      </c>
      <c r="J24" s="19">
        <f t="shared" si="5"/>
        <v>5.1713591763283766</v>
      </c>
      <c r="R24">
        <v>-15</v>
      </c>
      <c r="V24">
        <f>90-28.1</f>
        <v>61.9</v>
      </c>
    </row>
    <row r="25" spans="1:22" x14ac:dyDescent="0.35">
      <c r="A25" s="7">
        <v>45473</v>
      </c>
      <c r="B25" s="13">
        <v>24</v>
      </c>
      <c r="C25" s="12">
        <v>-26</v>
      </c>
      <c r="D25">
        <f t="shared" si="0"/>
        <v>-11</v>
      </c>
      <c r="E25">
        <v>1</v>
      </c>
      <c r="F25">
        <f t="shared" si="1"/>
        <v>1</v>
      </c>
      <c r="G25" s="19">
        <f t="shared" si="2"/>
        <v>0.46666666666666667</v>
      </c>
      <c r="H25" s="19">
        <f t="shared" si="3"/>
        <v>2.3907228102721478</v>
      </c>
      <c r="I25" s="19">
        <f t="shared" si="4"/>
        <v>-4.3147789538776289</v>
      </c>
      <c r="J25" s="19">
        <f t="shared" si="5"/>
        <v>5.2481122872109625</v>
      </c>
    </row>
    <row r="26" spans="1:22" x14ac:dyDescent="0.35">
      <c r="A26" s="7">
        <v>45474</v>
      </c>
      <c r="B26" s="13">
        <v>25</v>
      </c>
      <c r="C26" s="12">
        <v>-25</v>
      </c>
      <c r="D26">
        <f t="shared" si="0"/>
        <v>-10</v>
      </c>
      <c r="E26">
        <v>1</v>
      </c>
      <c r="F26">
        <f t="shared" si="1"/>
        <v>1</v>
      </c>
      <c r="G26" s="19">
        <f t="shared" si="2"/>
        <v>0.48333333333333334</v>
      </c>
      <c r="H26" s="19">
        <f t="shared" si="3"/>
        <v>2.3856631968676738</v>
      </c>
      <c r="I26" s="19">
        <f t="shared" si="4"/>
        <v>-4.2879930604020142</v>
      </c>
      <c r="J26" s="19">
        <f t="shared" si="5"/>
        <v>5.254659727068681</v>
      </c>
      <c r="P26" t="s">
        <v>13</v>
      </c>
      <c r="R26" s="1">
        <v>45453</v>
      </c>
      <c r="S26" s="1"/>
      <c r="T26" s="14"/>
    </row>
    <row r="27" spans="1:22" x14ac:dyDescent="0.35">
      <c r="A27" s="7">
        <v>45475</v>
      </c>
      <c r="B27" s="13">
        <v>26</v>
      </c>
      <c r="C27" s="12">
        <v>-25.5</v>
      </c>
      <c r="D27">
        <f t="shared" si="0"/>
        <v>-10.5</v>
      </c>
      <c r="E27">
        <v>1</v>
      </c>
      <c r="F27">
        <f t="shared" si="1"/>
        <v>-0.5</v>
      </c>
      <c r="G27" s="19">
        <f t="shared" si="2"/>
        <v>0.48333333333333334</v>
      </c>
      <c r="H27" s="19">
        <f t="shared" si="3"/>
        <v>2.3856631968676738</v>
      </c>
      <c r="I27" s="19">
        <f t="shared" si="4"/>
        <v>-4.2879930604020142</v>
      </c>
      <c r="J27" s="19">
        <f t="shared" si="5"/>
        <v>5.254659727068681</v>
      </c>
      <c r="P27">
        <v>0</v>
      </c>
      <c r="Q27">
        <f>P27/60</f>
        <v>0</v>
      </c>
      <c r="R27">
        <v>0</v>
      </c>
    </row>
    <row r="28" spans="1:22" x14ac:dyDescent="0.35">
      <c r="A28" s="7">
        <v>45476</v>
      </c>
      <c r="B28" s="13">
        <v>27</v>
      </c>
      <c r="C28" s="12">
        <v>-24</v>
      </c>
      <c r="D28">
        <f t="shared" si="0"/>
        <v>-9</v>
      </c>
      <c r="E28">
        <v>1</v>
      </c>
      <c r="F28">
        <f t="shared" si="1"/>
        <v>1.5</v>
      </c>
      <c r="G28" s="19">
        <f t="shared" si="2"/>
        <v>0.56666666666666665</v>
      </c>
      <c r="H28" s="19">
        <f t="shared" si="3"/>
        <v>2.3228335186912461</v>
      </c>
      <c r="I28" s="19">
        <f t="shared" si="4"/>
        <v>-4.0790003707158258</v>
      </c>
      <c r="J28" s="19">
        <f t="shared" si="5"/>
        <v>5.2123337040491586</v>
      </c>
      <c r="P28">
        <v>34</v>
      </c>
      <c r="Q28">
        <f t="shared" ref="Q28:Q91" si="6">P28/60</f>
        <v>0.56666666666666665</v>
      </c>
    </row>
    <row r="29" spans="1:22" x14ac:dyDescent="0.35">
      <c r="A29" s="7">
        <v>45477</v>
      </c>
      <c r="B29" s="13">
        <v>28</v>
      </c>
      <c r="C29" s="12">
        <v>-23.5</v>
      </c>
      <c r="D29">
        <f t="shared" si="0"/>
        <v>-8.5</v>
      </c>
      <c r="E29">
        <v>1</v>
      </c>
      <c r="F29">
        <f t="shared" si="1"/>
        <v>0.5</v>
      </c>
      <c r="G29" s="19">
        <f t="shared" si="2"/>
        <v>0.55000000000000004</v>
      </c>
      <c r="H29" s="19">
        <f t="shared" si="3"/>
        <v>2.3322021067366068</v>
      </c>
      <c r="I29" s="19">
        <f t="shared" si="4"/>
        <v>-4.1144042134732137</v>
      </c>
      <c r="J29" s="19">
        <f t="shared" si="5"/>
        <v>5.2144042134732134</v>
      </c>
      <c r="M29">
        <f>60-36.5</f>
        <v>23.5</v>
      </c>
      <c r="P29">
        <v>60</v>
      </c>
      <c r="Q29">
        <f t="shared" si="6"/>
        <v>1</v>
      </c>
    </row>
    <row r="30" spans="1:22" x14ac:dyDescent="0.35">
      <c r="A30" s="7">
        <v>45478</v>
      </c>
      <c r="B30" s="13">
        <v>29</v>
      </c>
      <c r="C30" s="12">
        <v>-22</v>
      </c>
      <c r="D30">
        <f t="shared" si="0"/>
        <v>-7</v>
      </c>
      <c r="E30">
        <v>1</v>
      </c>
      <c r="F30">
        <f t="shared" si="1"/>
        <v>1.5</v>
      </c>
      <c r="G30" s="19">
        <f t="shared" si="2"/>
        <v>0.6</v>
      </c>
      <c r="H30" s="19">
        <f t="shared" si="3"/>
        <v>2.3036203390894663</v>
      </c>
      <c r="I30" s="19">
        <f t="shared" si="4"/>
        <v>-4.0072406781789329</v>
      </c>
      <c r="J30" s="19">
        <f t="shared" si="5"/>
        <v>5.2072406781789322</v>
      </c>
      <c r="P30">
        <v>80</v>
      </c>
      <c r="Q30">
        <f t="shared" si="6"/>
        <v>1.3333333333333333</v>
      </c>
    </row>
    <row r="31" spans="1:22" x14ac:dyDescent="0.35">
      <c r="A31" s="7">
        <v>45479</v>
      </c>
      <c r="B31" s="13">
        <v>30</v>
      </c>
      <c r="C31" s="12">
        <v>-20</v>
      </c>
      <c r="D31">
        <f t="shared" si="0"/>
        <v>-5</v>
      </c>
      <c r="E31">
        <v>1</v>
      </c>
      <c r="F31">
        <f t="shared" si="1"/>
        <v>2</v>
      </c>
      <c r="G31" s="19">
        <f t="shared" si="2"/>
        <v>0.56666666666666665</v>
      </c>
      <c r="H31" s="19">
        <f t="shared" si="3"/>
        <v>2.3478122203920444</v>
      </c>
      <c r="I31" s="19">
        <f t="shared" si="4"/>
        <v>-4.1289577741174224</v>
      </c>
      <c r="J31" s="19">
        <f t="shared" si="5"/>
        <v>5.2622911074507552</v>
      </c>
      <c r="P31">
        <v>90</v>
      </c>
      <c r="Q31">
        <f t="shared" si="6"/>
        <v>1.5</v>
      </c>
      <c r="R31">
        <v>0</v>
      </c>
    </row>
    <row r="32" spans="1:22" x14ac:dyDescent="0.35">
      <c r="A32" s="7">
        <v>45480</v>
      </c>
      <c r="B32" s="13">
        <v>31</v>
      </c>
      <c r="C32" s="12">
        <v>-18</v>
      </c>
      <c r="D32">
        <f t="shared" si="0"/>
        <v>-3</v>
      </c>
      <c r="E32">
        <v>1</v>
      </c>
      <c r="F32">
        <f t="shared" si="1"/>
        <v>2</v>
      </c>
      <c r="G32" s="19">
        <f t="shared" si="2"/>
        <v>0.43333333333333335</v>
      </c>
      <c r="H32" s="19">
        <f t="shared" si="3"/>
        <v>2.5388098699106152</v>
      </c>
      <c r="I32" s="19">
        <f t="shared" si="4"/>
        <v>-4.6442864064878968</v>
      </c>
      <c r="J32" s="19">
        <f t="shared" si="5"/>
        <v>5.510953073154564</v>
      </c>
      <c r="P32">
        <v>105</v>
      </c>
      <c r="Q32">
        <f t="shared" si="6"/>
        <v>1.75</v>
      </c>
    </row>
    <row r="33" spans="1:18" x14ac:dyDescent="0.35">
      <c r="A33" s="7">
        <v>45481</v>
      </c>
      <c r="B33" s="13">
        <v>32</v>
      </c>
      <c r="C33" s="12">
        <v>-16</v>
      </c>
      <c r="D33">
        <f t="shared" si="0"/>
        <v>-1</v>
      </c>
      <c r="E33">
        <v>1</v>
      </c>
      <c r="F33">
        <f t="shared" si="1"/>
        <v>2</v>
      </c>
      <c r="G33" s="19">
        <f t="shared" si="2"/>
        <v>0.26666666666666666</v>
      </c>
      <c r="H33" s="19">
        <f t="shared" si="3"/>
        <v>2.8394052585395806</v>
      </c>
      <c r="I33" s="19">
        <f t="shared" si="4"/>
        <v>-5.4121438504124946</v>
      </c>
      <c r="J33" s="19">
        <f t="shared" si="5"/>
        <v>5.9454771837458278</v>
      </c>
    </row>
    <row r="34" spans="1:18" x14ac:dyDescent="0.35">
      <c r="A34" s="7">
        <v>45482</v>
      </c>
      <c r="B34" s="13">
        <v>33</v>
      </c>
      <c r="C34" s="12">
        <v>-15.5</v>
      </c>
      <c r="D34">
        <f t="shared" si="0"/>
        <v>-0.5</v>
      </c>
      <c r="E34">
        <v>1</v>
      </c>
      <c r="F34">
        <f t="shared" si="1"/>
        <v>0.5</v>
      </c>
      <c r="G34" s="19">
        <f t="shared" si="2"/>
        <v>3.3333333333333333E-2</v>
      </c>
      <c r="H34" s="19">
        <f t="shared" si="3"/>
        <v>3.1249888888691357</v>
      </c>
      <c r="I34" s="19">
        <f t="shared" si="4"/>
        <v>-6.2166444444049382</v>
      </c>
      <c r="J34" s="19">
        <f t="shared" si="5"/>
        <v>6.2833111110716047</v>
      </c>
      <c r="P34">
        <v>120</v>
      </c>
      <c r="Q34">
        <f t="shared" si="6"/>
        <v>2</v>
      </c>
      <c r="R34">
        <v>0</v>
      </c>
    </row>
    <row r="35" spans="1:18" x14ac:dyDescent="0.35">
      <c r="A35" s="7">
        <v>45483</v>
      </c>
      <c r="B35" s="13">
        <v>34</v>
      </c>
      <c r="C35" s="12">
        <v>-14.5</v>
      </c>
      <c r="D35">
        <f t="shared" si="0"/>
        <v>0.5</v>
      </c>
      <c r="E35">
        <v>1</v>
      </c>
      <c r="F35">
        <f t="shared" si="1"/>
        <v>1</v>
      </c>
      <c r="G35" s="19">
        <f t="shared" si="2"/>
        <v>-0.13333333333333333</v>
      </c>
      <c r="H35" s="19">
        <f t="shared" si="3"/>
        <v>3.3539363274947376</v>
      </c>
      <c r="I35" s="19">
        <f t="shared" si="4"/>
        <v>-6.8412059883228089</v>
      </c>
      <c r="J35" s="19">
        <f t="shared" si="5"/>
        <v>6.5745393216561414</v>
      </c>
      <c r="K35" t="s">
        <v>117</v>
      </c>
      <c r="P35">
        <v>140</v>
      </c>
      <c r="Q35">
        <f t="shared" si="6"/>
        <v>2.3333333333333335</v>
      </c>
    </row>
    <row r="36" spans="1:18" x14ac:dyDescent="0.35">
      <c r="A36" s="7">
        <v>45484</v>
      </c>
      <c r="B36" s="13">
        <v>35</v>
      </c>
      <c r="C36" s="12">
        <v>-12</v>
      </c>
      <c r="D36">
        <f t="shared" si="0"/>
        <v>3</v>
      </c>
      <c r="E36">
        <v>1</v>
      </c>
      <c r="F36">
        <f t="shared" si="1"/>
        <v>2.5</v>
      </c>
      <c r="G36" s="19">
        <f t="shared" si="2"/>
        <v>-0.25</v>
      </c>
      <c r="H36" s="19">
        <f t="shared" si="3"/>
        <v>3.4755095549669646</v>
      </c>
      <c r="I36" s="19">
        <f t="shared" si="4"/>
        <v>-7.2010191099339291</v>
      </c>
      <c r="J36" s="19">
        <f t="shared" si="5"/>
        <v>6.7010191099339291</v>
      </c>
      <c r="P36">
        <v>170</v>
      </c>
      <c r="Q36">
        <f t="shared" si="6"/>
        <v>2.8333333333333335</v>
      </c>
      <c r="R36">
        <v>0</v>
      </c>
    </row>
    <row r="37" spans="1:18" x14ac:dyDescent="0.35">
      <c r="A37" s="7">
        <v>45485</v>
      </c>
      <c r="B37" s="13">
        <v>36</v>
      </c>
      <c r="C37" s="12">
        <v>-2.5</v>
      </c>
      <c r="D37">
        <f t="shared" si="0"/>
        <v>12.5</v>
      </c>
      <c r="E37">
        <v>1</v>
      </c>
      <c r="F37">
        <f t="shared" si="1"/>
        <v>9.5</v>
      </c>
      <c r="G37" s="19">
        <f t="shared" si="2"/>
        <v>-0.2</v>
      </c>
      <c r="H37" s="19">
        <f t="shared" si="3"/>
        <v>3.4535006394478436</v>
      </c>
      <c r="I37" s="19">
        <f t="shared" si="4"/>
        <v>-7.1070012788956873</v>
      </c>
      <c r="J37" s="19">
        <f t="shared" si="5"/>
        <v>6.707001278895687</v>
      </c>
      <c r="P37">
        <v>180</v>
      </c>
      <c r="Q37">
        <f t="shared" si="6"/>
        <v>3</v>
      </c>
    </row>
    <row r="38" spans="1:18" x14ac:dyDescent="0.35">
      <c r="A38" s="7">
        <v>45486</v>
      </c>
      <c r="B38" s="13">
        <v>37</v>
      </c>
      <c r="C38" s="12">
        <v>0</v>
      </c>
      <c r="D38">
        <f t="shared" si="0"/>
        <v>15</v>
      </c>
      <c r="E38">
        <v>1</v>
      </c>
      <c r="F38">
        <f t="shared" si="1"/>
        <v>2.5</v>
      </c>
      <c r="G38" s="19">
        <f t="shared" si="2"/>
        <v>-0.13333333333333333</v>
      </c>
      <c r="H38" s="19">
        <f t="shared" si="3"/>
        <v>3.4276652241560712</v>
      </c>
      <c r="I38" s="19">
        <f t="shared" si="4"/>
        <v>-6.9886637816454762</v>
      </c>
      <c r="J38" s="19">
        <f t="shared" si="5"/>
        <v>6.7219971149788087</v>
      </c>
      <c r="P38">
        <v>210</v>
      </c>
      <c r="Q38">
        <f t="shared" si="6"/>
        <v>3.5</v>
      </c>
      <c r="R38">
        <v>0</v>
      </c>
    </row>
    <row r="39" spans="1:18" x14ac:dyDescent="0.35">
      <c r="A39" s="7">
        <v>45487</v>
      </c>
      <c r="B39" s="13">
        <v>38</v>
      </c>
      <c r="C39" s="12">
        <v>3</v>
      </c>
      <c r="D39">
        <f t="shared" si="0"/>
        <v>18</v>
      </c>
      <c r="E39">
        <v>1</v>
      </c>
      <c r="F39">
        <f t="shared" si="1"/>
        <v>3</v>
      </c>
      <c r="G39" s="19">
        <f t="shared" si="2"/>
        <v>-0.18333333333333332</v>
      </c>
      <c r="H39" s="19">
        <f t="shared" si="3"/>
        <v>3.421703604281872</v>
      </c>
      <c r="I39" s="19">
        <f t="shared" si="4"/>
        <v>-7.0267405418970776</v>
      </c>
      <c r="J39" s="19">
        <f t="shared" si="5"/>
        <v>6.6600738752304105</v>
      </c>
      <c r="K39" t="s">
        <v>117</v>
      </c>
      <c r="P39">
        <v>240</v>
      </c>
      <c r="Q39">
        <f t="shared" si="6"/>
        <v>4</v>
      </c>
    </row>
    <row r="40" spans="1:18" x14ac:dyDescent="0.35">
      <c r="A40" s="7">
        <v>45488</v>
      </c>
      <c r="B40" s="13">
        <v>39</v>
      </c>
      <c r="C40" s="12">
        <v>5.5</v>
      </c>
      <c r="D40">
        <f t="shared" si="0"/>
        <v>20.5</v>
      </c>
      <c r="E40">
        <v>1</v>
      </c>
      <c r="F40">
        <f t="shared" si="1"/>
        <v>2.5</v>
      </c>
      <c r="G40" s="19">
        <f t="shared" si="2"/>
        <v>-0.20833333333333334</v>
      </c>
      <c r="H40" s="19">
        <f t="shared" si="3"/>
        <v>3.4157010830704855</v>
      </c>
      <c r="I40" s="19">
        <f t="shared" si="4"/>
        <v>-7.039735499474304</v>
      </c>
      <c r="J40" s="19">
        <f t="shared" si="5"/>
        <v>6.6230688328076379</v>
      </c>
      <c r="P40">
        <v>270</v>
      </c>
      <c r="Q40">
        <f t="shared" si="6"/>
        <v>4.5</v>
      </c>
      <c r="R40">
        <v>0</v>
      </c>
    </row>
    <row r="41" spans="1:18" x14ac:dyDescent="0.35">
      <c r="A41" s="7">
        <v>45489</v>
      </c>
      <c r="B41" s="13">
        <v>40</v>
      </c>
      <c r="C41" s="12">
        <v>5.5</v>
      </c>
      <c r="D41">
        <f t="shared" si="0"/>
        <v>20.5</v>
      </c>
      <c r="E41">
        <v>1</v>
      </c>
      <c r="F41">
        <f t="shared" si="1"/>
        <v>0</v>
      </c>
      <c r="G41" s="19">
        <f t="shared" si="2"/>
        <v>-0.22500000000000001</v>
      </c>
      <c r="H41" s="19">
        <f t="shared" si="3"/>
        <v>3.4109810416750586</v>
      </c>
      <c r="I41" s="19">
        <f t="shared" si="4"/>
        <v>-7.0469620833501168</v>
      </c>
      <c r="J41" s="19">
        <f t="shared" si="5"/>
        <v>6.5969620833501175</v>
      </c>
      <c r="P41">
        <v>300</v>
      </c>
      <c r="Q41">
        <f t="shared" si="6"/>
        <v>5</v>
      </c>
    </row>
    <row r="42" spans="1:18" x14ac:dyDescent="0.35">
      <c r="A42" s="7">
        <v>45490</v>
      </c>
      <c r="B42" s="13">
        <v>41</v>
      </c>
      <c r="C42" s="12">
        <v>5</v>
      </c>
      <c r="D42">
        <f t="shared" si="0"/>
        <v>20</v>
      </c>
      <c r="E42">
        <v>1</v>
      </c>
      <c r="F42">
        <f t="shared" si="1"/>
        <v>-0.5</v>
      </c>
      <c r="G42" s="19">
        <f t="shared" si="2"/>
        <v>-0.25</v>
      </c>
      <c r="H42" s="19">
        <f t="shared" si="3"/>
        <v>3.415650255319866</v>
      </c>
      <c r="I42" s="19">
        <f t="shared" si="4"/>
        <v>-7.081300510639732</v>
      </c>
      <c r="J42" s="19">
        <f t="shared" si="5"/>
        <v>6.581300510639732</v>
      </c>
      <c r="P42">
        <v>360</v>
      </c>
      <c r="Q42">
        <f t="shared" si="6"/>
        <v>6</v>
      </c>
      <c r="R42">
        <v>0.5</v>
      </c>
    </row>
    <row r="43" spans="1:18" x14ac:dyDescent="0.35">
      <c r="A43" s="7">
        <v>45491</v>
      </c>
      <c r="B43" s="13">
        <v>42</v>
      </c>
      <c r="C43" s="12">
        <v>5</v>
      </c>
      <c r="D43">
        <f t="shared" si="0"/>
        <v>20</v>
      </c>
      <c r="E43">
        <v>1</v>
      </c>
      <c r="F43">
        <f t="shared" si="1"/>
        <v>0</v>
      </c>
      <c r="G43" s="19">
        <f t="shared" si="2"/>
        <v>-0.33333333333333331</v>
      </c>
      <c r="H43" s="19">
        <f t="shared" si="3"/>
        <v>3.4024092770989336</v>
      </c>
      <c r="I43" s="19">
        <f t="shared" si="4"/>
        <v>-7.1381518875312002</v>
      </c>
      <c r="J43" s="19">
        <f t="shared" si="5"/>
        <v>6.4714852208645341</v>
      </c>
      <c r="P43">
        <v>400</v>
      </c>
      <c r="Q43">
        <f t="shared" si="6"/>
        <v>6.666666666666667</v>
      </c>
    </row>
    <row r="44" spans="1:18" x14ac:dyDescent="0.35">
      <c r="A44" s="7">
        <v>45492</v>
      </c>
      <c r="B44" s="13">
        <v>43</v>
      </c>
      <c r="C44" s="12">
        <v>4</v>
      </c>
      <c r="D44">
        <f t="shared" si="0"/>
        <v>19</v>
      </c>
      <c r="E44">
        <v>1</v>
      </c>
      <c r="F44">
        <f t="shared" si="1"/>
        <v>-1</v>
      </c>
      <c r="G44" s="19">
        <f t="shared" si="2"/>
        <v>-0.36666666666666664</v>
      </c>
      <c r="H44" s="19">
        <f t="shared" si="3"/>
        <v>3.3989786047510737</v>
      </c>
      <c r="I44" s="19">
        <f t="shared" si="4"/>
        <v>-7.1646238761688137</v>
      </c>
      <c r="J44" s="19">
        <f t="shared" si="5"/>
        <v>6.4312905428354812</v>
      </c>
      <c r="P44">
        <v>420</v>
      </c>
      <c r="Q44">
        <f t="shared" si="6"/>
        <v>7</v>
      </c>
      <c r="R44">
        <v>0.5</v>
      </c>
    </row>
    <row r="45" spans="1:18" x14ac:dyDescent="0.35">
      <c r="A45" s="7">
        <v>45493</v>
      </c>
      <c r="B45" s="13">
        <v>44</v>
      </c>
      <c r="C45" s="12">
        <v>4</v>
      </c>
      <c r="D45">
        <f t="shared" si="0"/>
        <v>19</v>
      </c>
      <c r="E45">
        <v>1</v>
      </c>
      <c r="F45">
        <f t="shared" si="1"/>
        <v>0</v>
      </c>
      <c r="G45" s="19">
        <f t="shared" si="2"/>
        <v>-0.46666666666666667</v>
      </c>
      <c r="H45" s="19">
        <f t="shared" si="3"/>
        <v>3.3866978345022489</v>
      </c>
      <c r="I45" s="19">
        <f t="shared" si="4"/>
        <v>-7.2400623356711646</v>
      </c>
      <c r="J45" s="19">
        <f t="shared" si="5"/>
        <v>6.3067290023378311</v>
      </c>
      <c r="P45">
        <v>470</v>
      </c>
      <c r="Q45">
        <f t="shared" si="6"/>
        <v>7.833333333333333</v>
      </c>
    </row>
    <row r="46" spans="1:18" x14ac:dyDescent="0.35">
      <c r="A46" s="7">
        <v>45494</v>
      </c>
      <c r="B46" s="13">
        <v>45</v>
      </c>
      <c r="C46" s="12">
        <v>1</v>
      </c>
      <c r="D46">
        <f t="shared" si="0"/>
        <v>16</v>
      </c>
      <c r="E46">
        <v>1</v>
      </c>
      <c r="F46">
        <f t="shared" si="1"/>
        <v>-3</v>
      </c>
      <c r="G46" s="19">
        <f t="shared" si="2"/>
        <v>-0.55000000000000004</v>
      </c>
      <c r="H46" s="19">
        <f t="shared" si="3"/>
        <v>3.3555923471125033</v>
      </c>
      <c r="I46" s="19">
        <f t="shared" si="4"/>
        <v>-7.2611846942250065</v>
      </c>
      <c r="J46" s="19">
        <f t="shared" si="5"/>
        <v>6.1611846942250068</v>
      </c>
      <c r="P46">
        <v>500</v>
      </c>
      <c r="Q46">
        <f t="shared" si="6"/>
        <v>8.3333333333333339</v>
      </c>
    </row>
    <row r="47" spans="1:18" x14ac:dyDescent="0.35">
      <c r="A47" s="7">
        <v>45495</v>
      </c>
      <c r="B47" s="13">
        <v>46</v>
      </c>
      <c r="C47" s="12">
        <v>-4</v>
      </c>
      <c r="D47">
        <f t="shared" si="0"/>
        <v>11</v>
      </c>
      <c r="E47">
        <v>1</v>
      </c>
      <c r="F47">
        <f t="shared" si="1"/>
        <v>-5</v>
      </c>
      <c r="G47" s="19">
        <f t="shared" si="2"/>
        <v>-0.65</v>
      </c>
      <c r="H47" s="19">
        <f t="shared" si="3"/>
        <v>3.3226495451672298</v>
      </c>
      <c r="I47" s="19">
        <f t="shared" si="4"/>
        <v>-7.2952990903344599</v>
      </c>
      <c r="J47" s="19">
        <f t="shared" si="5"/>
        <v>5.9952990903344592</v>
      </c>
      <c r="P47">
        <v>520</v>
      </c>
      <c r="Q47">
        <f t="shared" si="6"/>
        <v>8.6666666666666661</v>
      </c>
    </row>
    <row r="48" spans="1:18" x14ac:dyDescent="0.35">
      <c r="A48" s="7">
        <v>45496</v>
      </c>
      <c r="B48" s="13">
        <v>47</v>
      </c>
      <c r="C48" s="12">
        <v>-11</v>
      </c>
      <c r="D48">
        <f t="shared" si="0"/>
        <v>4</v>
      </c>
      <c r="E48">
        <v>1</v>
      </c>
      <c r="F48">
        <f t="shared" si="1"/>
        <v>-7</v>
      </c>
      <c r="G48" s="19">
        <f t="shared" si="2"/>
        <v>-0.73333333333333328</v>
      </c>
      <c r="H48" s="19">
        <f t="shared" si="3"/>
        <v>3.286293082216226</v>
      </c>
      <c r="I48" s="19">
        <f t="shared" si="4"/>
        <v>-7.3059194977657853</v>
      </c>
      <c r="J48" s="19">
        <f t="shared" si="5"/>
        <v>5.8392528310991185</v>
      </c>
      <c r="P48">
        <v>540</v>
      </c>
      <c r="Q48">
        <f t="shared" si="6"/>
        <v>9</v>
      </c>
      <c r="R48">
        <v>1</v>
      </c>
    </row>
    <row r="49" spans="1:28" x14ac:dyDescent="0.35">
      <c r="A49" s="7">
        <v>45497</v>
      </c>
      <c r="B49" s="13">
        <v>48</v>
      </c>
      <c r="C49" s="12">
        <v>-18</v>
      </c>
      <c r="D49">
        <f t="shared" si="0"/>
        <v>-3</v>
      </c>
      <c r="E49">
        <v>1</v>
      </c>
      <c r="F49">
        <f t="shared" si="1"/>
        <v>-7</v>
      </c>
      <c r="G49" s="19">
        <f t="shared" si="2"/>
        <v>-0.76666666666666672</v>
      </c>
      <c r="H49" s="19">
        <f t="shared" si="3"/>
        <v>3.2786769011633674</v>
      </c>
      <c r="I49" s="19">
        <f t="shared" si="4"/>
        <v>-7.3240204689934014</v>
      </c>
      <c r="J49" s="19">
        <f t="shared" si="5"/>
        <v>5.7906871356600682</v>
      </c>
      <c r="P49">
        <v>600</v>
      </c>
      <c r="Q49">
        <f t="shared" si="6"/>
        <v>10</v>
      </c>
    </row>
    <row r="50" spans="1:28" x14ac:dyDescent="0.35">
      <c r="A50" s="7">
        <v>45498</v>
      </c>
      <c r="B50" s="13">
        <v>49</v>
      </c>
      <c r="C50" s="12">
        <v>-25</v>
      </c>
      <c r="D50">
        <f t="shared" si="0"/>
        <v>-10</v>
      </c>
      <c r="E50">
        <v>1</v>
      </c>
      <c r="F50">
        <f t="shared" si="1"/>
        <v>-7</v>
      </c>
      <c r="G50" s="19">
        <f t="shared" si="2"/>
        <v>-0.85</v>
      </c>
      <c r="H50" s="19">
        <f t="shared" si="3"/>
        <v>3.2644550336413989</v>
      </c>
      <c r="I50" s="19">
        <f t="shared" si="4"/>
        <v>-7.3789100672827974</v>
      </c>
      <c r="J50" s="19">
        <f t="shared" si="5"/>
        <v>5.6789100672827981</v>
      </c>
      <c r="P50">
        <v>660</v>
      </c>
      <c r="Q50">
        <f t="shared" si="6"/>
        <v>11</v>
      </c>
    </row>
    <row r="51" spans="1:28" x14ac:dyDescent="0.35">
      <c r="A51" s="7">
        <v>45499</v>
      </c>
      <c r="B51" s="13">
        <v>50</v>
      </c>
      <c r="C51" s="12">
        <v>-30.5</v>
      </c>
      <c r="D51">
        <f t="shared" si="0"/>
        <v>-15.5</v>
      </c>
      <c r="E51">
        <v>1</v>
      </c>
      <c r="F51">
        <f t="shared" si="1"/>
        <v>-5.5</v>
      </c>
      <c r="G51" s="19">
        <f t="shared" si="2"/>
        <v>-0.98333333333333328</v>
      </c>
      <c r="H51" s="19">
        <f t="shared" si="3"/>
        <v>3.2060706306768862</v>
      </c>
      <c r="I51" s="19">
        <f t="shared" si="4"/>
        <v>-7.3954745946871059</v>
      </c>
      <c r="J51" s="19">
        <f t="shared" si="5"/>
        <v>5.4288079280204391</v>
      </c>
      <c r="K51" t="s">
        <v>122</v>
      </c>
      <c r="P51">
        <v>700</v>
      </c>
      <c r="Q51">
        <f t="shared" si="6"/>
        <v>11.666666666666666</v>
      </c>
    </row>
    <row r="52" spans="1:28" x14ac:dyDescent="0.35">
      <c r="A52" s="7">
        <v>45500</v>
      </c>
      <c r="B52" s="13">
        <v>51</v>
      </c>
      <c r="C52" s="12">
        <v>-31.5</v>
      </c>
      <c r="D52">
        <f t="shared" si="0"/>
        <v>-16.5</v>
      </c>
      <c r="E52">
        <v>1</v>
      </c>
      <c r="F52">
        <f t="shared" si="1"/>
        <v>-1</v>
      </c>
      <c r="G52" s="19">
        <f t="shared" si="2"/>
        <v>-1.35</v>
      </c>
      <c r="H52" s="19">
        <f t="shared" si="3"/>
        <v>2.5475478405713994</v>
      </c>
      <c r="I52" s="19">
        <f t="shared" si="4"/>
        <v>-6.4450956811427993</v>
      </c>
      <c r="J52" s="19">
        <f t="shared" si="5"/>
        <v>3.7450956811427987</v>
      </c>
      <c r="P52">
        <v>750</v>
      </c>
      <c r="Q52">
        <v>12.5</v>
      </c>
      <c r="R52">
        <v>1</v>
      </c>
    </row>
    <row r="53" spans="1:28" x14ac:dyDescent="0.35">
      <c r="A53" s="7">
        <v>45501</v>
      </c>
      <c r="B53" s="13">
        <v>52</v>
      </c>
      <c r="C53" s="12">
        <v>-32</v>
      </c>
      <c r="D53">
        <f t="shared" si="0"/>
        <v>-17</v>
      </c>
      <c r="E53">
        <v>1</v>
      </c>
      <c r="F53">
        <f t="shared" si="1"/>
        <v>-0.5</v>
      </c>
      <c r="G53" s="19">
        <f t="shared" si="2"/>
        <v>-1.4666666666666666</v>
      </c>
      <c r="H53" s="19">
        <f t="shared" si="3"/>
        <v>2.4467098088839405</v>
      </c>
      <c r="I53" s="19">
        <f t="shared" si="4"/>
        <v>-6.3600862844345478</v>
      </c>
      <c r="J53" s="19">
        <f t="shared" si="5"/>
        <v>3.4267529511012143</v>
      </c>
      <c r="P53">
        <v>780</v>
      </c>
      <c r="Q53">
        <f t="shared" si="6"/>
        <v>13</v>
      </c>
    </row>
    <row r="54" spans="1:28" x14ac:dyDescent="0.35">
      <c r="A54" s="7">
        <v>45502</v>
      </c>
      <c r="B54" s="13">
        <v>53</v>
      </c>
      <c r="C54" s="12">
        <v>-32.5</v>
      </c>
      <c r="D54">
        <f t="shared" si="0"/>
        <v>-17.5</v>
      </c>
      <c r="E54">
        <v>1</v>
      </c>
      <c r="F54">
        <f t="shared" si="1"/>
        <v>-0.5</v>
      </c>
      <c r="G54" s="19">
        <f t="shared" si="2"/>
        <v>-1.6</v>
      </c>
      <c r="H54" s="19">
        <f t="shared" si="3"/>
        <v>2.3045245351988193</v>
      </c>
      <c r="I54" s="19">
        <f t="shared" si="4"/>
        <v>-6.2090490703976382</v>
      </c>
      <c r="J54" s="19">
        <f t="shared" si="5"/>
        <v>3.0090490703976385</v>
      </c>
      <c r="P54">
        <v>793</v>
      </c>
      <c r="Q54">
        <f t="shared" si="6"/>
        <v>13.216666666666667</v>
      </c>
    </row>
    <row r="55" spans="1:28" x14ac:dyDescent="0.35">
      <c r="A55" s="7">
        <v>45503</v>
      </c>
      <c r="B55" s="13">
        <v>54</v>
      </c>
      <c r="C55" s="12">
        <v>-32.25</v>
      </c>
      <c r="D55">
        <f t="shared" si="0"/>
        <v>-17.25</v>
      </c>
      <c r="E55">
        <v>1</v>
      </c>
      <c r="F55">
        <f t="shared" si="1"/>
        <v>0.25</v>
      </c>
      <c r="G55" s="19">
        <f t="shared" si="2"/>
        <v>-1.95</v>
      </c>
      <c r="H55" s="19">
        <f t="shared" si="3"/>
        <v>2.4481285369304722</v>
      </c>
      <c r="I55" s="19">
        <f t="shared" si="4"/>
        <v>-6.8462570738609445</v>
      </c>
      <c r="J55" s="19">
        <f t="shared" si="5"/>
        <v>2.9462570738609442</v>
      </c>
      <c r="P55">
        <v>840</v>
      </c>
      <c r="Q55">
        <f t="shared" si="6"/>
        <v>14</v>
      </c>
    </row>
    <row r="56" spans="1:28" x14ac:dyDescent="0.35">
      <c r="A56" s="7">
        <v>45504</v>
      </c>
      <c r="B56" s="13">
        <v>55</v>
      </c>
      <c r="C56" s="12">
        <v>-31.75</v>
      </c>
      <c r="D56">
        <f t="shared" si="0"/>
        <v>-16.75</v>
      </c>
      <c r="E56">
        <v>1</v>
      </c>
      <c r="F56">
        <f t="shared" si="1"/>
        <v>0.5</v>
      </c>
      <c r="G56" s="19">
        <f t="shared" si="2"/>
        <v>-2.1833333333333331</v>
      </c>
      <c r="H56" s="19">
        <f t="shared" si="3"/>
        <v>2.5811280910141252</v>
      </c>
      <c r="I56" s="19">
        <f t="shared" si="4"/>
        <v>-7.3455895153615831</v>
      </c>
      <c r="J56" s="19">
        <f t="shared" si="5"/>
        <v>2.9789228486949173</v>
      </c>
      <c r="P56">
        <v>870</v>
      </c>
      <c r="Q56">
        <f t="shared" si="6"/>
        <v>14.5</v>
      </c>
    </row>
    <row r="57" spans="1:28" x14ac:dyDescent="0.35">
      <c r="A57" s="7">
        <v>45505</v>
      </c>
      <c r="B57" s="13">
        <v>56</v>
      </c>
      <c r="C57" s="12">
        <v>-33</v>
      </c>
      <c r="D57">
        <f t="shared" si="0"/>
        <v>-18</v>
      </c>
      <c r="E57">
        <v>1</v>
      </c>
      <c r="F57">
        <f t="shared" si="1"/>
        <v>-1.25</v>
      </c>
      <c r="G57" s="19">
        <f t="shared" si="2"/>
        <v>-2.3833333333333333</v>
      </c>
      <c r="H57" s="19">
        <f t="shared" si="3"/>
        <v>2.6737406173540634</v>
      </c>
      <c r="I57" s="19">
        <f t="shared" si="4"/>
        <v>-7.7308145680414597</v>
      </c>
      <c r="J57" s="19">
        <f t="shared" si="5"/>
        <v>2.9641479013747936</v>
      </c>
      <c r="P57">
        <v>915</v>
      </c>
      <c r="Q57">
        <f t="shared" si="6"/>
        <v>15.25</v>
      </c>
    </row>
    <row r="58" spans="1:28" x14ac:dyDescent="0.35">
      <c r="A58" s="7">
        <v>45506</v>
      </c>
      <c r="B58" s="13">
        <v>57</v>
      </c>
      <c r="C58" s="12">
        <v>-34</v>
      </c>
      <c r="D58">
        <f t="shared" si="0"/>
        <v>-19</v>
      </c>
      <c r="E58">
        <v>1</v>
      </c>
      <c r="F58">
        <f t="shared" si="1"/>
        <v>-1</v>
      </c>
      <c r="G58" s="19">
        <f t="shared" si="2"/>
        <v>-2.5666666666666669</v>
      </c>
      <c r="H58" s="19">
        <f t="shared" si="3"/>
        <v>2.6925308210347794</v>
      </c>
      <c r="I58" s="19">
        <f t="shared" si="4"/>
        <v>-7.9517283087362252</v>
      </c>
      <c r="J58" s="19">
        <f t="shared" si="5"/>
        <v>2.8183949754028919</v>
      </c>
      <c r="P58">
        <v>975</v>
      </c>
      <c r="Q58">
        <f t="shared" si="6"/>
        <v>16.25</v>
      </c>
    </row>
    <row r="59" spans="1:28" x14ac:dyDescent="0.35">
      <c r="A59" s="7">
        <v>45507</v>
      </c>
      <c r="B59" s="13">
        <v>58</v>
      </c>
      <c r="C59" s="12">
        <v>-34.5</v>
      </c>
      <c r="D59">
        <f t="shared" si="0"/>
        <v>-19.5</v>
      </c>
      <c r="E59">
        <v>1</v>
      </c>
      <c r="F59">
        <f t="shared" si="1"/>
        <v>-0.5</v>
      </c>
      <c r="G59" s="19">
        <f t="shared" si="2"/>
        <v>-2.6666666666666665</v>
      </c>
      <c r="H59" s="19">
        <f t="shared" si="3"/>
        <v>2.6881943547461162</v>
      </c>
      <c r="I59" s="19">
        <f t="shared" si="4"/>
        <v>-8.0430553761588985</v>
      </c>
      <c r="J59" s="19">
        <f t="shared" si="5"/>
        <v>2.7097220428255659</v>
      </c>
      <c r="P59">
        <v>1020</v>
      </c>
      <c r="Q59">
        <f t="shared" si="6"/>
        <v>17</v>
      </c>
      <c r="AB59">
        <f>12.5*60</f>
        <v>750</v>
      </c>
    </row>
    <row r="60" spans="1:28" x14ac:dyDescent="0.35">
      <c r="A60" s="7">
        <v>45508</v>
      </c>
      <c r="B60" s="13">
        <v>59</v>
      </c>
      <c r="C60" s="12">
        <v>-36</v>
      </c>
      <c r="D60">
        <f t="shared" si="0"/>
        <v>-21</v>
      </c>
      <c r="E60">
        <v>1</v>
      </c>
      <c r="F60">
        <f t="shared" si="1"/>
        <v>-1.5</v>
      </c>
      <c r="G60" s="19">
        <f t="shared" si="2"/>
        <v>-2.7333333333333334</v>
      </c>
      <c r="H60" s="19">
        <f t="shared" si="3"/>
        <v>2.6456988154781</v>
      </c>
      <c r="I60" s="19">
        <f t="shared" si="4"/>
        <v>-8.0247309642895335</v>
      </c>
      <c r="J60" s="19">
        <f t="shared" si="5"/>
        <v>2.5580642976228667</v>
      </c>
      <c r="P60">
        <v>1040</v>
      </c>
      <c r="Q60">
        <v>17.2</v>
      </c>
    </row>
    <row r="61" spans="1:28" x14ac:dyDescent="0.35">
      <c r="A61" s="7">
        <v>45509</v>
      </c>
      <c r="B61" s="13">
        <v>60</v>
      </c>
      <c r="C61" s="12">
        <v>-36.5</v>
      </c>
      <c r="D61">
        <f t="shared" si="0"/>
        <v>-21.5</v>
      </c>
      <c r="E61">
        <v>1</v>
      </c>
      <c r="F61">
        <f t="shared" si="1"/>
        <v>-0.5</v>
      </c>
      <c r="G61" s="19">
        <f t="shared" si="2"/>
        <v>-2.7833333333333332</v>
      </c>
      <c r="H61" s="19">
        <f t="shared" si="3"/>
        <v>2.664374014452342</v>
      </c>
      <c r="I61" s="19">
        <f t="shared" si="4"/>
        <v>-8.1120813622380172</v>
      </c>
      <c r="J61" s="19">
        <f t="shared" si="5"/>
        <v>2.5454146955713508</v>
      </c>
      <c r="P61">
        <v>1080</v>
      </c>
      <c r="Q61">
        <v>17.2</v>
      </c>
    </row>
    <row r="62" spans="1:28" x14ac:dyDescent="0.35">
      <c r="A62" s="7">
        <v>45510</v>
      </c>
      <c r="B62" s="13">
        <v>61</v>
      </c>
      <c r="C62" s="12">
        <v>-37.5</v>
      </c>
      <c r="D62">
        <f t="shared" si="0"/>
        <v>-22.5</v>
      </c>
      <c r="E62">
        <v>1</v>
      </c>
      <c r="F62">
        <f t="shared" si="1"/>
        <v>-1</v>
      </c>
      <c r="G62" s="19">
        <f t="shared" si="2"/>
        <v>-2.8</v>
      </c>
      <c r="H62" s="19">
        <f t="shared" si="3"/>
        <v>2.6797076955021293</v>
      </c>
      <c r="I62" s="19">
        <f t="shared" si="4"/>
        <v>-8.1594153910042593</v>
      </c>
      <c r="J62" s="19">
        <f t="shared" si="5"/>
        <v>2.5594153910042587</v>
      </c>
      <c r="P62">
        <v>1140</v>
      </c>
      <c r="Q62">
        <f t="shared" si="6"/>
        <v>19</v>
      </c>
    </row>
    <row r="63" spans="1:28" x14ac:dyDescent="0.35">
      <c r="A63" s="7">
        <v>45511</v>
      </c>
      <c r="B63" s="13">
        <v>62</v>
      </c>
      <c r="C63" s="12">
        <v>-38</v>
      </c>
      <c r="D63">
        <f t="shared" si="0"/>
        <v>-23</v>
      </c>
      <c r="E63">
        <v>1</v>
      </c>
      <c r="F63">
        <f t="shared" si="1"/>
        <v>-0.5</v>
      </c>
      <c r="G63" s="19">
        <f t="shared" si="2"/>
        <v>-2.7333333333333334</v>
      </c>
      <c r="H63" s="19">
        <f t="shared" si="3"/>
        <v>2.5980227524450634</v>
      </c>
      <c r="I63" s="19">
        <f t="shared" si="4"/>
        <v>-7.9293788382234602</v>
      </c>
      <c r="J63" s="19">
        <f t="shared" si="5"/>
        <v>2.4627121715567935</v>
      </c>
      <c r="P63">
        <v>1170</v>
      </c>
      <c r="Q63">
        <f t="shared" si="6"/>
        <v>19.5</v>
      </c>
    </row>
    <row r="64" spans="1:28" x14ac:dyDescent="0.35">
      <c r="A64" s="7">
        <v>45512</v>
      </c>
      <c r="B64" s="13">
        <v>63</v>
      </c>
      <c r="C64" s="12">
        <v>-38.5</v>
      </c>
      <c r="D64">
        <f t="shared" si="0"/>
        <v>-23.5</v>
      </c>
      <c r="E64">
        <v>1</v>
      </c>
      <c r="F64">
        <f t="shared" si="1"/>
        <v>-0.5</v>
      </c>
      <c r="G64" s="19">
        <f t="shared" si="2"/>
        <v>-2.6333333333333333</v>
      </c>
      <c r="H64" s="19">
        <f t="shared" si="3"/>
        <v>2.48724524100236</v>
      </c>
      <c r="I64" s="19">
        <f t="shared" si="4"/>
        <v>-7.6078238153380529</v>
      </c>
      <c r="J64" s="19">
        <f t="shared" si="5"/>
        <v>2.3411571486713867</v>
      </c>
      <c r="P64">
        <v>1200</v>
      </c>
      <c r="Q64">
        <f t="shared" si="6"/>
        <v>20</v>
      </c>
    </row>
    <row r="65" spans="1:24" x14ac:dyDescent="0.35">
      <c r="A65" s="7">
        <v>45513</v>
      </c>
      <c r="B65" s="13">
        <v>64</v>
      </c>
      <c r="C65" s="12">
        <v>-40</v>
      </c>
      <c r="D65">
        <f t="shared" si="0"/>
        <v>-25</v>
      </c>
      <c r="E65">
        <v>1</v>
      </c>
      <c r="F65">
        <f t="shared" si="1"/>
        <v>-1.5</v>
      </c>
      <c r="G65" s="19">
        <f t="shared" si="2"/>
        <v>-2.4333333333333331</v>
      </c>
      <c r="H65" s="19">
        <f t="shared" si="3"/>
        <v>2.3663732212443205</v>
      </c>
      <c r="I65" s="19">
        <f t="shared" si="4"/>
        <v>-7.1660797758219736</v>
      </c>
      <c r="J65" s="19">
        <f t="shared" si="5"/>
        <v>2.2994131091553078</v>
      </c>
      <c r="P65">
        <v>1220</v>
      </c>
      <c r="Q65">
        <f t="shared" si="6"/>
        <v>20.333333333333332</v>
      </c>
    </row>
    <row r="66" spans="1:24" x14ac:dyDescent="0.35">
      <c r="A66" s="7">
        <v>45514</v>
      </c>
      <c r="B66" s="13">
        <v>65</v>
      </c>
      <c r="C66" s="12">
        <v>-41.5</v>
      </c>
      <c r="D66">
        <f t="shared" si="0"/>
        <v>-26.5</v>
      </c>
      <c r="E66">
        <v>1</v>
      </c>
      <c r="F66">
        <f t="shared" si="1"/>
        <v>-1.5</v>
      </c>
      <c r="G66" s="19">
        <f t="shared" si="2"/>
        <v>-2.3833333333333333</v>
      </c>
      <c r="H66" s="19">
        <f t="shared" si="3"/>
        <v>2.316366887078892</v>
      </c>
      <c r="I66" s="19">
        <f t="shared" si="4"/>
        <v>-7.0160671074911178</v>
      </c>
      <c r="J66" s="19">
        <f t="shared" si="5"/>
        <v>2.2494004408244508</v>
      </c>
      <c r="P66">
        <v>1240</v>
      </c>
      <c r="Q66">
        <f t="shared" si="6"/>
        <v>20.666666666666668</v>
      </c>
    </row>
    <row r="67" spans="1:24" x14ac:dyDescent="0.35">
      <c r="A67" s="7">
        <v>45515</v>
      </c>
      <c r="B67" s="13">
        <v>66</v>
      </c>
      <c r="C67" s="12">
        <v>-43</v>
      </c>
      <c r="D67">
        <f t="shared" si="0"/>
        <v>-28</v>
      </c>
      <c r="E67">
        <v>1</v>
      </c>
      <c r="F67">
        <f t="shared" si="1"/>
        <v>-1.5</v>
      </c>
      <c r="G67" s="19">
        <f t="shared" si="2"/>
        <v>-2.4750000000000001</v>
      </c>
      <c r="H67" s="19">
        <f t="shared" si="3"/>
        <v>2.3142223315835495</v>
      </c>
      <c r="I67" s="19">
        <f t="shared" si="4"/>
        <v>-7.1034446631670995</v>
      </c>
      <c r="J67" s="19">
        <f t="shared" si="5"/>
        <v>2.1534446631670989</v>
      </c>
      <c r="P67">
        <v>1270</v>
      </c>
      <c r="Q67">
        <f t="shared" si="6"/>
        <v>21.166666666666668</v>
      </c>
    </row>
    <row r="68" spans="1:24" x14ac:dyDescent="0.35">
      <c r="A68" s="7">
        <v>45516</v>
      </c>
      <c r="B68" s="13">
        <v>67</v>
      </c>
      <c r="C68" s="12">
        <v>-44</v>
      </c>
      <c r="D68">
        <f t="shared" si="0"/>
        <v>-29</v>
      </c>
      <c r="E68">
        <v>1</v>
      </c>
      <c r="F68">
        <f t="shared" si="1"/>
        <v>-1</v>
      </c>
      <c r="G68" s="19">
        <f t="shared" si="2"/>
        <v>-2.5333333333333332</v>
      </c>
      <c r="H68" s="19">
        <f t="shared" si="3"/>
        <v>2.2855828335216577</v>
      </c>
      <c r="I68" s="19">
        <f t="shared" si="4"/>
        <v>-7.1044990003766486</v>
      </c>
      <c r="J68" s="19">
        <f t="shared" si="5"/>
        <v>2.0378323337099822</v>
      </c>
      <c r="P68">
        <v>1320</v>
      </c>
      <c r="Q68">
        <f t="shared" si="6"/>
        <v>22</v>
      </c>
    </row>
    <row r="69" spans="1:24" x14ac:dyDescent="0.35">
      <c r="A69" s="7">
        <v>45517</v>
      </c>
      <c r="B69" s="13">
        <v>68</v>
      </c>
      <c r="C69" s="12">
        <v>-45</v>
      </c>
      <c r="D69">
        <f t="shared" si="0"/>
        <v>-30</v>
      </c>
      <c r="E69">
        <v>1</v>
      </c>
      <c r="F69">
        <f t="shared" si="1"/>
        <v>-1</v>
      </c>
      <c r="G69" s="19">
        <f t="shared" si="2"/>
        <v>-2.5499999999999998</v>
      </c>
      <c r="H69" s="19">
        <f t="shared" si="3"/>
        <v>2.2724802896101579</v>
      </c>
      <c r="I69" s="19">
        <f t="shared" si="4"/>
        <v>-7.0949605792203156</v>
      </c>
      <c r="J69" s="19">
        <f t="shared" si="5"/>
        <v>1.994960579220316</v>
      </c>
      <c r="P69">
        <v>1340</v>
      </c>
      <c r="Q69">
        <f t="shared" si="6"/>
        <v>22.333333333333332</v>
      </c>
    </row>
    <row r="70" spans="1:24" x14ac:dyDescent="0.35">
      <c r="A70" s="7">
        <v>45518</v>
      </c>
      <c r="B70" s="13">
        <v>69</v>
      </c>
      <c r="C70" s="12">
        <v>-53</v>
      </c>
      <c r="D70">
        <f t="shared" si="0"/>
        <v>-38</v>
      </c>
      <c r="E70">
        <v>1</v>
      </c>
      <c r="F70">
        <f t="shared" si="1"/>
        <v>-8</v>
      </c>
      <c r="G70" s="19">
        <f t="shared" si="2"/>
        <v>-2.6916666666666669</v>
      </c>
      <c r="H70" s="19">
        <f t="shared" si="3"/>
        <v>2.22549931975326</v>
      </c>
      <c r="I70" s="19">
        <f t="shared" si="4"/>
        <v>-7.1426653061731873</v>
      </c>
      <c r="J70" s="19">
        <f t="shared" si="5"/>
        <v>1.7593319728398531</v>
      </c>
      <c r="P70">
        <v>1357</v>
      </c>
      <c r="Q70">
        <f t="shared" si="6"/>
        <v>22.616666666666667</v>
      </c>
    </row>
    <row r="71" spans="1:24" x14ac:dyDescent="0.35">
      <c r="A71" s="7">
        <v>45519</v>
      </c>
      <c r="B71" s="13">
        <v>70</v>
      </c>
      <c r="C71" s="12">
        <v>-60</v>
      </c>
      <c r="D71">
        <f t="shared" si="0"/>
        <v>-45</v>
      </c>
      <c r="E71">
        <v>1</v>
      </c>
      <c r="F71">
        <f t="shared" si="1"/>
        <v>-7</v>
      </c>
      <c r="G71" s="19">
        <f t="shared" si="2"/>
        <v>-2.7583333333333333</v>
      </c>
      <c r="H71" s="19">
        <f t="shared" si="3"/>
        <v>2.1578184714093895</v>
      </c>
      <c r="I71" s="19">
        <f t="shared" si="4"/>
        <v>-7.0739702761521119</v>
      </c>
      <c r="J71" s="19">
        <f t="shared" si="5"/>
        <v>1.5573036094854458</v>
      </c>
      <c r="P71">
        <v>1380</v>
      </c>
      <c r="Q71">
        <f t="shared" si="6"/>
        <v>23</v>
      </c>
    </row>
    <row r="72" spans="1:24" x14ac:dyDescent="0.35">
      <c r="A72" s="7">
        <v>45520</v>
      </c>
      <c r="B72" s="13">
        <v>71</v>
      </c>
      <c r="C72" s="12">
        <v>-66.5</v>
      </c>
      <c r="D72">
        <f t="shared" si="0"/>
        <v>-51.5</v>
      </c>
      <c r="E72">
        <v>1</v>
      </c>
      <c r="F72">
        <f t="shared" si="1"/>
        <v>-6.5</v>
      </c>
      <c r="G72" s="19">
        <f t="shared" si="2"/>
        <v>-2.9</v>
      </c>
      <c r="H72" s="19">
        <f t="shared" si="3"/>
        <v>2.19336119536508</v>
      </c>
      <c r="I72" s="19">
        <f t="shared" si="4"/>
        <v>-7.2867223907301604</v>
      </c>
      <c r="J72" s="19">
        <f t="shared" si="5"/>
        <v>1.4867223907301601</v>
      </c>
      <c r="P72">
        <v>1410</v>
      </c>
      <c r="Q72">
        <f t="shared" si="6"/>
        <v>23.5</v>
      </c>
    </row>
    <row r="73" spans="1:24" x14ac:dyDescent="0.35">
      <c r="A73" s="7">
        <v>45521</v>
      </c>
      <c r="B73" s="13">
        <v>72</v>
      </c>
      <c r="C73" s="12">
        <v>-72</v>
      </c>
      <c r="D73">
        <f t="shared" si="0"/>
        <v>-57</v>
      </c>
      <c r="E73">
        <v>1</v>
      </c>
      <c r="F73">
        <f t="shared" si="1"/>
        <v>-5.5</v>
      </c>
      <c r="G73" s="19">
        <f t="shared" si="2"/>
        <v>-3</v>
      </c>
      <c r="H73" s="19">
        <f t="shared" si="3"/>
        <v>2.1727478761543719</v>
      </c>
      <c r="I73" s="19">
        <f t="shared" si="4"/>
        <v>-7.3454957523087439</v>
      </c>
      <c r="J73" s="19">
        <f t="shared" si="5"/>
        <v>1.3454957523087439</v>
      </c>
      <c r="P73">
        <v>1420</v>
      </c>
      <c r="Q73">
        <f t="shared" si="6"/>
        <v>23.666666666666668</v>
      </c>
    </row>
    <row r="74" spans="1:24" x14ac:dyDescent="0.35">
      <c r="A74" s="7">
        <v>45522</v>
      </c>
      <c r="B74" s="13">
        <v>73</v>
      </c>
      <c r="C74" s="12">
        <v>-76</v>
      </c>
      <c r="D74">
        <f t="shared" si="0"/>
        <v>-61</v>
      </c>
      <c r="E74">
        <v>1</v>
      </c>
      <c r="F74">
        <f t="shared" si="1"/>
        <v>-4</v>
      </c>
      <c r="G74" s="19">
        <f t="shared" si="2"/>
        <v>-3.0666666666666669</v>
      </c>
      <c r="H74" s="19">
        <f t="shared" si="3"/>
        <v>2.1251797309613343</v>
      </c>
      <c r="I74" s="19">
        <f t="shared" si="4"/>
        <v>-7.317026128589335</v>
      </c>
      <c r="J74" s="19">
        <f t="shared" si="5"/>
        <v>1.1836927952560017</v>
      </c>
      <c r="P74">
        <v>1440</v>
      </c>
      <c r="Q74">
        <f t="shared" si="6"/>
        <v>24</v>
      </c>
      <c r="R74">
        <v>1</v>
      </c>
    </row>
    <row r="75" spans="1:24" x14ac:dyDescent="0.35">
      <c r="A75" s="7">
        <v>45523</v>
      </c>
      <c r="B75" s="13">
        <v>74</v>
      </c>
      <c r="C75" s="12">
        <v>-78</v>
      </c>
      <c r="D75">
        <f t="shared" si="0"/>
        <v>-63</v>
      </c>
      <c r="E75">
        <v>1</v>
      </c>
      <c r="F75">
        <f t="shared" si="1"/>
        <v>-2</v>
      </c>
      <c r="G75" s="19">
        <f t="shared" si="2"/>
        <v>-3.1</v>
      </c>
      <c r="H75" s="19">
        <f t="shared" si="3"/>
        <v>2.1081192249649132</v>
      </c>
      <c r="I75" s="19">
        <f t="shared" si="4"/>
        <v>-7.316238449929827</v>
      </c>
      <c r="J75" s="19">
        <f t="shared" si="5"/>
        <v>1.1162384499298263</v>
      </c>
      <c r="P75">
        <v>1467</v>
      </c>
      <c r="Q75">
        <f t="shared" si="6"/>
        <v>24.45</v>
      </c>
    </row>
    <row r="76" spans="1:24" x14ac:dyDescent="0.35">
      <c r="A76" s="7">
        <v>45524</v>
      </c>
      <c r="B76" s="13">
        <v>75</v>
      </c>
      <c r="C76" s="12">
        <v>-82.5</v>
      </c>
      <c r="D76">
        <f t="shared" si="0"/>
        <v>-67.5</v>
      </c>
      <c r="E76">
        <v>1</v>
      </c>
      <c r="F76">
        <f t="shared" si="1"/>
        <v>-4.5</v>
      </c>
      <c r="G76" s="19">
        <f t="shared" si="2"/>
        <v>-3.15</v>
      </c>
      <c r="H76" s="19">
        <f t="shared" si="3"/>
        <v>2.0631690833925043</v>
      </c>
      <c r="I76" s="19">
        <f t="shared" si="4"/>
        <v>-7.276338166785008</v>
      </c>
      <c r="J76" s="19">
        <f t="shared" si="5"/>
        <v>0.97633816678500862</v>
      </c>
      <c r="P76">
        <v>1500</v>
      </c>
      <c r="Q76">
        <f t="shared" si="6"/>
        <v>25</v>
      </c>
    </row>
    <row r="77" spans="1:24" x14ac:dyDescent="0.35">
      <c r="A77" s="7">
        <v>45525</v>
      </c>
      <c r="B77" s="13">
        <v>76</v>
      </c>
      <c r="C77" s="12">
        <v>-88</v>
      </c>
      <c r="D77">
        <f t="shared" si="0"/>
        <v>-73</v>
      </c>
      <c r="E77">
        <v>1</v>
      </c>
      <c r="F77">
        <f t="shared" si="1"/>
        <v>-5.5</v>
      </c>
      <c r="G77" s="19">
        <f t="shared" si="2"/>
        <v>-3.2833333333333332</v>
      </c>
      <c r="H77" s="19">
        <f t="shared" si="3"/>
        <v>2.0491190519071578</v>
      </c>
      <c r="I77" s="19">
        <f t="shared" si="4"/>
        <v>-7.3815714371476489</v>
      </c>
      <c r="J77" s="19">
        <f t="shared" si="5"/>
        <v>0.81490477048098242</v>
      </c>
      <c r="P77">
        <v>1539</v>
      </c>
      <c r="Q77">
        <f t="shared" si="6"/>
        <v>25.65</v>
      </c>
    </row>
    <row r="78" spans="1:24" x14ac:dyDescent="0.35">
      <c r="A78" s="7">
        <v>45526</v>
      </c>
      <c r="B78" s="13">
        <v>77</v>
      </c>
      <c r="C78" s="12">
        <v>-93</v>
      </c>
      <c r="D78">
        <f t="shared" si="0"/>
        <v>-78</v>
      </c>
      <c r="E78">
        <v>1</v>
      </c>
      <c r="F78">
        <f t="shared" si="1"/>
        <v>-5</v>
      </c>
      <c r="G78" s="19">
        <f t="shared" si="2"/>
        <v>-3.3333333333333335</v>
      </c>
      <c r="H78" s="19">
        <f t="shared" si="3"/>
        <v>1.998263134713633</v>
      </c>
      <c r="I78" s="19">
        <f t="shared" si="4"/>
        <v>-7.3298596027605996</v>
      </c>
      <c r="J78" s="19">
        <f t="shared" si="5"/>
        <v>0.66319293609393259</v>
      </c>
      <c r="P78">
        <v>1560</v>
      </c>
      <c r="Q78">
        <f t="shared" si="6"/>
        <v>26</v>
      </c>
      <c r="X78">
        <f>60-37.5</f>
        <v>22.5</v>
      </c>
    </row>
    <row r="79" spans="1:24" x14ac:dyDescent="0.35">
      <c r="A79" s="7">
        <v>45527</v>
      </c>
      <c r="B79" s="13">
        <v>78</v>
      </c>
      <c r="C79" s="12">
        <v>-97</v>
      </c>
      <c r="D79">
        <f t="shared" si="0"/>
        <v>-82</v>
      </c>
      <c r="E79">
        <v>1</v>
      </c>
      <c r="F79">
        <f t="shared" si="1"/>
        <v>-4</v>
      </c>
      <c r="G79" s="19">
        <f t="shared" si="2"/>
        <v>-3.4166666666666665</v>
      </c>
      <c r="H79" s="19">
        <f t="shared" si="3"/>
        <v>1.9293061504650375</v>
      </c>
      <c r="I79" s="19">
        <f t="shared" si="4"/>
        <v>-7.2752789675967415</v>
      </c>
      <c r="J79" s="19">
        <f t="shared" si="5"/>
        <v>0.44194563426340849</v>
      </c>
      <c r="P79">
        <v>1580</v>
      </c>
      <c r="Q79">
        <f t="shared" si="6"/>
        <v>26.333333333333332</v>
      </c>
    </row>
    <row r="80" spans="1:24" x14ac:dyDescent="0.35">
      <c r="A80" s="7">
        <v>45528</v>
      </c>
      <c r="B80" s="13">
        <v>79</v>
      </c>
      <c r="C80" s="12">
        <v>-98</v>
      </c>
      <c r="D80">
        <f t="shared" si="0"/>
        <v>-83</v>
      </c>
      <c r="E80">
        <v>1</v>
      </c>
      <c r="F80">
        <f t="shared" si="1"/>
        <v>-1</v>
      </c>
      <c r="G80" s="19">
        <f t="shared" si="2"/>
        <v>-3.4666666666666668</v>
      </c>
      <c r="H80" s="19">
        <f t="shared" si="3"/>
        <v>1.8981716349043771</v>
      </c>
      <c r="I80" s="19">
        <f t="shared" si="4"/>
        <v>-7.263009936475421</v>
      </c>
      <c r="J80" s="19">
        <f t="shared" si="5"/>
        <v>0.32967660314208747</v>
      </c>
      <c r="P80">
        <v>1590</v>
      </c>
      <c r="Q80">
        <f t="shared" si="6"/>
        <v>26.5</v>
      </c>
    </row>
    <row r="81" spans="1:17" x14ac:dyDescent="0.35">
      <c r="A81" s="7">
        <v>45529</v>
      </c>
      <c r="B81" s="13">
        <v>80</v>
      </c>
      <c r="C81" s="12">
        <v>-102</v>
      </c>
      <c r="D81">
        <f t="shared" si="0"/>
        <v>-87</v>
      </c>
      <c r="E81">
        <v>1</v>
      </c>
      <c r="F81">
        <f t="shared" si="1"/>
        <v>-4</v>
      </c>
      <c r="G81" s="19">
        <f t="shared" ref="G81:G143" si="7">AVERAGE(F67:F96)</f>
        <v>-3.5166666666666666</v>
      </c>
      <c r="H81" s="19">
        <f t="shared" ref="H81:H143" si="8">_xlfn.STDEV.P(F67:F96)</f>
        <v>1.8651779778050375</v>
      </c>
      <c r="I81" s="19">
        <f t="shared" ref="I81:I143" si="9">G81-2*H81</f>
        <v>-7.2470226222767415</v>
      </c>
      <c r="J81" s="19">
        <f t="shared" ref="J81:J137" si="10">G81+2*H81</f>
        <v>0.21368928894340833</v>
      </c>
      <c r="P81">
        <v>1607</v>
      </c>
      <c r="Q81">
        <f t="shared" si="6"/>
        <v>26.783333333333335</v>
      </c>
    </row>
    <row r="82" spans="1:17" x14ac:dyDescent="0.35">
      <c r="A82" s="7">
        <v>45530</v>
      </c>
      <c r="B82" s="13">
        <v>81</v>
      </c>
      <c r="C82" s="12">
        <v>-105.75</v>
      </c>
      <c r="D82">
        <f t="shared" si="0"/>
        <v>-90.75</v>
      </c>
      <c r="E82">
        <v>1</v>
      </c>
      <c r="F82">
        <f t="shared" si="1"/>
        <v>-3.75</v>
      </c>
      <c r="G82" s="19">
        <f t="shared" si="7"/>
        <v>-3.3666666666666667</v>
      </c>
      <c r="H82" s="19">
        <f t="shared" si="8"/>
        <v>2.1763246285627722</v>
      </c>
      <c r="I82" s="19">
        <f t="shared" si="9"/>
        <v>-7.7193159237922107</v>
      </c>
      <c r="J82" s="19">
        <f t="shared" si="10"/>
        <v>0.98598259045887771</v>
      </c>
      <c r="P82">
        <v>1620</v>
      </c>
      <c r="Q82">
        <f t="shared" si="6"/>
        <v>27</v>
      </c>
    </row>
    <row r="83" spans="1:17" x14ac:dyDescent="0.35">
      <c r="A83" s="7">
        <v>45531</v>
      </c>
      <c r="B83" s="13">
        <v>82</v>
      </c>
      <c r="C83" s="12">
        <v>-108</v>
      </c>
      <c r="D83">
        <f t="shared" si="0"/>
        <v>-93</v>
      </c>
      <c r="E83">
        <v>1</v>
      </c>
      <c r="F83">
        <f t="shared" si="1"/>
        <v>-2.25</v>
      </c>
      <c r="G83" s="19">
        <f t="shared" si="7"/>
        <v>-3.3</v>
      </c>
      <c r="H83" s="19">
        <f t="shared" si="8"/>
        <v>2.2761444008088181</v>
      </c>
      <c r="I83" s="19">
        <f t="shared" si="9"/>
        <v>-7.852288801617636</v>
      </c>
      <c r="J83" s="19">
        <f t="shared" si="10"/>
        <v>1.2522888016176363</v>
      </c>
      <c r="P83">
        <v>1650</v>
      </c>
      <c r="Q83">
        <f t="shared" si="6"/>
        <v>27.5</v>
      </c>
    </row>
    <row r="84" spans="1:17" x14ac:dyDescent="0.35">
      <c r="A84" s="7">
        <v>45532</v>
      </c>
      <c r="B84" s="13">
        <v>83</v>
      </c>
      <c r="C84" s="12">
        <v>-109</v>
      </c>
      <c r="D84">
        <f t="shared" si="0"/>
        <v>-94</v>
      </c>
      <c r="E84">
        <v>1</v>
      </c>
      <c r="F84">
        <f t="shared" si="1"/>
        <v>-1</v>
      </c>
      <c r="G84" s="19">
        <f t="shared" si="7"/>
        <v>-3.3</v>
      </c>
      <c r="H84" s="19">
        <f t="shared" si="8"/>
        <v>2.2761444008088181</v>
      </c>
      <c r="I84" s="19">
        <f t="shared" si="9"/>
        <v>-7.852288801617636</v>
      </c>
      <c r="J84" s="19">
        <f t="shared" si="10"/>
        <v>1.2522888016176363</v>
      </c>
      <c r="P84">
        <v>1680</v>
      </c>
      <c r="Q84">
        <f t="shared" si="6"/>
        <v>28</v>
      </c>
    </row>
    <row r="85" spans="1:17" x14ac:dyDescent="0.35">
      <c r="A85" s="7">
        <v>45533</v>
      </c>
      <c r="B85" s="13">
        <v>84</v>
      </c>
      <c r="C85" s="12">
        <v>-113</v>
      </c>
      <c r="D85">
        <f t="shared" si="0"/>
        <v>-98</v>
      </c>
      <c r="E85">
        <v>1</v>
      </c>
      <c r="F85">
        <f t="shared" si="1"/>
        <v>-4</v>
      </c>
      <c r="G85" s="19">
        <f t="shared" si="7"/>
        <v>-3.0333333333333332</v>
      </c>
      <c r="H85" s="19">
        <f t="shared" si="8"/>
        <v>2.1763246285627722</v>
      </c>
      <c r="I85" s="19">
        <f t="shared" si="9"/>
        <v>-7.3859825904588776</v>
      </c>
      <c r="J85" s="19">
        <f t="shared" si="10"/>
        <v>1.3193159237922112</v>
      </c>
      <c r="P85">
        <v>1710</v>
      </c>
      <c r="Q85">
        <f t="shared" si="6"/>
        <v>28.5</v>
      </c>
    </row>
    <row r="86" spans="1:17" x14ac:dyDescent="0.35">
      <c r="A86" s="7">
        <v>45534</v>
      </c>
      <c r="B86" s="13">
        <v>85</v>
      </c>
      <c r="C86" s="12">
        <v>-114.5</v>
      </c>
      <c r="D86">
        <f t="shared" si="0"/>
        <v>-99.5</v>
      </c>
      <c r="E86">
        <v>1</v>
      </c>
      <c r="F86">
        <f t="shared" si="1"/>
        <v>-1.5</v>
      </c>
      <c r="G86" s="19">
        <f t="shared" si="7"/>
        <v>-2.8</v>
      </c>
      <c r="H86" s="19">
        <f t="shared" si="8"/>
        <v>2.112857464824986</v>
      </c>
      <c r="I86" s="19">
        <f t="shared" si="9"/>
        <v>-7.0257149296499719</v>
      </c>
      <c r="J86" s="19">
        <f t="shared" si="10"/>
        <v>1.4257149296499723</v>
      </c>
      <c r="P86">
        <v>1730</v>
      </c>
      <c r="Q86">
        <f t="shared" si="6"/>
        <v>28.833333333333332</v>
      </c>
    </row>
    <row r="87" spans="1:17" x14ac:dyDescent="0.35">
      <c r="A87" s="7">
        <v>45535</v>
      </c>
      <c r="B87" s="13">
        <v>86</v>
      </c>
      <c r="C87" s="12">
        <v>-120</v>
      </c>
      <c r="D87">
        <f t="shared" si="0"/>
        <v>-105</v>
      </c>
      <c r="E87">
        <v>1</v>
      </c>
      <c r="F87">
        <f t="shared" si="1"/>
        <v>-5.5</v>
      </c>
      <c r="G87" s="19">
        <f t="shared" si="7"/>
        <v>-2.75</v>
      </c>
      <c r="H87" s="19">
        <f t="shared" si="8"/>
        <v>2.0412414523193152</v>
      </c>
      <c r="I87" s="19">
        <f t="shared" si="9"/>
        <v>-6.8324829046386304</v>
      </c>
      <c r="J87" s="19">
        <f t="shared" si="10"/>
        <v>1.3324829046386304</v>
      </c>
      <c r="P87">
        <v>1748</v>
      </c>
      <c r="Q87">
        <f t="shared" si="6"/>
        <v>29.133333333333333</v>
      </c>
    </row>
    <row r="88" spans="1:17" x14ac:dyDescent="0.35">
      <c r="A88" s="7">
        <v>45536</v>
      </c>
      <c r="B88" s="13">
        <v>87</v>
      </c>
      <c r="C88" s="12">
        <v>-124</v>
      </c>
      <c r="D88">
        <f t="shared" si="0"/>
        <v>-109</v>
      </c>
      <c r="E88">
        <v>1</v>
      </c>
      <c r="F88">
        <f t="shared" si="1"/>
        <v>-4</v>
      </c>
      <c r="G88" s="19">
        <f t="shared" si="7"/>
        <v>-2.6666666666666665</v>
      </c>
      <c r="H88" s="19">
        <f t="shared" si="8"/>
        <v>1.9773017529507788</v>
      </c>
      <c r="I88" s="19">
        <f t="shared" si="9"/>
        <v>-6.6212701725682237</v>
      </c>
      <c r="J88" s="19">
        <f t="shared" si="10"/>
        <v>1.2879368392348911</v>
      </c>
      <c r="P88">
        <v>1759</v>
      </c>
      <c r="Q88">
        <f t="shared" si="6"/>
        <v>29.316666666666666</v>
      </c>
    </row>
    <row r="89" spans="1:17" x14ac:dyDescent="0.35">
      <c r="A89" s="7">
        <v>45537</v>
      </c>
      <c r="B89" s="13">
        <v>88</v>
      </c>
      <c r="C89" s="12">
        <v>-126.5</v>
      </c>
      <c r="D89">
        <f t="shared" si="0"/>
        <v>-111.5</v>
      </c>
      <c r="E89">
        <v>1</v>
      </c>
      <c r="F89">
        <f t="shared" si="1"/>
        <v>-2.5</v>
      </c>
      <c r="G89" s="19">
        <f t="shared" si="7"/>
        <v>-2.6666666666666665</v>
      </c>
      <c r="H89" s="19">
        <f t="shared" si="8"/>
        <v>1.9773017529507788</v>
      </c>
      <c r="I89" s="19">
        <f t="shared" si="9"/>
        <v>-6.6212701725682237</v>
      </c>
      <c r="J89" s="19">
        <f t="shared" si="10"/>
        <v>1.2879368392348911</v>
      </c>
      <c r="P89">
        <v>1800</v>
      </c>
      <c r="Q89">
        <f t="shared" si="6"/>
        <v>30</v>
      </c>
    </row>
    <row r="90" spans="1:17" x14ac:dyDescent="0.35">
      <c r="A90" s="7">
        <v>45538</v>
      </c>
      <c r="B90" s="13">
        <v>89</v>
      </c>
      <c r="C90" s="12">
        <v>-129</v>
      </c>
      <c r="D90">
        <f t="shared" si="0"/>
        <v>-114</v>
      </c>
      <c r="E90">
        <v>1</v>
      </c>
      <c r="F90">
        <f t="shared" si="1"/>
        <v>-2.5</v>
      </c>
      <c r="G90" s="19">
        <f t="shared" si="7"/>
        <v>-2.8</v>
      </c>
      <c r="H90" s="19">
        <f t="shared" si="8"/>
        <v>2.0609463845524947</v>
      </c>
      <c r="I90" s="19">
        <f t="shared" si="9"/>
        <v>-6.9218927691049892</v>
      </c>
      <c r="J90" s="19">
        <f t="shared" si="10"/>
        <v>1.3218927691049895</v>
      </c>
      <c r="K90" t="s">
        <v>141</v>
      </c>
      <c r="P90">
        <v>1860</v>
      </c>
      <c r="Q90">
        <f t="shared" si="6"/>
        <v>31</v>
      </c>
    </row>
    <row r="91" spans="1:17" x14ac:dyDescent="0.35">
      <c r="A91" s="7">
        <v>45539</v>
      </c>
      <c r="B91" s="13">
        <v>90</v>
      </c>
      <c r="C91" s="12">
        <v>-131</v>
      </c>
      <c r="D91">
        <f t="shared" si="0"/>
        <v>-116</v>
      </c>
      <c r="E91">
        <v>1</v>
      </c>
      <c r="F91">
        <f t="shared" si="1"/>
        <v>-2</v>
      </c>
      <c r="G91" s="19">
        <f t="shared" si="7"/>
        <v>-2.75</v>
      </c>
      <c r="H91" s="19">
        <f t="shared" si="8"/>
        <v>2.0371548787463363</v>
      </c>
      <c r="I91" s="19">
        <f t="shared" si="9"/>
        <v>-6.8243097574926725</v>
      </c>
      <c r="J91" s="19">
        <f t="shared" si="10"/>
        <v>1.3243097574926725</v>
      </c>
      <c r="K91" t="s">
        <v>141</v>
      </c>
      <c r="P91">
        <v>1882</v>
      </c>
      <c r="Q91">
        <f t="shared" si="6"/>
        <v>31.366666666666667</v>
      </c>
    </row>
    <row r="92" spans="1:17" x14ac:dyDescent="0.35">
      <c r="A92" s="7">
        <v>45540</v>
      </c>
      <c r="B92" s="13">
        <v>91</v>
      </c>
      <c r="C92" s="12">
        <v>-136</v>
      </c>
      <c r="D92">
        <f t="shared" si="0"/>
        <v>-121</v>
      </c>
      <c r="E92">
        <v>1</v>
      </c>
      <c r="F92">
        <f t="shared" si="1"/>
        <v>-5</v>
      </c>
      <c r="G92" s="19">
        <f t="shared" si="7"/>
        <v>-2.7</v>
      </c>
      <c r="H92" s="19">
        <f t="shared" si="8"/>
        <v>1.9868316486305526</v>
      </c>
      <c r="I92" s="19">
        <f t="shared" si="9"/>
        <v>-6.6736632972611059</v>
      </c>
      <c r="J92" s="19">
        <f t="shared" si="10"/>
        <v>1.2736632972611051</v>
      </c>
      <c r="K92" t="s">
        <v>141</v>
      </c>
      <c r="P92">
        <v>1920</v>
      </c>
      <c r="Q92">
        <f>P92/60</f>
        <v>32</v>
      </c>
    </row>
    <row r="93" spans="1:17" x14ac:dyDescent="0.35">
      <c r="A93" s="7">
        <v>45541</v>
      </c>
      <c r="B93" s="13">
        <v>92</v>
      </c>
      <c r="C93" s="12">
        <v>-138</v>
      </c>
      <c r="D93">
        <f t="shared" si="0"/>
        <v>-123</v>
      </c>
      <c r="E93">
        <v>1</v>
      </c>
      <c r="F93">
        <f t="shared" si="1"/>
        <v>-2</v>
      </c>
      <c r="G93" s="19">
        <f t="shared" si="7"/>
        <v>-2.6333333333333333</v>
      </c>
      <c r="H93" s="19">
        <f t="shared" si="8"/>
        <v>1.9415772511600515</v>
      </c>
      <c r="I93" s="19">
        <f t="shared" si="9"/>
        <v>-6.5164878356534359</v>
      </c>
      <c r="J93" s="19">
        <f t="shared" si="10"/>
        <v>1.2498211689867698</v>
      </c>
      <c r="K93" t="s">
        <v>141</v>
      </c>
      <c r="P93">
        <v>1950</v>
      </c>
      <c r="Q93">
        <f>P93/60</f>
        <v>32.5</v>
      </c>
    </row>
    <row r="94" spans="1:17" x14ac:dyDescent="0.35">
      <c r="A94" s="7">
        <v>45542</v>
      </c>
      <c r="B94" s="13">
        <v>93</v>
      </c>
      <c r="C94" s="12">
        <v>-141</v>
      </c>
      <c r="D94">
        <f t="shared" si="0"/>
        <v>-126</v>
      </c>
      <c r="E94">
        <v>1</v>
      </c>
      <c r="F94">
        <f t="shared" si="1"/>
        <v>-3</v>
      </c>
      <c r="G94" s="19">
        <f t="shared" si="7"/>
        <v>-2.5333333333333332</v>
      </c>
      <c r="H94" s="19">
        <f t="shared" si="8"/>
        <v>1.9458645607772624</v>
      </c>
      <c r="I94" s="19">
        <f t="shared" si="9"/>
        <v>-6.4250624548878577</v>
      </c>
      <c r="J94" s="19">
        <f t="shared" si="10"/>
        <v>1.3583957882211917</v>
      </c>
      <c r="K94" t="s">
        <v>141</v>
      </c>
      <c r="P94">
        <v>1980</v>
      </c>
      <c r="Q94">
        <f>P94/60</f>
        <v>33</v>
      </c>
    </row>
    <row r="95" spans="1:17" x14ac:dyDescent="0.35">
      <c r="A95" s="7">
        <v>45543</v>
      </c>
      <c r="B95" s="13">
        <v>94</v>
      </c>
      <c r="C95" s="12">
        <v>-144</v>
      </c>
      <c r="D95">
        <f t="shared" si="0"/>
        <v>-129</v>
      </c>
      <c r="E95">
        <v>1</v>
      </c>
      <c r="F95">
        <f t="shared" si="1"/>
        <v>-3</v>
      </c>
      <c r="G95" s="19">
        <f t="shared" si="7"/>
        <v>-2.5</v>
      </c>
      <c r="H95" s="19">
        <f t="shared" si="8"/>
        <v>1.980109424585756</v>
      </c>
      <c r="I95" s="19">
        <f t="shared" si="9"/>
        <v>-6.460218849171512</v>
      </c>
      <c r="J95" s="19">
        <f t="shared" si="10"/>
        <v>1.460218849171512</v>
      </c>
      <c r="K95" t="s">
        <v>141</v>
      </c>
      <c r="P95">
        <v>2070</v>
      </c>
      <c r="Q95">
        <f>P95/60</f>
        <v>34.5</v>
      </c>
    </row>
    <row r="96" spans="1:17" x14ac:dyDescent="0.35">
      <c r="A96" s="7">
        <v>45544</v>
      </c>
      <c r="B96" s="13">
        <v>95</v>
      </c>
      <c r="C96" s="12">
        <v>-147</v>
      </c>
      <c r="D96">
        <f t="shared" si="0"/>
        <v>-132</v>
      </c>
      <c r="E96">
        <v>1</v>
      </c>
      <c r="F96">
        <f t="shared" si="1"/>
        <v>-3</v>
      </c>
      <c r="G96" s="19">
        <f t="shared" si="7"/>
        <v>-2.4482758620689653</v>
      </c>
      <c r="H96" s="19">
        <f t="shared" si="8"/>
        <v>1.9939340233361185</v>
      </c>
      <c r="I96" s="19">
        <f t="shared" si="9"/>
        <v>-6.4361439087412027</v>
      </c>
      <c r="J96" s="19">
        <f t="shared" si="10"/>
        <v>1.5395921846032716</v>
      </c>
      <c r="K96" t="s">
        <v>141</v>
      </c>
    </row>
    <row r="97" spans="1:11" x14ac:dyDescent="0.35">
      <c r="A97" s="7">
        <v>45545</v>
      </c>
      <c r="B97" s="13">
        <v>96</v>
      </c>
      <c r="C97" s="12">
        <v>-144</v>
      </c>
      <c r="D97">
        <f t="shared" si="0"/>
        <v>-129</v>
      </c>
      <c r="E97">
        <v>1</v>
      </c>
      <c r="F97">
        <f t="shared" si="1"/>
        <v>3</v>
      </c>
      <c r="G97" s="19">
        <f t="shared" ref="G97:G111" si="11">AVERAGE(F83:F111)</f>
        <v>-2.4017857142857144</v>
      </c>
      <c r="H97" s="19">
        <f t="shared" ref="H97:H111" si="12">_xlfn.STDEV.P(F83:F111)</f>
        <v>2.01372443421109</v>
      </c>
      <c r="I97" s="19">
        <f t="shared" si="9"/>
        <v>-6.4292345827078945</v>
      </c>
      <c r="J97" s="19">
        <f t="shared" si="10"/>
        <v>1.6256631541364657</v>
      </c>
      <c r="K97" t="s">
        <v>141</v>
      </c>
    </row>
    <row r="98" spans="1:11" x14ac:dyDescent="0.35">
      <c r="A98" s="7">
        <v>45546</v>
      </c>
      <c r="B98" s="13">
        <v>97</v>
      </c>
      <c r="C98" s="12">
        <v>-143</v>
      </c>
      <c r="D98">
        <f t="shared" si="0"/>
        <v>-128</v>
      </c>
      <c r="E98">
        <v>1</v>
      </c>
      <c r="F98">
        <f t="shared" si="1"/>
        <v>1</v>
      </c>
      <c r="G98" s="19">
        <f t="shared" si="11"/>
        <v>-2.4074074074074074</v>
      </c>
      <c r="H98" s="19">
        <f t="shared" si="12"/>
        <v>2.0504608200987273</v>
      </c>
      <c r="I98" s="19">
        <f t="shared" si="9"/>
        <v>-6.5083290476048621</v>
      </c>
      <c r="J98" s="19">
        <f t="shared" si="10"/>
        <v>1.6935142327900472</v>
      </c>
      <c r="K98" t="s">
        <v>141</v>
      </c>
    </row>
    <row r="99" spans="1:11" x14ac:dyDescent="0.35">
      <c r="A99" s="7">
        <v>45547</v>
      </c>
      <c r="B99" s="13">
        <v>98</v>
      </c>
      <c r="C99" s="12">
        <v>-144</v>
      </c>
      <c r="D99">
        <f t="shared" si="0"/>
        <v>-129</v>
      </c>
      <c r="E99">
        <v>1</v>
      </c>
      <c r="F99">
        <f t="shared" si="1"/>
        <v>-1</v>
      </c>
      <c r="G99" s="19">
        <f t="shared" si="11"/>
        <v>-2.4615384615384617</v>
      </c>
      <c r="H99" s="19">
        <f t="shared" si="12"/>
        <v>2.0705028974915032</v>
      </c>
      <c r="I99" s="19">
        <f t="shared" si="9"/>
        <v>-6.602544256521468</v>
      </c>
      <c r="J99" s="19">
        <f t="shared" si="10"/>
        <v>1.6794673334445447</v>
      </c>
      <c r="K99" t="s">
        <v>141</v>
      </c>
    </row>
    <row r="100" spans="1:11" x14ac:dyDescent="0.35">
      <c r="A100" s="7">
        <v>45548</v>
      </c>
      <c r="B100" s="13">
        <v>99</v>
      </c>
      <c r="C100" s="12">
        <v>-144</v>
      </c>
      <c r="D100">
        <f t="shared" si="0"/>
        <v>-129</v>
      </c>
      <c r="E100">
        <v>1</v>
      </c>
      <c r="F100">
        <f t="shared" si="1"/>
        <v>0</v>
      </c>
      <c r="G100" s="19">
        <f t="shared" si="11"/>
        <v>-2.2692307692307692</v>
      </c>
      <c r="H100" s="19">
        <f t="shared" si="12"/>
        <v>2.149377231945826</v>
      </c>
      <c r="I100" s="19">
        <f t="shared" si="9"/>
        <v>-6.5679852331224211</v>
      </c>
      <c r="J100" s="19">
        <f t="shared" si="10"/>
        <v>2.0295236946608828</v>
      </c>
      <c r="K100" t="s">
        <v>141</v>
      </c>
    </row>
    <row r="101" spans="1:11" x14ac:dyDescent="0.35">
      <c r="A101" s="7">
        <v>45549</v>
      </c>
      <c r="B101" s="13">
        <v>100</v>
      </c>
      <c r="C101" s="12">
        <v>-144</v>
      </c>
      <c r="D101">
        <f t="shared" si="0"/>
        <v>-129</v>
      </c>
      <c r="E101">
        <v>1</v>
      </c>
      <c r="F101">
        <f t="shared" si="1"/>
        <v>0</v>
      </c>
      <c r="G101" s="19">
        <f t="shared" si="11"/>
        <v>-2.2115384615384617</v>
      </c>
      <c r="H101" s="19">
        <f t="shared" si="12"/>
        <v>2.1890157470489795</v>
      </c>
      <c r="I101" s="19">
        <f t="shared" si="9"/>
        <v>-6.5895699556364207</v>
      </c>
      <c r="J101" s="19">
        <f t="shared" si="10"/>
        <v>2.1664930325594973</v>
      </c>
      <c r="K101" t="s">
        <v>141</v>
      </c>
    </row>
    <row r="102" spans="1:11" x14ac:dyDescent="0.35">
      <c r="A102" s="7">
        <v>45550</v>
      </c>
      <c r="B102" s="13">
        <f>B101+1</f>
        <v>101</v>
      </c>
      <c r="C102" s="12">
        <v>-149</v>
      </c>
      <c r="D102">
        <f t="shared" si="0"/>
        <v>-134</v>
      </c>
      <c r="E102">
        <v>1</v>
      </c>
      <c r="F102">
        <f t="shared" si="1"/>
        <v>-5</v>
      </c>
      <c r="G102" s="19">
        <f t="shared" si="11"/>
        <v>-2</v>
      </c>
      <c r="H102" s="19">
        <f t="shared" si="12"/>
        <v>2.1258482469900737</v>
      </c>
      <c r="I102" s="19">
        <f t="shared" si="9"/>
        <v>-6.2516964939801474</v>
      </c>
      <c r="J102" s="19">
        <f t="shared" si="10"/>
        <v>2.2516964939801474</v>
      </c>
      <c r="K102" t="s">
        <v>141</v>
      </c>
    </row>
    <row r="103" spans="1:11" x14ac:dyDescent="0.35">
      <c r="A103" s="7">
        <v>45551</v>
      </c>
      <c r="B103" s="13">
        <f t="shared" ref="B103:B166" si="13">B102+1</f>
        <v>102</v>
      </c>
      <c r="C103" s="12">
        <v>-152</v>
      </c>
      <c r="D103">
        <f t="shared" si="0"/>
        <v>-137</v>
      </c>
      <c r="E103">
        <v>1</v>
      </c>
      <c r="F103">
        <f t="shared" si="1"/>
        <v>-3</v>
      </c>
      <c r="G103" s="19">
        <f t="shared" si="11"/>
        <v>-1.7692307692307692</v>
      </c>
      <c r="H103" s="19">
        <f t="shared" si="12"/>
        <v>2.2198006200781655</v>
      </c>
      <c r="I103" s="19">
        <f t="shared" si="9"/>
        <v>-6.2088320093871001</v>
      </c>
      <c r="J103" s="19">
        <f t="shared" si="10"/>
        <v>2.6703704709255618</v>
      </c>
      <c r="K103" t="s">
        <v>141</v>
      </c>
    </row>
    <row r="104" spans="1:11" x14ac:dyDescent="0.35">
      <c r="A104" s="7">
        <v>45552</v>
      </c>
      <c r="B104" s="13">
        <f t="shared" si="13"/>
        <v>103</v>
      </c>
      <c r="C104" s="12">
        <v>-156</v>
      </c>
      <c r="D104">
        <f t="shared" si="0"/>
        <v>-141</v>
      </c>
      <c r="E104">
        <v>1</v>
      </c>
      <c r="F104">
        <f t="shared" si="1"/>
        <v>-4</v>
      </c>
      <c r="G104" s="19">
        <f t="shared" si="11"/>
        <v>-1.5769230769230769</v>
      </c>
      <c r="H104" s="19">
        <f t="shared" si="12"/>
        <v>2.3602978450101935</v>
      </c>
      <c r="I104" s="19">
        <f t="shared" si="9"/>
        <v>-6.2975187669434636</v>
      </c>
      <c r="J104" s="19">
        <f t="shared" si="10"/>
        <v>3.1436726130973103</v>
      </c>
      <c r="K104" t="s">
        <v>141</v>
      </c>
    </row>
    <row r="105" spans="1:11" x14ac:dyDescent="0.35">
      <c r="A105" s="7">
        <v>45553</v>
      </c>
      <c r="B105" s="13">
        <f t="shared" si="13"/>
        <v>104</v>
      </c>
      <c r="C105" s="12">
        <v>-162</v>
      </c>
      <c r="D105">
        <f t="shared" si="0"/>
        <v>-147</v>
      </c>
      <c r="E105">
        <v>1</v>
      </c>
      <c r="F105">
        <f t="shared" si="1"/>
        <v>-6</v>
      </c>
      <c r="G105" s="19">
        <f t="shared" si="11"/>
        <v>-1.4423076923076923</v>
      </c>
      <c r="H105" s="19">
        <f t="shared" si="12"/>
        <v>2.4032306904413669</v>
      </c>
      <c r="I105" s="19">
        <f t="shared" si="9"/>
        <v>-6.2487690731904264</v>
      </c>
      <c r="J105" s="19">
        <f t="shared" si="10"/>
        <v>3.3641536885750414</v>
      </c>
      <c r="K105" t="s">
        <v>141</v>
      </c>
    </row>
    <row r="106" spans="1:11" x14ac:dyDescent="0.35">
      <c r="A106" s="7">
        <v>45554</v>
      </c>
      <c r="B106" s="13">
        <f t="shared" si="13"/>
        <v>105</v>
      </c>
      <c r="C106" s="12">
        <v>-165</v>
      </c>
      <c r="D106">
        <f t="shared" si="0"/>
        <v>-150</v>
      </c>
      <c r="E106">
        <v>1</v>
      </c>
      <c r="F106">
        <f t="shared" si="1"/>
        <v>-3</v>
      </c>
      <c r="G106" s="19">
        <f t="shared" si="11"/>
        <v>-1.3076923076923077</v>
      </c>
      <c r="H106" s="19">
        <f t="shared" si="12"/>
        <v>2.4654416170057454</v>
      </c>
      <c r="I106" s="19">
        <f t="shared" si="9"/>
        <v>-6.2385755417037982</v>
      </c>
      <c r="J106" s="19">
        <f t="shared" si="10"/>
        <v>3.6231909263191833</v>
      </c>
      <c r="K106" t="s">
        <v>141</v>
      </c>
    </row>
    <row r="107" spans="1:11" x14ac:dyDescent="0.35">
      <c r="A107" s="7">
        <v>45555</v>
      </c>
      <c r="B107" s="13">
        <f t="shared" si="13"/>
        <v>106</v>
      </c>
      <c r="C107" s="12">
        <v>-169</v>
      </c>
      <c r="D107">
        <f t="shared" si="0"/>
        <v>-154</v>
      </c>
      <c r="E107">
        <v>1</v>
      </c>
      <c r="F107">
        <f t="shared" si="1"/>
        <v>-4</v>
      </c>
      <c r="G107" s="19">
        <f t="shared" si="11"/>
        <v>-1.1153846153846154</v>
      </c>
      <c r="H107" s="19">
        <f t="shared" si="12"/>
        <v>2.362803469755026</v>
      </c>
      <c r="I107" s="19">
        <f t="shared" si="9"/>
        <v>-5.8409915548946678</v>
      </c>
      <c r="J107" s="19">
        <f t="shared" si="10"/>
        <v>3.6102223241254365</v>
      </c>
      <c r="K107" t="s">
        <v>141</v>
      </c>
    </row>
    <row r="108" spans="1:11" x14ac:dyDescent="0.35">
      <c r="A108" s="7">
        <v>45556</v>
      </c>
      <c r="B108" s="13">
        <f t="shared" si="13"/>
        <v>107</v>
      </c>
      <c r="C108" s="12">
        <v>-172</v>
      </c>
      <c r="D108">
        <f t="shared" si="0"/>
        <v>-157</v>
      </c>
      <c r="E108">
        <v>1</v>
      </c>
      <c r="F108">
        <f t="shared" si="1"/>
        <v>-3</v>
      </c>
      <c r="G108" s="19">
        <f t="shared" si="11"/>
        <v>-0.88461538461538458</v>
      </c>
      <c r="H108" s="19">
        <f t="shared" si="12"/>
        <v>2.5506699433214237</v>
      </c>
      <c r="I108" s="19">
        <f t="shared" si="9"/>
        <v>-5.9859552712582325</v>
      </c>
      <c r="J108" s="19">
        <f t="shared" si="10"/>
        <v>4.2167245020274624</v>
      </c>
      <c r="K108" t="s">
        <v>141</v>
      </c>
    </row>
    <row r="109" spans="1:11" x14ac:dyDescent="0.35">
      <c r="A109" s="7">
        <v>45557</v>
      </c>
      <c r="B109" s="13">
        <f t="shared" si="13"/>
        <v>108</v>
      </c>
      <c r="C109" s="12">
        <v>-173</v>
      </c>
      <c r="D109">
        <f t="shared" si="0"/>
        <v>-158</v>
      </c>
      <c r="E109">
        <v>1</v>
      </c>
      <c r="F109">
        <f t="shared" si="1"/>
        <v>-1</v>
      </c>
      <c r="G109" s="19">
        <f t="shared" si="11"/>
        <v>-0.78846153846153844</v>
      </c>
      <c r="H109" s="19">
        <f t="shared" si="12"/>
        <v>2.5159991016075383</v>
      </c>
      <c r="I109" s="19">
        <f t="shared" si="9"/>
        <v>-5.8204597416766148</v>
      </c>
      <c r="J109" s="19">
        <f t="shared" si="10"/>
        <v>4.2435366647535382</v>
      </c>
      <c r="K109" t="s">
        <v>141</v>
      </c>
    </row>
    <row r="110" spans="1:11" x14ac:dyDescent="0.35">
      <c r="A110" s="7">
        <v>45558</v>
      </c>
      <c r="B110" s="13">
        <f t="shared" si="13"/>
        <v>109</v>
      </c>
      <c r="C110" s="12">
        <v>-173</v>
      </c>
      <c r="D110">
        <f t="shared" si="0"/>
        <v>-158</v>
      </c>
      <c r="E110">
        <v>1</v>
      </c>
      <c r="F110">
        <f t="shared" si="1"/>
        <v>0</v>
      </c>
      <c r="G110" s="19">
        <f t="shared" si="11"/>
        <v>-0.59615384615384615</v>
      </c>
      <c r="H110" s="19">
        <f t="shared" si="12"/>
        <v>2.5306552464394199</v>
      </c>
      <c r="I110" s="19">
        <f t="shared" si="9"/>
        <v>-5.6574643390326855</v>
      </c>
      <c r="J110" s="19">
        <f t="shared" si="10"/>
        <v>4.4651566467249939</v>
      </c>
      <c r="K110" t="s">
        <v>141</v>
      </c>
    </row>
    <row r="111" spans="1:11" x14ac:dyDescent="0.35">
      <c r="A111" s="7">
        <v>45559</v>
      </c>
      <c r="B111" s="13">
        <f t="shared" si="13"/>
        <v>110</v>
      </c>
      <c r="G111" s="19">
        <f t="shared" si="11"/>
        <v>-0.40384615384615385</v>
      </c>
      <c r="H111" s="19">
        <f t="shared" si="12"/>
        <v>2.5306552464394199</v>
      </c>
      <c r="I111" s="19">
        <f t="shared" si="9"/>
        <v>-5.4651566467249939</v>
      </c>
      <c r="J111" s="19">
        <f t="shared" si="10"/>
        <v>4.6574643390326855</v>
      </c>
    </row>
    <row r="112" spans="1:11" x14ac:dyDescent="0.35">
      <c r="A112" s="7">
        <v>45561</v>
      </c>
      <c r="B112" s="13">
        <f t="shared" si="13"/>
        <v>111</v>
      </c>
      <c r="G112" s="19">
        <f t="shared" ref="G112:G125" si="14">AVERAGE(F99:F127)</f>
        <v>-0.48076923076923078</v>
      </c>
      <c r="H112" s="19">
        <f t="shared" ref="H112:H125" si="15">_xlfn.STDEV.P(F99:F127)</f>
        <v>2.459208632993898</v>
      </c>
      <c r="I112" s="19">
        <f t="shared" si="9"/>
        <v>-5.3991864967570269</v>
      </c>
      <c r="J112" s="19">
        <f t="shared" si="10"/>
        <v>4.4376480352185652</v>
      </c>
    </row>
    <row r="113" spans="1:11" x14ac:dyDescent="0.35">
      <c r="A113" s="7">
        <v>45562</v>
      </c>
      <c r="B113" s="13">
        <f t="shared" si="13"/>
        <v>112</v>
      </c>
      <c r="C113" s="12">
        <v>-4</v>
      </c>
      <c r="D113">
        <v>-158</v>
      </c>
      <c r="G113" s="19">
        <f t="shared" si="14"/>
        <v>-0.19230769230769232</v>
      </c>
      <c r="H113" s="19">
        <f t="shared" si="15"/>
        <v>2.7979282276112634</v>
      </c>
      <c r="I113" s="19">
        <f t="shared" si="9"/>
        <v>-5.7881641475302192</v>
      </c>
      <c r="J113" s="19">
        <f t="shared" si="10"/>
        <v>5.4035487629148342</v>
      </c>
    </row>
    <row r="114" spans="1:11" x14ac:dyDescent="0.35">
      <c r="A114" s="7">
        <v>45563</v>
      </c>
      <c r="B114" s="13">
        <f t="shared" si="13"/>
        <v>113</v>
      </c>
      <c r="C114" s="12">
        <v>-3</v>
      </c>
      <c r="D114">
        <f>D113+F114</f>
        <v>-157</v>
      </c>
      <c r="E114">
        <v>1</v>
      </c>
      <c r="F114">
        <f>C114-C113</f>
        <v>1</v>
      </c>
      <c r="G114" s="19">
        <f t="shared" si="14"/>
        <v>-9.6153846153846159E-2</v>
      </c>
      <c r="H114" s="19">
        <f t="shared" si="15"/>
        <v>2.845439099443011</v>
      </c>
      <c r="I114" s="19">
        <f t="shared" si="9"/>
        <v>-5.7870320450398678</v>
      </c>
      <c r="J114" s="19">
        <f t="shared" si="10"/>
        <v>5.5947243527321762</v>
      </c>
      <c r="K114" t="s">
        <v>141</v>
      </c>
    </row>
    <row r="115" spans="1:11" x14ac:dyDescent="0.35">
      <c r="A115" s="7">
        <v>45564</v>
      </c>
      <c r="B115" s="13">
        <f t="shared" si="13"/>
        <v>114</v>
      </c>
      <c r="C115" s="12">
        <v>-3</v>
      </c>
      <c r="D115">
        <f t="shared" ref="D115:D137" si="16">D114+F115</f>
        <v>-157</v>
      </c>
      <c r="E115">
        <v>1</v>
      </c>
      <c r="F115">
        <f t="shared" ref="F115:F137" si="17">C115-C114</f>
        <v>0</v>
      </c>
      <c r="G115" s="19">
        <f t="shared" si="14"/>
        <v>0</v>
      </c>
      <c r="H115" s="19">
        <f t="shared" si="15"/>
        <v>2.8889710704944496</v>
      </c>
      <c r="I115" s="19">
        <f t="shared" si="9"/>
        <v>-5.7779421409888991</v>
      </c>
      <c r="J115" s="19">
        <f t="shared" si="10"/>
        <v>5.7779421409888991</v>
      </c>
      <c r="K115" t="s">
        <v>141</v>
      </c>
    </row>
    <row r="116" spans="1:11" x14ac:dyDescent="0.35">
      <c r="A116" s="7">
        <v>45565</v>
      </c>
      <c r="B116" s="13">
        <f t="shared" si="13"/>
        <v>115</v>
      </c>
      <c r="C116" s="12">
        <v>-3</v>
      </c>
      <c r="D116">
        <f t="shared" si="16"/>
        <v>-157</v>
      </c>
      <c r="E116">
        <v>1</v>
      </c>
      <c r="F116">
        <f t="shared" si="17"/>
        <v>0</v>
      </c>
      <c r="G116" s="19">
        <f t="shared" si="14"/>
        <v>0.26923076923076922</v>
      </c>
      <c r="H116" s="19">
        <f t="shared" si="15"/>
        <v>2.7323938829094438</v>
      </c>
      <c r="I116" s="19">
        <f t="shared" si="9"/>
        <v>-5.1955569965881185</v>
      </c>
      <c r="J116" s="19">
        <f t="shared" si="10"/>
        <v>5.7340185350496569</v>
      </c>
      <c r="K116" t="s">
        <v>141</v>
      </c>
    </row>
    <row r="117" spans="1:11" x14ac:dyDescent="0.35">
      <c r="A117" s="7">
        <v>45566</v>
      </c>
      <c r="B117" s="13">
        <f t="shared" si="13"/>
        <v>116</v>
      </c>
      <c r="C117" s="12">
        <v>-1</v>
      </c>
      <c r="D117">
        <f t="shared" si="16"/>
        <v>-155</v>
      </c>
      <c r="E117">
        <v>1</v>
      </c>
      <c r="F117">
        <f t="shared" si="17"/>
        <v>2</v>
      </c>
      <c r="G117" s="19">
        <f t="shared" si="14"/>
        <v>0.40384615384615385</v>
      </c>
      <c r="H117" s="19">
        <f t="shared" si="15"/>
        <v>2.6530795994366141</v>
      </c>
      <c r="I117" s="19">
        <f t="shared" si="9"/>
        <v>-4.902313045027074</v>
      </c>
      <c r="J117" s="19">
        <f t="shared" si="10"/>
        <v>5.7100053527193824</v>
      </c>
      <c r="K117" t="s">
        <v>141</v>
      </c>
    </row>
    <row r="118" spans="1:11" x14ac:dyDescent="0.35">
      <c r="A118" s="7">
        <v>45567</v>
      </c>
      <c r="B118" s="13">
        <f t="shared" si="13"/>
        <v>117</v>
      </c>
      <c r="C118" s="12">
        <v>1.5</v>
      </c>
      <c r="D118">
        <f t="shared" si="16"/>
        <v>-152.5</v>
      </c>
      <c r="E118">
        <v>1</v>
      </c>
      <c r="F118">
        <f t="shared" si="17"/>
        <v>2.5</v>
      </c>
      <c r="G118" s="19">
        <f t="shared" si="14"/>
        <v>0.61538461538461542</v>
      </c>
      <c r="H118" s="19">
        <f t="shared" si="15"/>
        <v>2.5088600395846821</v>
      </c>
      <c r="I118" s="19">
        <f t="shared" si="9"/>
        <v>-4.4023354637847483</v>
      </c>
      <c r="J118" s="19">
        <f t="shared" si="10"/>
        <v>5.63310469455398</v>
      </c>
      <c r="K118" t="s">
        <v>141</v>
      </c>
    </row>
    <row r="119" spans="1:11" x14ac:dyDescent="0.35">
      <c r="A119" s="7">
        <v>45568</v>
      </c>
      <c r="B119" s="13">
        <f t="shared" si="13"/>
        <v>118</v>
      </c>
      <c r="C119" s="12">
        <v>2.5</v>
      </c>
      <c r="D119">
        <f t="shared" si="16"/>
        <v>-151.5</v>
      </c>
      <c r="E119">
        <v>1</v>
      </c>
      <c r="F119">
        <f t="shared" si="17"/>
        <v>1</v>
      </c>
      <c r="G119" s="19">
        <f t="shared" si="14"/>
        <v>0.92307692307692313</v>
      </c>
      <c r="H119" s="19">
        <f t="shared" si="15"/>
        <v>2.1424837657239162</v>
      </c>
      <c r="I119" s="19">
        <f t="shared" si="9"/>
        <v>-3.361890608370909</v>
      </c>
      <c r="J119" s="19">
        <f t="shared" si="10"/>
        <v>5.2080444545247557</v>
      </c>
      <c r="K119" t="s">
        <v>141</v>
      </c>
    </row>
    <row r="120" spans="1:11" x14ac:dyDescent="0.35">
      <c r="A120" s="7">
        <v>45569</v>
      </c>
      <c r="B120" s="13">
        <f t="shared" si="13"/>
        <v>119</v>
      </c>
      <c r="C120" s="12">
        <v>4</v>
      </c>
      <c r="D120">
        <f t="shared" si="16"/>
        <v>-150</v>
      </c>
      <c r="E120">
        <v>1</v>
      </c>
      <c r="F120">
        <f t="shared" si="17"/>
        <v>1.5</v>
      </c>
      <c r="G120" s="19">
        <f t="shared" si="14"/>
        <v>1.0576923076923077</v>
      </c>
      <c r="H120" s="19">
        <f t="shared" si="15"/>
        <v>1.9967614311724251</v>
      </c>
      <c r="I120" s="19">
        <f t="shared" si="9"/>
        <v>-2.9358305546525427</v>
      </c>
      <c r="J120" s="19">
        <f t="shared" si="10"/>
        <v>5.0512151700371577</v>
      </c>
      <c r="K120" t="s">
        <v>141</v>
      </c>
    </row>
    <row r="121" spans="1:11" x14ac:dyDescent="0.35">
      <c r="A121" s="7">
        <v>45570</v>
      </c>
      <c r="B121" s="13">
        <f t="shared" si="13"/>
        <v>120</v>
      </c>
      <c r="C121" s="12">
        <v>4</v>
      </c>
      <c r="D121">
        <f t="shared" si="16"/>
        <v>-150</v>
      </c>
      <c r="E121">
        <v>1</v>
      </c>
      <c r="F121">
        <f t="shared" si="17"/>
        <v>0</v>
      </c>
      <c r="G121" s="19">
        <f t="shared" si="14"/>
        <v>1.2307692307692308</v>
      </c>
      <c r="H121" s="19">
        <f t="shared" si="15"/>
        <v>1.7277751880935539</v>
      </c>
      <c r="I121" s="19">
        <f t="shared" si="9"/>
        <v>-2.224781145417877</v>
      </c>
      <c r="J121" s="19">
        <f t="shared" si="10"/>
        <v>4.6863196069563386</v>
      </c>
      <c r="K121" t="s">
        <v>141</v>
      </c>
    </row>
    <row r="122" spans="1:11" x14ac:dyDescent="0.35">
      <c r="A122" s="7">
        <v>45571</v>
      </c>
      <c r="B122" s="13">
        <f t="shared" si="13"/>
        <v>121</v>
      </c>
      <c r="C122" s="12">
        <v>8</v>
      </c>
      <c r="D122">
        <f t="shared" si="16"/>
        <v>-146</v>
      </c>
      <c r="E122">
        <v>1</v>
      </c>
      <c r="F122">
        <f t="shared" si="17"/>
        <v>4</v>
      </c>
      <c r="G122" s="19">
        <f t="shared" si="14"/>
        <v>1.4230769230769231</v>
      </c>
      <c r="H122" s="19">
        <f t="shared" si="15"/>
        <v>1.5108091801078736</v>
      </c>
      <c r="I122" s="19">
        <f t="shared" si="9"/>
        <v>-1.598541437138824</v>
      </c>
      <c r="J122" s="19">
        <f t="shared" si="10"/>
        <v>4.4446952832926705</v>
      </c>
      <c r="K122" t="s">
        <v>141</v>
      </c>
    </row>
    <row r="123" spans="1:11" x14ac:dyDescent="0.35">
      <c r="A123" s="7">
        <v>45572</v>
      </c>
      <c r="B123" s="13">
        <f t="shared" si="13"/>
        <v>122</v>
      </c>
      <c r="C123" s="12">
        <v>7.5</v>
      </c>
      <c r="D123">
        <f t="shared" si="16"/>
        <v>-146.5</v>
      </c>
      <c r="E123">
        <v>1</v>
      </c>
      <c r="F123">
        <f t="shared" si="17"/>
        <v>-0.5</v>
      </c>
      <c r="G123" s="19">
        <f t="shared" si="14"/>
        <v>1.52</v>
      </c>
      <c r="H123" s="19">
        <f t="shared" si="15"/>
        <v>1.4593149077563758</v>
      </c>
      <c r="I123" s="19">
        <f t="shared" si="9"/>
        <v>-1.3986298155127517</v>
      </c>
      <c r="J123" s="19">
        <f t="shared" si="10"/>
        <v>4.4386298155127513</v>
      </c>
      <c r="K123" t="s">
        <v>141</v>
      </c>
    </row>
    <row r="124" spans="1:11" x14ac:dyDescent="0.35">
      <c r="A124" s="7">
        <v>45573</v>
      </c>
      <c r="B124" s="13">
        <f t="shared" si="13"/>
        <v>123</v>
      </c>
      <c r="C124" s="12">
        <v>9.5</v>
      </c>
      <c r="D124">
        <f t="shared" si="16"/>
        <v>-144.5</v>
      </c>
      <c r="E124">
        <v>1</v>
      </c>
      <c r="F124">
        <f t="shared" si="17"/>
        <v>2</v>
      </c>
      <c r="G124" s="19">
        <f t="shared" si="14"/>
        <v>1.6</v>
      </c>
      <c r="H124" s="19">
        <f t="shared" si="15"/>
        <v>1.42828568570857</v>
      </c>
      <c r="I124" s="19">
        <f t="shared" si="9"/>
        <v>-1.2565713714171398</v>
      </c>
      <c r="J124" s="19">
        <f t="shared" si="10"/>
        <v>4.45657137141714</v>
      </c>
      <c r="K124" t="s">
        <v>141</v>
      </c>
    </row>
    <row r="125" spans="1:11" x14ac:dyDescent="0.35">
      <c r="A125" s="7">
        <v>45574</v>
      </c>
      <c r="B125" s="13">
        <f t="shared" si="13"/>
        <v>124</v>
      </c>
      <c r="C125" s="12">
        <v>11.5</v>
      </c>
      <c r="D125">
        <f t="shared" si="16"/>
        <v>-142.5</v>
      </c>
      <c r="E125">
        <v>1</v>
      </c>
      <c r="F125">
        <f t="shared" si="17"/>
        <v>2</v>
      </c>
      <c r="G125" s="19">
        <f t="shared" si="14"/>
        <v>1.5384615384615385</v>
      </c>
      <c r="H125" s="19">
        <f t="shared" si="15"/>
        <v>1.4339501447928653</v>
      </c>
      <c r="I125" s="19">
        <f t="shared" si="9"/>
        <v>-1.3294387511241921</v>
      </c>
      <c r="J125" s="19">
        <f t="shared" si="10"/>
        <v>4.4063618280472694</v>
      </c>
      <c r="K125" t="s">
        <v>141</v>
      </c>
    </row>
    <row r="126" spans="1:11" x14ac:dyDescent="0.35">
      <c r="A126" s="7">
        <v>45575</v>
      </c>
      <c r="B126" s="13">
        <f t="shared" si="13"/>
        <v>125</v>
      </c>
      <c r="C126" s="12">
        <v>13</v>
      </c>
      <c r="D126">
        <f t="shared" si="16"/>
        <v>-141</v>
      </c>
      <c r="E126">
        <v>1</v>
      </c>
      <c r="F126">
        <f t="shared" si="17"/>
        <v>1.5</v>
      </c>
      <c r="G126" s="19">
        <f t="shared" si="7"/>
        <v>1.5185185185185186</v>
      </c>
      <c r="H126" s="19">
        <f t="shared" si="8"/>
        <v>1.4108145892400674</v>
      </c>
      <c r="I126" s="19">
        <f t="shared" si="9"/>
        <v>-1.3031106599616162</v>
      </c>
      <c r="J126" s="19">
        <f t="shared" si="10"/>
        <v>4.3401476969986534</v>
      </c>
      <c r="K126" t="s">
        <v>141</v>
      </c>
    </row>
    <row r="127" spans="1:11" x14ac:dyDescent="0.35">
      <c r="A127" s="7">
        <v>45576</v>
      </c>
      <c r="B127" s="13">
        <f t="shared" si="13"/>
        <v>126</v>
      </c>
      <c r="C127" s="12">
        <v>13.5</v>
      </c>
      <c r="D127">
        <f t="shared" si="16"/>
        <v>-140.5</v>
      </c>
      <c r="E127">
        <v>1</v>
      </c>
      <c r="F127">
        <f t="shared" si="17"/>
        <v>0.5</v>
      </c>
      <c r="G127" s="19">
        <f t="shared" si="7"/>
        <v>1.5178571428571428</v>
      </c>
      <c r="H127" s="19">
        <f t="shared" si="8"/>
        <v>1.3853966867261653</v>
      </c>
      <c r="I127" s="19">
        <f t="shared" si="9"/>
        <v>-1.2529362305951879</v>
      </c>
      <c r="J127" s="19">
        <f t="shared" si="10"/>
        <v>4.2886505163094739</v>
      </c>
      <c r="K127" t="s">
        <v>141</v>
      </c>
    </row>
    <row r="128" spans="1:11" x14ac:dyDescent="0.35">
      <c r="A128" s="7">
        <v>45577</v>
      </c>
      <c r="B128" s="13">
        <f t="shared" si="13"/>
        <v>127</v>
      </c>
      <c r="C128" s="12">
        <v>20</v>
      </c>
      <c r="D128">
        <f t="shared" si="16"/>
        <v>-134</v>
      </c>
      <c r="E128">
        <v>1</v>
      </c>
      <c r="F128">
        <f t="shared" si="17"/>
        <v>6.5</v>
      </c>
      <c r="G128" s="19">
        <f t="shared" si="7"/>
        <v>1.5</v>
      </c>
      <c r="H128" s="19">
        <f t="shared" si="8"/>
        <v>1.364576478442026</v>
      </c>
      <c r="I128" s="19">
        <f t="shared" si="9"/>
        <v>-1.229152956884052</v>
      </c>
      <c r="J128" s="19">
        <f t="shared" si="10"/>
        <v>4.229152956884052</v>
      </c>
      <c r="K128" t="s">
        <v>141</v>
      </c>
    </row>
    <row r="129" spans="1:11" x14ac:dyDescent="0.35">
      <c r="A129" s="7">
        <v>45578</v>
      </c>
      <c r="B129" s="13">
        <f t="shared" si="13"/>
        <v>128</v>
      </c>
      <c r="C129" s="12">
        <v>22.5</v>
      </c>
      <c r="D129">
        <f t="shared" si="16"/>
        <v>-131.5</v>
      </c>
      <c r="E129">
        <v>1</v>
      </c>
      <c r="F129">
        <f t="shared" si="17"/>
        <v>2.5</v>
      </c>
      <c r="G129" s="19">
        <f t="shared" si="7"/>
        <v>1.5</v>
      </c>
      <c r="H129" s="19">
        <f t="shared" si="8"/>
        <v>1.364576478442026</v>
      </c>
      <c r="I129" s="19">
        <f t="shared" si="9"/>
        <v>-1.229152956884052</v>
      </c>
      <c r="J129" s="19">
        <f t="shared" si="10"/>
        <v>4.229152956884052</v>
      </c>
      <c r="K129" t="s">
        <v>141</v>
      </c>
    </row>
    <row r="130" spans="1:11" x14ac:dyDescent="0.35">
      <c r="A130" s="7">
        <v>45579</v>
      </c>
      <c r="B130" s="13">
        <f t="shared" si="13"/>
        <v>129</v>
      </c>
      <c r="C130" s="12">
        <v>25</v>
      </c>
      <c r="D130">
        <f t="shared" si="16"/>
        <v>-129</v>
      </c>
      <c r="E130">
        <v>1</v>
      </c>
      <c r="F130">
        <f t="shared" si="17"/>
        <v>2.5</v>
      </c>
      <c r="G130" s="19">
        <f t="shared" si="7"/>
        <v>1.5517241379310345</v>
      </c>
      <c r="H130" s="19">
        <f t="shared" si="8"/>
        <v>1.3348435759204076</v>
      </c>
      <c r="I130" s="19">
        <f t="shared" si="9"/>
        <v>-1.1179630139097807</v>
      </c>
      <c r="J130" s="19">
        <f t="shared" si="10"/>
        <v>4.2214112897718499</v>
      </c>
      <c r="K130" t="s">
        <v>141</v>
      </c>
    </row>
    <row r="131" spans="1:11" x14ac:dyDescent="0.35">
      <c r="A131" s="7">
        <v>45580</v>
      </c>
      <c r="B131" s="13">
        <f t="shared" si="13"/>
        <v>130</v>
      </c>
      <c r="C131" s="12">
        <v>27</v>
      </c>
      <c r="D131">
        <f t="shared" si="16"/>
        <v>-127</v>
      </c>
      <c r="E131">
        <v>1</v>
      </c>
      <c r="F131">
        <f t="shared" si="17"/>
        <v>2</v>
      </c>
      <c r="G131" s="19">
        <f t="shared" si="7"/>
        <v>1.5862068965517242</v>
      </c>
      <c r="H131" s="19">
        <f t="shared" si="8"/>
        <v>1.3069374936722225</v>
      </c>
      <c r="I131" s="19">
        <f t="shared" si="9"/>
        <v>-1.0276680907927207</v>
      </c>
      <c r="J131" s="19">
        <f t="shared" si="10"/>
        <v>4.2000818838961695</v>
      </c>
      <c r="K131" t="s">
        <v>141</v>
      </c>
    </row>
    <row r="132" spans="1:11" x14ac:dyDescent="0.35">
      <c r="A132" s="7">
        <v>45581</v>
      </c>
      <c r="B132" s="13">
        <f t="shared" si="13"/>
        <v>131</v>
      </c>
      <c r="C132" s="12">
        <v>27.5</v>
      </c>
      <c r="D132">
        <f t="shared" si="16"/>
        <v>-126.5</v>
      </c>
      <c r="E132">
        <v>1</v>
      </c>
      <c r="F132">
        <f t="shared" si="17"/>
        <v>0.5</v>
      </c>
      <c r="G132" s="19">
        <f t="shared" si="7"/>
        <v>1.5517241379310345</v>
      </c>
      <c r="H132" s="19">
        <f t="shared" si="8"/>
        <v>1.3087558423688512</v>
      </c>
      <c r="I132" s="19">
        <f t="shared" si="9"/>
        <v>-1.065787546806668</v>
      </c>
      <c r="J132" s="19">
        <f t="shared" si="10"/>
        <v>4.1692358226687372</v>
      </c>
      <c r="K132" t="s">
        <v>141</v>
      </c>
    </row>
    <row r="133" spans="1:11" x14ac:dyDescent="0.35">
      <c r="A133" s="7">
        <v>45582</v>
      </c>
      <c r="B133" s="13">
        <f t="shared" si="13"/>
        <v>132</v>
      </c>
      <c r="C133" s="12">
        <v>29</v>
      </c>
      <c r="D133">
        <f t="shared" si="16"/>
        <v>-125</v>
      </c>
      <c r="E133">
        <v>1</v>
      </c>
      <c r="F133">
        <f t="shared" si="17"/>
        <v>1.5</v>
      </c>
      <c r="G133" s="19">
        <f t="shared" si="7"/>
        <v>1.5</v>
      </c>
      <c r="H133" s="19">
        <f t="shared" si="8"/>
        <v>1.299867367239363</v>
      </c>
      <c r="I133" s="19">
        <f t="shared" si="9"/>
        <v>-1.0997347344787261</v>
      </c>
      <c r="J133" s="19">
        <f t="shared" si="10"/>
        <v>4.0997347344787265</v>
      </c>
      <c r="K133" t="s">
        <v>141</v>
      </c>
    </row>
    <row r="134" spans="1:11" x14ac:dyDescent="0.35">
      <c r="A134" s="7">
        <v>45583</v>
      </c>
      <c r="B134" s="13">
        <f t="shared" si="13"/>
        <v>133</v>
      </c>
      <c r="C134" s="12">
        <v>31</v>
      </c>
      <c r="D134">
        <f t="shared" si="16"/>
        <v>-123</v>
      </c>
      <c r="E134">
        <v>1</v>
      </c>
      <c r="F134">
        <f t="shared" si="17"/>
        <v>2</v>
      </c>
      <c r="G134" s="19">
        <f t="shared" si="7"/>
        <v>1.5344827586206897</v>
      </c>
      <c r="H134" s="19">
        <f t="shared" si="8"/>
        <v>1.2994099090632256</v>
      </c>
      <c r="I134" s="19">
        <f t="shared" si="9"/>
        <v>-1.0643370595057615</v>
      </c>
      <c r="J134" s="19">
        <f t="shared" si="10"/>
        <v>4.1333025767471412</v>
      </c>
      <c r="K134" t="s">
        <v>141</v>
      </c>
    </row>
    <row r="135" spans="1:11" x14ac:dyDescent="0.35">
      <c r="A135" s="7">
        <v>45584</v>
      </c>
      <c r="B135" s="13">
        <f t="shared" si="13"/>
        <v>134</v>
      </c>
      <c r="C135" s="12">
        <v>31.5</v>
      </c>
      <c r="D135">
        <f t="shared" si="16"/>
        <v>-122.5</v>
      </c>
      <c r="E135">
        <v>1</v>
      </c>
      <c r="F135">
        <f t="shared" si="17"/>
        <v>0.5</v>
      </c>
      <c r="G135" s="19">
        <f t="shared" si="7"/>
        <v>1.5</v>
      </c>
      <c r="H135" s="19">
        <f t="shared" si="8"/>
        <v>1.3130643285972254</v>
      </c>
      <c r="I135" s="19">
        <f t="shared" si="9"/>
        <v>-1.1261286571944509</v>
      </c>
      <c r="J135" s="19">
        <f t="shared" si="10"/>
        <v>4.1261286571944513</v>
      </c>
      <c r="K135" t="s">
        <v>141</v>
      </c>
    </row>
    <row r="136" spans="1:11" x14ac:dyDescent="0.35">
      <c r="A136" s="7">
        <v>45585</v>
      </c>
      <c r="B136" s="13">
        <f t="shared" si="13"/>
        <v>135</v>
      </c>
      <c r="C136" s="12">
        <v>32</v>
      </c>
      <c r="D136">
        <f t="shared" si="16"/>
        <v>-122</v>
      </c>
      <c r="E136">
        <v>1</v>
      </c>
      <c r="F136">
        <f t="shared" si="17"/>
        <v>0.5</v>
      </c>
      <c r="G136" s="19">
        <f t="shared" si="7"/>
        <v>1.5517241379310345</v>
      </c>
      <c r="H136" s="19">
        <f t="shared" si="8"/>
        <v>1.2821374098329799</v>
      </c>
      <c r="I136" s="19">
        <f t="shared" si="9"/>
        <v>-1.0125506817349252</v>
      </c>
      <c r="J136" s="19">
        <f t="shared" si="10"/>
        <v>4.115998957596994</v>
      </c>
      <c r="K136" t="s">
        <v>141</v>
      </c>
    </row>
    <row r="137" spans="1:11" x14ac:dyDescent="0.35">
      <c r="A137" s="7">
        <v>45586</v>
      </c>
      <c r="B137" s="13">
        <f t="shared" si="13"/>
        <v>136</v>
      </c>
      <c r="C137" s="12">
        <v>34</v>
      </c>
      <c r="D137">
        <f t="shared" si="16"/>
        <v>-120</v>
      </c>
      <c r="E137">
        <v>1</v>
      </c>
      <c r="F137">
        <f t="shared" si="17"/>
        <v>2</v>
      </c>
      <c r="G137" s="19">
        <f t="shared" si="7"/>
        <v>1.4827586206896552</v>
      </c>
      <c r="H137" s="19">
        <f t="shared" si="8"/>
        <v>1.1997324315251587</v>
      </c>
      <c r="I137" s="19">
        <f t="shared" si="9"/>
        <v>-0.91670624236066223</v>
      </c>
      <c r="J137" s="19">
        <f t="shared" si="10"/>
        <v>3.8822234837399727</v>
      </c>
      <c r="K137" t="s">
        <v>141</v>
      </c>
    </row>
    <row r="138" spans="1:11" x14ac:dyDescent="0.35">
      <c r="A138" s="7">
        <v>45593</v>
      </c>
      <c r="B138" s="13">
        <f t="shared" si="13"/>
        <v>137</v>
      </c>
      <c r="C138" s="12">
        <v>-13</v>
      </c>
      <c r="D138">
        <v>-120</v>
      </c>
      <c r="E138">
        <v>1</v>
      </c>
      <c r="G138" s="19">
        <f t="shared" si="7"/>
        <v>1.5344827586206897</v>
      </c>
      <c r="H138" s="19">
        <f t="shared" si="8"/>
        <v>1.1441834498646246</v>
      </c>
      <c r="I138" s="19">
        <f t="shared" si="9"/>
        <v>-0.7538841411085595</v>
      </c>
      <c r="J138" s="19">
        <f t="shared" ref="J138:J161" si="18">G138+2*H138</f>
        <v>3.8228496583499387</v>
      </c>
      <c r="K138" t="s">
        <v>141</v>
      </c>
    </row>
    <row r="139" spans="1:11" x14ac:dyDescent="0.35">
      <c r="A139" s="7">
        <v>45594</v>
      </c>
      <c r="B139" s="13">
        <f t="shared" si="13"/>
        <v>138</v>
      </c>
      <c r="C139" s="12">
        <v>-11</v>
      </c>
      <c r="D139">
        <f t="shared" ref="D139:D161" si="19">D138+F139</f>
        <v>-118</v>
      </c>
      <c r="E139">
        <v>1</v>
      </c>
      <c r="F139">
        <f t="shared" ref="F139:F161" si="20">C139-C138</f>
        <v>2</v>
      </c>
      <c r="G139" s="19">
        <f t="shared" si="7"/>
        <v>1.5344827586206897</v>
      </c>
      <c r="H139" s="19">
        <f t="shared" si="8"/>
        <v>1.1441834498646246</v>
      </c>
      <c r="I139" s="19">
        <f t="shared" si="9"/>
        <v>-0.7538841411085595</v>
      </c>
      <c r="J139" s="19">
        <f t="shared" si="18"/>
        <v>3.8228496583499387</v>
      </c>
      <c r="K139" t="s">
        <v>141</v>
      </c>
    </row>
    <row r="140" spans="1:11" x14ac:dyDescent="0.35">
      <c r="A140" s="7">
        <v>45595</v>
      </c>
      <c r="B140" s="13">
        <f t="shared" si="13"/>
        <v>139</v>
      </c>
      <c r="C140" s="12">
        <v>-11</v>
      </c>
      <c r="D140">
        <f t="shared" si="19"/>
        <v>-118</v>
      </c>
      <c r="E140">
        <v>1</v>
      </c>
      <c r="F140">
        <f t="shared" si="20"/>
        <v>0</v>
      </c>
      <c r="G140" s="19">
        <f t="shared" si="7"/>
        <v>1.5172413793103448</v>
      </c>
      <c r="H140" s="19">
        <f t="shared" si="8"/>
        <v>1.1408009785981565</v>
      </c>
      <c r="I140" s="19">
        <f t="shared" si="9"/>
        <v>-0.76436057788596834</v>
      </c>
      <c r="J140" s="19">
        <f t="shared" si="18"/>
        <v>3.7988433365066578</v>
      </c>
      <c r="K140" t="s">
        <v>141</v>
      </c>
    </row>
    <row r="141" spans="1:11" x14ac:dyDescent="0.35">
      <c r="A141" s="7">
        <v>45596</v>
      </c>
      <c r="B141" s="13">
        <f t="shared" si="13"/>
        <v>140</v>
      </c>
      <c r="C141" s="12">
        <v>-10</v>
      </c>
      <c r="D141">
        <f t="shared" si="19"/>
        <v>-117</v>
      </c>
      <c r="E141">
        <v>1</v>
      </c>
      <c r="F141">
        <f t="shared" si="20"/>
        <v>1</v>
      </c>
      <c r="G141" s="19">
        <f t="shared" si="7"/>
        <v>1.5517241379310345</v>
      </c>
      <c r="H141" s="19">
        <f t="shared" si="8"/>
        <v>1.1547863482510587</v>
      </c>
      <c r="I141" s="19">
        <f t="shared" si="9"/>
        <v>-0.75784855857108302</v>
      </c>
      <c r="J141" s="19">
        <f t="shared" si="18"/>
        <v>3.8612968344331522</v>
      </c>
      <c r="K141" t="s">
        <v>141</v>
      </c>
    </row>
    <row r="142" spans="1:11" x14ac:dyDescent="0.35">
      <c r="A142" s="7">
        <v>45597</v>
      </c>
      <c r="B142" s="13">
        <f t="shared" si="13"/>
        <v>141</v>
      </c>
      <c r="C142" s="12">
        <v>-8.5</v>
      </c>
      <c r="D142">
        <f t="shared" si="19"/>
        <v>-115.5</v>
      </c>
      <c r="E142">
        <v>1</v>
      </c>
      <c r="F142">
        <f t="shared" si="20"/>
        <v>1.5</v>
      </c>
      <c r="G142" s="19">
        <f t="shared" si="7"/>
        <v>1.5344827586206897</v>
      </c>
      <c r="H142" s="19">
        <f t="shared" si="8"/>
        <v>1.1739341055551173</v>
      </c>
      <c r="I142" s="19">
        <f t="shared" si="9"/>
        <v>-0.81338545248954497</v>
      </c>
      <c r="J142" s="19">
        <f t="shared" si="18"/>
        <v>3.8823509697309246</v>
      </c>
      <c r="K142" t="s">
        <v>141</v>
      </c>
    </row>
    <row r="143" spans="1:11" x14ac:dyDescent="0.35">
      <c r="A143" s="7">
        <v>45598</v>
      </c>
      <c r="B143" s="13">
        <f t="shared" si="13"/>
        <v>142</v>
      </c>
      <c r="C143" s="12">
        <v>-7.5</v>
      </c>
      <c r="D143">
        <f t="shared" si="19"/>
        <v>-114.5</v>
      </c>
      <c r="E143">
        <v>1</v>
      </c>
      <c r="F143">
        <f t="shared" si="20"/>
        <v>1</v>
      </c>
      <c r="G143" s="19">
        <f t="shared" si="7"/>
        <v>1.3103448275862069</v>
      </c>
      <c r="H143" s="19">
        <f t="shared" si="8"/>
        <v>0.74756839271306208</v>
      </c>
      <c r="I143" s="19">
        <f t="shared" si="9"/>
        <v>-0.18479195783991731</v>
      </c>
      <c r="J143" s="19">
        <f t="shared" si="18"/>
        <v>2.805481613012331</v>
      </c>
      <c r="K143" t="s">
        <v>141</v>
      </c>
    </row>
    <row r="144" spans="1:11" x14ac:dyDescent="0.35">
      <c r="A144" s="7">
        <v>45599</v>
      </c>
      <c r="B144" s="13">
        <f t="shared" si="13"/>
        <v>143</v>
      </c>
      <c r="C144" s="12">
        <v>-6.5</v>
      </c>
      <c r="D144">
        <f t="shared" si="19"/>
        <v>-113.5</v>
      </c>
      <c r="E144">
        <v>1</v>
      </c>
      <c r="F144">
        <f t="shared" si="20"/>
        <v>1</v>
      </c>
      <c r="G144" s="19">
        <f t="shared" ref="G144:G161" si="21">AVERAGE(F130:F159)</f>
        <v>1.2241379310344827</v>
      </c>
      <c r="H144" s="19">
        <f t="shared" ref="H144:H161" si="22">_xlfn.STDEV.P(F130:F159)</f>
        <v>0.74955396963048826</v>
      </c>
      <c r="I144" s="19">
        <f t="shared" ref="I144:I161" si="23">G144-2*H144</f>
        <v>-0.27497000822649387</v>
      </c>
      <c r="J144" s="19">
        <f t="shared" si="18"/>
        <v>2.7232458702954592</v>
      </c>
      <c r="K144" t="s">
        <v>141</v>
      </c>
    </row>
    <row r="145" spans="1:11" x14ac:dyDescent="0.35">
      <c r="A145" s="7">
        <v>45600</v>
      </c>
      <c r="B145" s="13">
        <f t="shared" si="13"/>
        <v>144</v>
      </c>
      <c r="C145" s="12">
        <v>-5</v>
      </c>
      <c r="D145">
        <f t="shared" si="19"/>
        <v>-112</v>
      </c>
      <c r="E145">
        <v>1</v>
      </c>
      <c r="F145">
        <f t="shared" si="20"/>
        <v>1.5</v>
      </c>
      <c r="G145" s="19">
        <f t="shared" si="21"/>
        <v>1.1724137931034482</v>
      </c>
      <c r="H145" s="19">
        <f t="shared" si="22"/>
        <v>0.71046199234608676</v>
      </c>
      <c r="I145" s="19">
        <f t="shared" si="23"/>
        <v>-0.24851019158872534</v>
      </c>
      <c r="J145" s="19">
        <f t="shared" si="18"/>
        <v>2.5933377777956217</v>
      </c>
      <c r="K145" t="s">
        <v>141</v>
      </c>
    </row>
    <row r="146" spans="1:11" x14ac:dyDescent="0.35">
      <c r="A146" s="7">
        <v>45601</v>
      </c>
      <c r="B146" s="13">
        <f t="shared" si="13"/>
        <v>145</v>
      </c>
      <c r="C146" s="12">
        <v>-4</v>
      </c>
      <c r="D146">
        <f t="shared" si="19"/>
        <v>-111</v>
      </c>
      <c r="E146">
        <v>1</v>
      </c>
      <c r="F146">
        <f t="shared" si="20"/>
        <v>1</v>
      </c>
      <c r="G146" s="19">
        <f t="shared" si="21"/>
        <v>1.1551724137931034</v>
      </c>
      <c r="H146" s="19">
        <f t="shared" si="22"/>
        <v>0.69609066338573622</v>
      </c>
      <c r="I146" s="19">
        <f t="shared" si="23"/>
        <v>-0.23700891297836901</v>
      </c>
      <c r="J146" s="19">
        <f t="shared" si="18"/>
        <v>2.5473537405645761</v>
      </c>
      <c r="K146" t="s">
        <v>141</v>
      </c>
    </row>
    <row r="147" spans="1:11" x14ac:dyDescent="0.35">
      <c r="A147" s="7">
        <v>45602</v>
      </c>
      <c r="B147" s="13">
        <f t="shared" si="13"/>
        <v>146</v>
      </c>
      <c r="C147" s="12">
        <v>-3</v>
      </c>
      <c r="D147">
        <f t="shared" si="19"/>
        <v>-110</v>
      </c>
      <c r="E147">
        <v>1</v>
      </c>
      <c r="F147">
        <f t="shared" si="20"/>
        <v>1</v>
      </c>
      <c r="G147" s="19">
        <f t="shared" si="21"/>
        <v>1.103448275862069</v>
      </c>
      <c r="H147" s="19">
        <f t="shared" si="22"/>
        <v>0.7919782122659208</v>
      </c>
      <c r="I147" s="19">
        <f t="shared" si="23"/>
        <v>-0.48050814866977265</v>
      </c>
      <c r="J147" s="19">
        <f t="shared" si="18"/>
        <v>2.6874047003939108</v>
      </c>
      <c r="K147" t="s">
        <v>141</v>
      </c>
    </row>
    <row r="148" spans="1:11" x14ac:dyDescent="0.35">
      <c r="A148" s="7">
        <v>45603</v>
      </c>
      <c r="B148" s="13">
        <f t="shared" si="13"/>
        <v>147</v>
      </c>
      <c r="C148" s="12">
        <v>-2</v>
      </c>
      <c r="D148">
        <f t="shared" si="19"/>
        <v>-109</v>
      </c>
      <c r="E148">
        <v>1</v>
      </c>
      <c r="F148">
        <f t="shared" si="20"/>
        <v>1</v>
      </c>
      <c r="G148" s="19">
        <f t="shared" si="21"/>
        <v>1.0344827586206897</v>
      </c>
      <c r="H148" s="19">
        <f t="shared" si="22"/>
        <v>0.84006398035033336</v>
      </c>
      <c r="I148" s="19">
        <f t="shared" si="23"/>
        <v>-0.645645202079977</v>
      </c>
      <c r="J148" s="19">
        <f t="shared" si="18"/>
        <v>2.7146107193213567</v>
      </c>
      <c r="K148" t="s">
        <v>141</v>
      </c>
    </row>
    <row r="149" spans="1:11" x14ac:dyDescent="0.35">
      <c r="A149" s="7">
        <v>45604</v>
      </c>
      <c r="B149" s="13">
        <f t="shared" si="13"/>
        <v>148</v>
      </c>
      <c r="C149" s="12">
        <v>0</v>
      </c>
      <c r="D149">
        <f t="shared" si="19"/>
        <v>-107</v>
      </c>
      <c r="E149">
        <v>1</v>
      </c>
      <c r="F149">
        <f t="shared" si="20"/>
        <v>2</v>
      </c>
      <c r="G149" s="19">
        <f t="shared" si="21"/>
        <v>1</v>
      </c>
      <c r="H149" s="19">
        <f t="shared" si="22"/>
        <v>0.82000841038580108</v>
      </c>
      <c r="I149" s="19">
        <f t="shared" si="23"/>
        <v>-0.64001682077160216</v>
      </c>
      <c r="J149" s="19">
        <f t="shared" si="18"/>
        <v>2.6400168207716019</v>
      </c>
      <c r="K149" t="s">
        <v>141</v>
      </c>
    </row>
    <row r="150" spans="1:11" x14ac:dyDescent="0.35">
      <c r="A150" s="7">
        <v>45605</v>
      </c>
      <c r="B150" s="13">
        <f t="shared" si="13"/>
        <v>149</v>
      </c>
      <c r="C150" s="12">
        <v>0.5</v>
      </c>
      <c r="D150">
        <f t="shared" si="19"/>
        <v>-106.5</v>
      </c>
      <c r="E150">
        <v>1</v>
      </c>
      <c r="F150">
        <f t="shared" si="20"/>
        <v>0.5</v>
      </c>
      <c r="G150" s="19">
        <f t="shared" si="21"/>
        <v>1.0517241379310345</v>
      </c>
      <c r="H150" s="19">
        <f t="shared" si="22"/>
        <v>0.83402666361709132</v>
      </c>
      <c r="I150" s="19">
        <f t="shared" si="23"/>
        <v>-0.61632918930314817</v>
      </c>
      <c r="J150" s="19">
        <f t="shared" si="18"/>
        <v>2.7197774651652171</v>
      </c>
      <c r="K150" t="s">
        <v>141</v>
      </c>
    </row>
    <row r="151" spans="1:11" x14ac:dyDescent="0.35">
      <c r="A151" s="7">
        <v>45606</v>
      </c>
      <c r="B151" s="13">
        <f t="shared" si="13"/>
        <v>150</v>
      </c>
      <c r="C151" s="12">
        <v>2</v>
      </c>
      <c r="D151">
        <f t="shared" si="19"/>
        <v>-105</v>
      </c>
      <c r="E151">
        <v>1</v>
      </c>
      <c r="F151">
        <f t="shared" si="20"/>
        <v>1.5</v>
      </c>
      <c r="G151" s="19">
        <f t="shared" si="21"/>
        <v>1.0344827586206897</v>
      </c>
      <c r="H151" s="19">
        <f t="shared" si="22"/>
        <v>0.850264000409514</v>
      </c>
      <c r="I151" s="19">
        <f t="shared" si="23"/>
        <v>-0.66604524219833827</v>
      </c>
      <c r="J151" s="19">
        <f t="shared" si="18"/>
        <v>2.7350107594397177</v>
      </c>
      <c r="K151" t="s">
        <v>141</v>
      </c>
    </row>
    <row r="152" spans="1:11" x14ac:dyDescent="0.35">
      <c r="A152" s="7">
        <v>45607</v>
      </c>
      <c r="B152" s="13">
        <f t="shared" si="13"/>
        <v>151</v>
      </c>
      <c r="C152" s="12">
        <v>4</v>
      </c>
      <c r="D152">
        <f t="shared" si="19"/>
        <v>-103</v>
      </c>
      <c r="E152">
        <v>1</v>
      </c>
      <c r="F152">
        <f t="shared" si="20"/>
        <v>2</v>
      </c>
      <c r="G152" s="19">
        <f t="shared" si="21"/>
        <v>0.96551724137931039</v>
      </c>
      <c r="H152" s="19">
        <f t="shared" si="22"/>
        <v>0.850264000409514</v>
      </c>
      <c r="I152" s="19">
        <f t="shared" si="23"/>
        <v>-0.73501075943971761</v>
      </c>
      <c r="J152" s="19">
        <f t="shared" si="18"/>
        <v>2.6660452421983383</v>
      </c>
      <c r="K152" t="s">
        <v>141</v>
      </c>
    </row>
    <row r="153" spans="1:11" x14ac:dyDescent="0.35">
      <c r="A153" s="7">
        <v>45608</v>
      </c>
      <c r="B153" s="13">
        <f t="shared" si="13"/>
        <v>152</v>
      </c>
      <c r="C153" s="12">
        <v>5</v>
      </c>
      <c r="D153">
        <f t="shared" si="19"/>
        <v>-102</v>
      </c>
      <c r="E153">
        <v>1</v>
      </c>
      <c r="F153">
        <f t="shared" si="20"/>
        <v>1</v>
      </c>
      <c r="G153" s="19">
        <f t="shared" si="21"/>
        <v>0.95</v>
      </c>
      <c r="H153" s="19">
        <f t="shared" si="22"/>
        <v>0.84013887740857063</v>
      </c>
      <c r="I153" s="19">
        <f t="shared" si="23"/>
        <v>-0.7302777548171413</v>
      </c>
      <c r="J153" s="19">
        <f t="shared" si="18"/>
        <v>2.6302777548171412</v>
      </c>
      <c r="K153" t="s">
        <v>141</v>
      </c>
    </row>
    <row r="154" spans="1:11" x14ac:dyDescent="0.35">
      <c r="A154" s="7">
        <v>45609</v>
      </c>
      <c r="B154" s="13">
        <f t="shared" si="13"/>
        <v>153</v>
      </c>
      <c r="C154" s="12">
        <v>7</v>
      </c>
      <c r="D154">
        <f t="shared" si="19"/>
        <v>-100</v>
      </c>
      <c r="E154">
        <v>1</v>
      </c>
      <c r="F154">
        <f t="shared" si="20"/>
        <v>2</v>
      </c>
      <c r="G154" s="19">
        <f t="shared" si="21"/>
        <v>0.9</v>
      </c>
      <c r="H154" s="19">
        <f t="shared" si="22"/>
        <v>0.82056890833941143</v>
      </c>
      <c r="I154" s="19">
        <f t="shared" si="23"/>
        <v>-0.74113781667882284</v>
      </c>
      <c r="J154" s="19">
        <f t="shared" si="18"/>
        <v>2.5411378166788228</v>
      </c>
      <c r="K154" t="s">
        <v>141</v>
      </c>
    </row>
    <row r="155" spans="1:11" x14ac:dyDescent="0.35">
      <c r="A155" s="7">
        <v>45610</v>
      </c>
      <c r="B155" s="13">
        <f t="shared" si="13"/>
        <v>154</v>
      </c>
      <c r="C155" s="12">
        <v>8.5</v>
      </c>
      <c r="D155">
        <f t="shared" si="19"/>
        <v>-98.5</v>
      </c>
      <c r="E155">
        <v>1</v>
      </c>
      <c r="F155">
        <f t="shared" si="20"/>
        <v>1.5</v>
      </c>
      <c r="G155" s="19">
        <f t="shared" si="21"/>
        <v>0.8666666666666667</v>
      </c>
      <c r="H155" s="19">
        <f t="shared" si="22"/>
        <v>0.87496031656044582</v>
      </c>
      <c r="I155" s="19">
        <f t="shared" si="23"/>
        <v>-0.88325396645422494</v>
      </c>
      <c r="J155" s="19">
        <f t="shared" si="18"/>
        <v>2.6165872997875583</v>
      </c>
      <c r="K155" t="s">
        <v>141</v>
      </c>
    </row>
    <row r="156" spans="1:11" x14ac:dyDescent="0.35">
      <c r="A156" s="7">
        <v>45611</v>
      </c>
      <c r="B156" s="13">
        <f t="shared" si="13"/>
        <v>155</v>
      </c>
      <c r="C156" s="12">
        <v>11</v>
      </c>
      <c r="D156">
        <f t="shared" si="19"/>
        <v>-96</v>
      </c>
      <c r="E156">
        <v>1</v>
      </c>
      <c r="F156">
        <f t="shared" si="20"/>
        <v>2.5</v>
      </c>
      <c r="G156" s="19">
        <f t="shared" si="21"/>
        <v>0.81666666666666665</v>
      </c>
      <c r="H156" s="19">
        <f t="shared" si="22"/>
        <v>0.90814218172168515</v>
      </c>
      <c r="I156" s="19">
        <f t="shared" si="23"/>
        <v>-0.99961769677670365</v>
      </c>
      <c r="J156" s="19">
        <f t="shared" si="18"/>
        <v>2.6329510301100369</v>
      </c>
      <c r="K156" t="s">
        <v>141</v>
      </c>
    </row>
    <row r="157" spans="1:11" x14ac:dyDescent="0.35">
      <c r="A157" s="7">
        <v>45612</v>
      </c>
      <c r="B157" s="13">
        <f t="shared" si="13"/>
        <v>156</v>
      </c>
      <c r="C157" s="12">
        <v>11</v>
      </c>
      <c r="D157">
        <f t="shared" si="19"/>
        <v>-96</v>
      </c>
      <c r="E157">
        <v>1</v>
      </c>
      <c r="F157">
        <f t="shared" si="20"/>
        <v>0</v>
      </c>
      <c r="G157" s="19">
        <f t="shared" si="21"/>
        <v>0.76666666666666672</v>
      </c>
      <c r="H157" s="19">
        <f t="shared" si="22"/>
        <v>0.91043335224984423</v>
      </c>
      <c r="I157" s="19">
        <f t="shared" si="23"/>
        <v>-1.0542000378330219</v>
      </c>
      <c r="J157" s="19">
        <f t="shared" si="18"/>
        <v>2.5875333711663551</v>
      </c>
      <c r="K157" t="s">
        <v>141</v>
      </c>
    </row>
    <row r="158" spans="1:11" x14ac:dyDescent="0.35">
      <c r="A158" s="7">
        <v>45613</v>
      </c>
      <c r="B158" s="13">
        <f t="shared" si="13"/>
        <v>157</v>
      </c>
      <c r="C158" s="12">
        <v>11</v>
      </c>
      <c r="D158">
        <f t="shared" si="19"/>
        <v>-96</v>
      </c>
      <c r="E158">
        <v>1</v>
      </c>
      <c r="F158">
        <f t="shared" si="20"/>
        <v>0</v>
      </c>
      <c r="G158" s="19">
        <f t="shared" si="21"/>
        <v>0.73333333333333328</v>
      </c>
      <c r="H158" s="19">
        <f t="shared" si="22"/>
        <v>0.91954094827558142</v>
      </c>
      <c r="I158" s="19">
        <f t="shared" si="23"/>
        <v>-1.1057485632178294</v>
      </c>
      <c r="J158" s="19">
        <f t="shared" si="18"/>
        <v>2.5724152298844962</v>
      </c>
      <c r="K158" t="s">
        <v>141</v>
      </c>
    </row>
    <row r="159" spans="1:11" x14ac:dyDescent="0.35">
      <c r="A159" s="7">
        <v>45614</v>
      </c>
      <c r="B159" s="13">
        <f t="shared" si="13"/>
        <v>158</v>
      </c>
      <c r="C159" s="12">
        <v>11</v>
      </c>
      <c r="D159">
        <f t="shared" si="19"/>
        <v>-96</v>
      </c>
      <c r="E159">
        <v>1</v>
      </c>
      <c r="F159">
        <f t="shared" si="20"/>
        <v>0</v>
      </c>
      <c r="G159" s="19">
        <f t="shared" si="21"/>
        <v>0.7</v>
      </c>
      <c r="H159" s="19">
        <f t="shared" si="22"/>
        <v>0.92736184954957035</v>
      </c>
      <c r="I159" s="19">
        <f t="shared" si="23"/>
        <v>-1.1547236990991407</v>
      </c>
      <c r="J159" s="19">
        <f t="shared" si="18"/>
        <v>2.5547236990991404</v>
      </c>
      <c r="K159" t="s">
        <v>141</v>
      </c>
    </row>
    <row r="160" spans="1:11" x14ac:dyDescent="0.35">
      <c r="A160" s="7">
        <v>45615</v>
      </c>
      <c r="B160" s="13">
        <f t="shared" si="13"/>
        <v>159</v>
      </c>
      <c r="C160" s="12">
        <v>12</v>
      </c>
      <c r="D160">
        <f t="shared" si="19"/>
        <v>-95</v>
      </c>
      <c r="E160">
        <v>1</v>
      </c>
      <c r="F160">
        <f t="shared" si="20"/>
        <v>1</v>
      </c>
      <c r="G160" s="19">
        <f t="shared" si="21"/>
        <v>0.67241379310344829</v>
      </c>
      <c r="H160" s="19">
        <f t="shared" si="22"/>
        <v>0.93103448275862066</v>
      </c>
      <c r="I160" s="19">
        <f t="shared" si="23"/>
        <v>-1.1896551724137931</v>
      </c>
      <c r="J160" s="19">
        <f t="shared" si="18"/>
        <v>2.5344827586206895</v>
      </c>
      <c r="K160" t="s">
        <v>141</v>
      </c>
    </row>
    <row r="161" spans="1:11" x14ac:dyDescent="0.35">
      <c r="A161" s="7">
        <v>45616</v>
      </c>
      <c r="B161" s="13">
        <f t="shared" si="13"/>
        <v>160</v>
      </c>
      <c r="C161" s="12">
        <v>13.5</v>
      </c>
      <c r="D161">
        <f t="shared" si="19"/>
        <v>-93.5</v>
      </c>
      <c r="E161">
        <v>1</v>
      </c>
      <c r="F161">
        <f t="shared" si="20"/>
        <v>1.5</v>
      </c>
      <c r="G161" s="19">
        <f t="shared" si="21"/>
        <v>0.6607142857142857</v>
      </c>
      <c r="H161" s="19">
        <f t="shared" si="22"/>
        <v>0.94541724942493199</v>
      </c>
      <c r="I161" s="19">
        <f t="shared" si="23"/>
        <v>-1.2301202131355784</v>
      </c>
      <c r="J161" s="19">
        <f t="shared" si="18"/>
        <v>2.5515487845641496</v>
      </c>
      <c r="K161" t="s">
        <v>141</v>
      </c>
    </row>
    <row r="162" spans="1:11" x14ac:dyDescent="0.35">
      <c r="A162" s="7">
        <v>45617</v>
      </c>
      <c r="B162" s="13">
        <f t="shared" si="13"/>
        <v>161</v>
      </c>
      <c r="C162" s="12">
        <v>12.5</v>
      </c>
      <c r="D162">
        <f t="shared" ref="D162:D167" si="24">D161+F162</f>
        <v>-94.5</v>
      </c>
      <c r="E162">
        <v>2</v>
      </c>
      <c r="F162">
        <f t="shared" ref="F162:F167" si="25">C162-C161</f>
        <v>-1</v>
      </c>
      <c r="G162" s="19">
        <f t="shared" ref="G162:G168" si="26">AVERAGE(F148:F177)</f>
        <v>0.64814814814814814</v>
      </c>
      <c r="H162" s="19">
        <f t="shared" ref="H162:H167" si="27">_xlfn.STDEV.P(F148:F177)</f>
        <v>0.96046685036221779</v>
      </c>
      <c r="I162" s="19">
        <f t="shared" ref="I162:I167" si="28">G162-2*H162</f>
        <v>-1.2727855525762874</v>
      </c>
      <c r="J162" s="19">
        <f t="shared" ref="J162:J167" si="29">G162+2*H162</f>
        <v>2.5690818488725835</v>
      </c>
      <c r="K162" t="s">
        <v>141</v>
      </c>
    </row>
    <row r="163" spans="1:11" x14ac:dyDescent="0.35">
      <c r="A163" s="7">
        <v>45618</v>
      </c>
      <c r="B163" s="13">
        <f t="shared" si="13"/>
        <v>162</v>
      </c>
      <c r="C163" s="12">
        <v>12</v>
      </c>
      <c r="D163">
        <f t="shared" si="24"/>
        <v>-95</v>
      </c>
      <c r="E163">
        <v>3</v>
      </c>
      <c r="F163">
        <f t="shared" si="25"/>
        <v>-0.5</v>
      </c>
      <c r="G163" s="19">
        <f t="shared" si="26"/>
        <v>0.63461538461538458</v>
      </c>
      <c r="H163" s="19">
        <f t="shared" si="27"/>
        <v>0.9762338574228504</v>
      </c>
      <c r="I163" s="19">
        <f t="shared" si="28"/>
        <v>-1.3178523302303162</v>
      </c>
      <c r="J163" s="19">
        <f t="shared" si="29"/>
        <v>2.5870830994610854</v>
      </c>
      <c r="K163" t="s">
        <v>141</v>
      </c>
    </row>
    <row r="164" spans="1:11" x14ac:dyDescent="0.35">
      <c r="A164" s="7">
        <v>45619</v>
      </c>
      <c r="B164" s="13">
        <f t="shared" si="13"/>
        <v>163</v>
      </c>
      <c r="C164" s="12">
        <v>13</v>
      </c>
      <c r="D164">
        <f t="shared" si="24"/>
        <v>-94</v>
      </c>
      <c r="E164">
        <v>4</v>
      </c>
      <c r="F164">
        <f t="shared" si="25"/>
        <v>1</v>
      </c>
      <c r="G164" s="19">
        <f t="shared" si="26"/>
        <v>0.57999999999999996</v>
      </c>
      <c r="H164" s="19">
        <f t="shared" si="27"/>
        <v>0.95582425162788165</v>
      </c>
      <c r="I164" s="19">
        <f t="shared" si="28"/>
        <v>-1.3316485032557632</v>
      </c>
      <c r="J164" s="19">
        <f t="shared" si="29"/>
        <v>2.4916485032557634</v>
      </c>
      <c r="K164" t="s">
        <v>141</v>
      </c>
    </row>
    <row r="165" spans="1:11" x14ac:dyDescent="0.35">
      <c r="A165" s="7">
        <v>45620</v>
      </c>
      <c r="B165" s="13">
        <f t="shared" si="13"/>
        <v>164</v>
      </c>
      <c r="C165" s="12">
        <v>15</v>
      </c>
      <c r="D165">
        <f t="shared" si="24"/>
        <v>-92</v>
      </c>
      <c r="E165">
        <v>4</v>
      </c>
      <c r="F165">
        <f t="shared" si="25"/>
        <v>2</v>
      </c>
      <c r="G165" s="19">
        <f t="shared" si="26"/>
        <v>0.58333333333333337</v>
      </c>
      <c r="H165" s="19">
        <f t="shared" si="27"/>
        <v>0.9753916592266354</v>
      </c>
      <c r="I165" s="19">
        <f t="shared" si="28"/>
        <v>-1.3674499851199373</v>
      </c>
      <c r="J165" s="19">
        <f t="shared" si="29"/>
        <v>2.5341166517866043</v>
      </c>
      <c r="K165" t="s">
        <v>141</v>
      </c>
    </row>
    <row r="166" spans="1:11" x14ac:dyDescent="0.35">
      <c r="A166" s="7">
        <v>45621</v>
      </c>
      <c r="B166" s="13">
        <f t="shared" si="13"/>
        <v>165</v>
      </c>
      <c r="C166" s="12">
        <v>15</v>
      </c>
      <c r="D166">
        <f t="shared" si="24"/>
        <v>-92</v>
      </c>
      <c r="E166">
        <v>5</v>
      </c>
      <c r="F166">
        <f t="shared" si="25"/>
        <v>0</v>
      </c>
      <c r="G166" s="19">
        <f t="shared" si="26"/>
        <v>0.54347826086956519</v>
      </c>
      <c r="H166" s="19">
        <f t="shared" si="27"/>
        <v>0.97705239366279273</v>
      </c>
      <c r="I166" s="19">
        <f t="shared" si="28"/>
        <v>-1.4106265264560203</v>
      </c>
      <c r="J166" s="19">
        <f t="shared" si="29"/>
        <v>2.4975830481951506</v>
      </c>
      <c r="K166" t="s">
        <v>141</v>
      </c>
    </row>
    <row r="167" spans="1:11" x14ac:dyDescent="0.35">
      <c r="A167" s="7">
        <v>45622</v>
      </c>
      <c r="B167" s="13">
        <f t="shared" ref="B167:B196" si="30">B166+1</f>
        <v>166</v>
      </c>
      <c r="C167" s="12">
        <v>15</v>
      </c>
      <c r="D167">
        <f t="shared" si="24"/>
        <v>-92</v>
      </c>
      <c r="E167">
        <v>6</v>
      </c>
      <c r="F167">
        <f t="shared" si="25"/>
        <v>0</v>
      </c>
      <c r="G167" s="19">
        <f t="shared" si="26"/>
        <v>0.47727272727272729</v>
      </c>
      <c r="H167" s="19">
        <f t="shared" si="27"/>
        <v>0.94721209018975938</v>
      </c>
      <c r="I167" s="19">
        <f t="shared" si="28"/>
        <v>-1.4171514531067915</v>
      </c>
      <c r="J167" s="19">
        <f t="shared" si="29"/>
        <v>2.3716969076522458</v>
      </c>
      <c r="K167" t="s">
        <v>141</v>
      </c>
    </row>
    <row r="168" spans="1:11" x14ac:dyDescent="0.35">
      <c r="A168" s="7">
        <v>45623</v>
      </c>
      <c r="B168" s="13">
        <f t="shared" si="30"/>
        <v>167</v>
      </c>
      <c r="C168" s="12">
        <v>15.5</v>
      </c>
      <c r="D168">
        <f t="shared" ref="D168" si="31">D167+F168</f>
        <v>-91.5</v>
      </c>
      <c r="E168">
        <v>7</v>
      </c>
      <c r="F168">
        <f t="shared" ref="F168" si="32">C168-C167</f>
        <v>0.5</v>
      </c>
      <c r="G168" s="19">
        <f t="shared" si="26"/>
        <v>0.45238095238095238</v>
      </c>
      <c r="H168" s="19">
        <f t="shared" ref="H168" si="33">_xlfn.STDEV.P(F154:F183)</f>
        <v>0.96244680625751122</v>
      </c>
      <c r="I168" s="19">
        <f t="shared" ref="I168" si="34">G168-2*H168</f>
        <v>-1.4725126601340701</v>
      </c>
      <c r="J168" s="19">
        <f t="shared" ref="J168" si="35">G168+2*H168</f>
        <v>2.3772745648959748</v>
      </c>
      <c r="K168" t="s">
        <v>141</v>
      </c>
    </row>
    <row r="169" spans="1:11" x14ac:dyDescent="0.35">
      <c r="A169" s="7">
        <v>45624</v>
      </c>
      <c r="B169" s="13">
        <f t="shared" si="30"/>
        <v>168</v>
      </c>
      <c r="C169" s="12">
        <v>16</v>
      </c>
      <c r="D169">
        <f t="shared" ref="D169" si="36">D168+F169</f>
        <v>-91</v>
      </c>
      <c r="E169">
        <v>8</v>
      </c>
      <c r="F169">
        <f t="shared" ref="F169" si="37">C169-C168</f>
        <v>0.5</v>
      </c>
      <c r="G169" s="19">
        <f t="shared" ref="G169" si="38">AVERAGE(F155:F184)</f>
        <v>0.375</v>
      </c>
      <c r="H169" s="19">
        <f t="shared" ref="H169" si="39">_xlfn.STDEV.P(F155:F184)</f>
        <v>0.92025811596529805</v>
      </c>
      <c r="I169" s="19">
        <f t="shared" ref="I169" si="40">G169-2*H169</f>
        <v>-1.4655162319305961</v>
      </c>
      <c r="J169" s="19">
        <f t="shared" ref="J169" si="41">G169+2*H169</f>
        <v>2.2155162319305961</v>
      </c>
      <c r="K169" t="s">
        <v>141</v>
      </c>
    </row>
    <row r="170" spans="1:11" x14ac:dyDescent="0.35">
      <c r="A170" s="7">
        <v>45625</v>
      </c>
      <c r="B170" s="13">
        <f t="shared" si="30"/>
        <v>169</v>
      </c>
      <c r="C170" s="12">
        <v>15</v>
      </c>
      <c r="D170">
        <f t="shared" ref="D170" si="42">D169+F170</f>
        <v>-92</v>
      </c>
      <c r="E170">
        <v>9</v>
      </c>
      <c r="F170">
        <f t="shared" ref="F170" si="43">C170-C169</f>
        <v>-1</v>
      </c>
      <c r="G170" s="19">
        <f t="shared" ref="G170" si="44">AVERAGE(F156:F185)</f>
        <v>0.31578947368421051</v>
      </c>
      <c r="H170" s="19">
        <f t="shared" ref="H170" si="45">_xlfn.STDEV.P(F156:F185)</f>
        <v>0.90627238724855608</v>
      </c>
      <c r="I170" s="19">
        <f t="shared" ref="I170" si="46">G170-2*H170</f>
        <v>-1.4967553008129015</v>
      </c>
      <c r="J170" s="19">
        <f t="shared" ref="J170" si="47">G170+2*H170</f>
        <v>2.1283342481813228</v>
      </c>
      <c r="K170" t="s">
        <v>141</v>
      </c>
    </row>
    <row r="171" spans="1:11" x14ac:dyDescent="0.35">
      <c r="A171" s="7">
        <v>45626</v>
      </c>
      <c r="B171" s="13">
        <f t="shared" si="30"/>
        <v>170</v>
      </c>
      <c r="C171" s="12">
        <v>14.5</v>
      </c>
      <c r="D171">
        <f t="shared" ref="D171" si="48">D170+F171</f>
        <v>-92.5</v>
      </c>
      <c r="E171">
        <v>10</v>
      </c>
      <c r="F171">
        <f t="shared" ref="F171" si="49">C171-C170</f>
        <v>-0.5</v>
      </c>
      <c r="G171" s="19">
        <f t="shared" ref="G171" si="50">AVERAGE(F157:F186)</f>
        <v>0.19444444444444445</v>
      </c>
      <c r="H171" s="19">
        <f t="shared" ref="H171" si="51">_xlfn.STDEV.P(F157:F186)</f>
        <v>0.76628412356298459</v>
      </c>
      <c r="I171" s="19">
        <f t="shared" ref="I171" si="52">G171-2*H171</f>
        <v>-1.3381238026815248</v>
      </c>
      <c r="J171" s="19">
        <f t="shared" ref="J171" si="53">G171+2*H171</f>
        <v>1.7270126915704136</v>
      </c>
      <c r="K171" t="s">
        <v>141</v>
      </c>
    </row>
    <row r="172" spans="1:11" x14ac:dyDescent="0.35">
      <c r="A172" s="7">
        <v>45627</v>
      </c>
      <c r="B172" s="13">
        <f t="shared" si="30"/>
        <v>171</v>
      </c>
      <c r="C172" s="12">
        <v>14.5</v>
      </c>
      <c r="D172">
        <f t="shared" ref="D172" si="54">D171+F172</f>
        <v>-92.5</v>
      </c>
      <c r="E172">
        <v>11</v>
      </c>
      <c r="F172">
        <f t="shared" ref="F172" si="55">C172-C171</f>
        <v>0</v>
      </c>
      <c r="G172" s="19">
        <f t="shared" ref="G172" si="56">AVERAGE(F158:F187)</f>
        <v>0.20588235294117646</v>
      </c>
      <c r="H172" s="19">
        <f t="shared" ref="H172" si="57">_xlfn.STDEV.P(F158:F187)</f>
        <v>0.78700518589762658</v>
      </c>
      <c r="I172" s="19">
        <f t="shared" ref="I172" si="58">G172-2*H172</f>
        <v>-1.3681280188540768</v>
      </c>
      <c r="J172" s="19">
        <f t="shared" ref="J172" si="59">G172+2*H172</f>
        <v>1.7798927247364296</v>
      </c>
      <c r="K172" t="s">
        <v>141</v>
      </c>
    </row>
    <row r="173" spans="1:11" x14ac:dyDescent="0.35">
      <c r="A173" s="7">
        <v>45628</v>
      </c>
      <c r="B173" s="13">
        <f t="shared" si="30"/>
        <v>172</v>
      </c>
      <c r="C173" s="12">
        <v>14.5</v>
      </c>
      <c r="D173">
        <f t="shared" ref="D173" si="60">D172+F173</f>
        <v>-92.5</v>
      </c>
      <c r="E173">
        <v>12</v>
      </c>
      <c r="F173">
        <f t="shared" ref="F173" si="61">C173-C172</f>
        <v>0</v>
      </c>
      <c r="G173" s="19">
        <f t="shared" ref="G173" si="62">AVERAGE(F159:F188)</f>
        <v>0.21875</v>
      </c>
      <c r="H173" s="19">
        <f t="shared" ref="H173" si="63">_xlfn.STDEV.P(F159:F188)</f>
        <v>0.80948961543678866</v>
      </c>
      <c r="I173" s="19">
        <f t="shared" ref="I173" si="64">G173-2*H173</f>
        <v>-1.4002292308735773</v>
      </c>
      <c r="J173" s="19">
        <f t="shared" ref="J173" si="65">G173+2*H173</f>
        <v>1.8377292308735773</v>
      </c>
      <c r="K173" t="s">
        <v>141</v>
      </c>
    </row>
    <row r="174" spans="1:11" x14ac:dyDescent="0.35">
      <c r="A174" s="7">
        <v>45629</v>
      </c>
      <c r="B174" s="13">
        <f t="shared" si="30"/>
        <v>173</v>
      </c>
      <c r="C174" s="12">
        <v>14.5</v>
      </c>
      <c r="D174">
        <f t="shared" ref="D174" si="66">D173+F174</f>
        <v>-92.5</v>
      </c>
      <c r="E174">
        <v>13</v>
      </c>
      <c r="F174">
        <f t="shared" ref="F174" si="67">C174-C173</f>
        <v>0</v>
      </c>
      <c r="G174" s="19">
        <f t="shared" ref="G174" si="68">AVERAGE(F160:F189)</f>
        <v>0.23333333333333334</v>
      </c>
      <c r="H174" s="19">
        <f t="shared" ref="H174" si="69">_xlfn.STDEV.P(F160:F189)</f>
        <v>0.83399973354645363</v>
      </c>
      <c r="I174" s="19">
        <f t="shared" ref="I174" si="70">G174-2*H174</f>
        <v>-1.4346661337595739</v>
      </c>
      <c r="J174" s="19">
        <f t="shared" ref="J174" si="71">G174+2*H174</f>
        <v>1.9013328004262406</v>
      </c>
      <c r="K174" t="s">
        <v>141</v>
      </c>
    </row>
    <row r="175" spans="1:11" x14ac:dyDescent="0.35">
      <c r="A175" s="7">
        <v>45630</v>
      </c>
      <c r="B175" s="13">
        <f t="shared" si="30"/>
        <v>174</v>
      </c>
    </row>
    <row r="176" spans="1:11" x14ac:dyDescent="0.35">
      <c r="A176" s="7">
        <v>45631</v>
      </c>
      <c r="B176" s="13">
        <f t="shared" si="30"/>
        <v>175</v>
      </c>
    </row>
    <row r="177" spans="1:2" x14ac:dyDescent="0.35">
      <c r="A177" s="7">
        <v>45632</v>
      </c>
      <c r="B177" s="13">
        <f t="shared" si="30"/>
        <v>176</v>
      </c>
    </row>
    <row r="178" spans="1:2" x14ac:dyDescent="0.35">
      <c r="A178" s="7">
        <v>45633</v>
      </c>
      <c r="B178" s="13">
        <f t="shared" si="30"/>
        <v>177</v>
      </c>
    </row>
    <row r="179" spans="1:2" x14ac:dyDescent="0.35">
      <c r="A179" s="7">
        <v>45634</v>
      </c>
      <c r="B179" s="13">
        <f t="shared" si="30"/>
        <v>178</v>
      </c>
    </row>
    <row r="180" spans="1:2" x14ac:dyDescent="0.35">
      <c r="A180" s="7">
        <v>45635</v>
      </c>
      <c r="B180" s="13">
        <f t="shared" si="30"/>
        <v>179</v>
      </c>
    </row>
    <row r="181" spans="1:2" x14ac:dyDescent="0.35">
      <c r="A181" s="7">
        <v>45636</v>
      </c>
      <c r="B181" s="13">
        <f t="shared" si="30"/>
        <v>180</v>
      </c>
    </row>
    <row r="182" spans="1:2" x14ac:dyDescent="0.35">
      <c r="A182" s="7">
        <v>45637</v>
      </c>
      <c r="B182" s="13">
        <f t="shared" si="30"/>
        <v>181</v>
      </c>
    </row>
    <row r="183" spans="1:2" x14ac:dyDescent="0.35">
      <c r="A183" s="7">
        <v>45638</v>
      </c>
      <c r="B183" s="13">
        <f t="shared" si="30"/>
        <v>182</v>
      </c>
    </row>
    <row r="184" spans="1:2" x14ac:dyDescent="0.35">
      <c r="A184" s="7">
        <v>45639</v>
      </c>
      <c r="B184" s="13">
        <f t="shared" si="30"/>
        <v>183</v>
      </c>
    </row>
    <row r="185" spans="1:2" x14ac:dyDescent="0.35">
      <c r="A185" s="7">
        <v>45640</v>
      </c>
      <c r="B185" s="13">
        <f t="shared" si="30"/>
        <v>184</v>
      </c>
    </row>
    <row r="186" spans="1:2" x14ac:dyDescent="0.35">
      <c r="A186" s="7">
        <v>45641</v>
      </c>
      <c r="B186" s="13">
        <f t="shared" si="30"/>
        <v>185</v>
      </c>
    </row>
    <row r="187" spans="1:2" x14ac:dyDescent="0.35">
      <c r="A187" s="7">
        <v>45642</v>
      </c>
      <c r="B187" s="13">
        <f t="shared" si="30"/>
        <v>186</v>
      </c>
    </row>
    <row r="188" spans="1:2" x14ac:dyDescent="0.35">
      <c r="A188" s="7">
        <v>45643</v>
      </c>
      <c r="B188" s="13">
        <f t="shared" si="30"/>
        <v>187</v>
      </c>
    </row>
    <row r="189" spans="1:2" x14ac:dyDescent="0.35">
      <c r="A189" s="7">
        <v>45644</v>
      </c>
      <c r="B189" s="13">
        <f t="shared" si="30"/>
        <v>188</v>
      </c>
    </row>
    <row r="190" spans="1:2" x14ac:dyDescent="0.35">
      <c r="A190" s="7">
        <v>45645</v>
      </c>
      <c r="B190" s="13">
        <f t="shared" si="30"/>
        <v>189</v>
      </c>
    </row>
    <row r="191" spans="1:2" x14ac:dyDescent="0.35">
      <c r="A191" s="7">
        <v>45646</v>
      </c>
      <c r="B191" s="13">
        <f t="shared" si="30"/>
        <v>190</v>
      </c>
    </row>
    <row r="192" spans="1:2" x14ac:dyDescent="0.35">
      <c r="A192" s="7">
        <v>45647</v>
      </c>
      <c r="B192" s="13">
        <f t="shared" si="30"/>
        <v>191</v>
      </c>
    </row>
    <row r="193" spans="1:2" x14ac:dyDescent="0.35">
      <c r="A193" s="7">
        <v>45648</v>
      </c>
      <c r="B193" s="13">
        <f t="shared" si="30"/>
        <v>192</v>
      </c>
    </row>
    <row r="194" spans="1:2" x14ac:dyDescent="0.35">
      <c r="A194" s="7">
        <v>45649</v>
      </c>
      <c r="B194" s="13">
        <f t="shared" si="30"/>
        <v>193</v>
      </c>
    </row>
    <row r="195" spans="1:2" x14ac:dyDescent="0.35">
      <c r="A195" s="7">
        <v>45650</v>
      </c>
      <c r="B195" s="13">
        <f t="shared" si="30"/>
        <v>194</v>
      </c>
    </row>
    <row r="196" spans="1:2" x14ac:dyDescent="0.35">
      <c r="A196" s="7">
        <v>45651</v>
      </c>
      <c r="B196" s="13">
        <f t="shared" si="30"/>
        <v>195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027B-AF2A-46DA-9F42-C7310506787C}">
  <dimension ref="A1:R274"/>
  <sheetViews>
    <sheetView topLeftCell="A231" workbookViewId="0">
      <selection activeCell="G235" sqref="G235"/>
    </sheetView>
  </sheetViews>
  <sheetFormatPr defaultRowHeight="14.5" x14ac:dyDescent="0.35"/>
  <cols>
    <col min="1" max="1" width="10.453125" style="7" bestFit="1" customWidth="1"/>
    <col min="2" max="2" width="9.08984375" style="13" customWidth="1"/>
    <col min="3" max="3" width="11.36328125" style="12" customWidth="1"/>
    <col min="4" max="4" width="18.54296875" style="13" bestFit="1" customWidth="1"/>
    <col min="5" max="5" width="18.54296875" customWidth="1"/>
    <col min="6" max="6" width="12.453125" customWidth="1"/>
    <col min="13" max="14" width="9.08984375" bestFit="1" customWidth="1"/>
    <col min="15" max="15" width="9.26953125" customWidth="1"/>
    <col min="16" max="18" width="10.453125" bestFit="1" customWidth="1"/>
  </cols>
  <sheetData>
    <row r="1" spans="1:14" x14ac:dyDescent="0.35">
      <c r="A1" s="7" t="s">
        <v>170</v>
      </c>
      <c r="B1" s="13" t="s">
        <v>69</v>
      </c>
      <c r="C1" s="12" t="s">
        <v>3</v>
      </c>
      <c r="D1" t="s">
        <v>2</v>
      </c>
      <c r="E1" t="s">
        <v>7</v>
      </c>
      <c r="F1" t="s">
        <v>1</v>
      </c>
      <c r="G1" t="s">
        <v>169</v>
      </c>
    </row>
    <row r="2" spans="1:14" x14ac:dyDescent="0.35">
      <c r="A2" s="7">
        <v>45345</v>
      </c>
      <c r="B2" s="13">
        <v>1</v>
      </c>
      <c r="C2" s="12">
        <v>-2</v>
      </c>
      <c r="D2" s="13">
        <f>C2-13</f>
        <v>-15</v>
      </c>
      <c r="E2">
        <v>1</v>
      </c>
      <c r="F2">
        <v>0</v>
      </c>
      <c r="I2" t="s">
        <v>109</v>
      </c>
    </row>
    <row r="3" spans="1:14" x14ac:dyDescent="0.35">
      <c r="A3" s="7">
        <v>45346</v>
      </c>
      <c r="B3" s="13">
        <v>2</v>
      </c>
      <c r="C3" s="12">
        <v>-33</v>
      </c>
      <c r="D3" s="13">
        <f>C3+15</f>
        <v>-18</v>
      </c>
      <c r="E3">
        <v>1</v>
      </c>
      <c r="F3">
        <f>(C3-C2)/E3</f>
        <v>-31</v>
      </c>
      <c r="N3">
        <f>360+180</f>
        <v>540</v>
      </c>
    </row>
    <row r="4" spans="1:14" x14ac:dyDescent="0.35">
      <c r="A4" s="7">
        <v>45347</v>
      </c>
      <c r="B4" s="13">
        <v>3</v>
      </c>
      <c r="C4" s="12">
        <v>-120</v>
      </c>
      <c r="D4" s="13">
        <f t="shared" ref="D4:D12" si="0">C4+15</f>
        <v>-105</v>
      </c>
      <c r="E4">
        <v>1</v>
      </c>
      <c r="F4">
        <f t="shared" ref="F4:F17" si="1">(C4-C3)/E4</f>
        <v>-87</v>
      </c>
    </row>
    <row r="5" spans="1:14" x14ac:dyDescent="0.35">
      <c r="A5" s="7">
        <v>45348</v>
      </c>
      <c r="B5" s="13">
        <v>4</v>
      </c>
      <c r="C5" s="12">
        <v>-180</v>
      </c>
      <c r="D5" s="13">
        <f t="shared" si="0"/>
        <v>-165</v>
      </c>
      <c r="E5">
        <v>1</v>
      </c>
      <c r="F5">
        <f t="shared" si="1"/>
        <v>-60</v>
      </c>
    </row>
    <row r="6" spans="1:14" x14ac:dyDescent="0.35">
      <c r="A6" s="7">
        <v>45350</v>
      </c>
      <c r="B6" s="13">
        <v>5</v>
      </c>
      <c r="C6" s="12">
        <v>-338</v>
      </c>
      <c r="D6" s="13">
        <f t="shared" si="0"/>
        <v>-323</v>
      </c>
      <c r="E6">
        <v>2</v>
      </c>
      <c r="F6">
        <f t="shared" si="1"/>
        <v>-79</v>
      </c>
    </row>
    <row r="7" spans="1:14" x14ac:dyDescent="0.35">
      <c r="A7" s="7">
        <v>45351</v>
      </c>
      <c r="B7" s="13">
        <v>6</v>
      </c>
      <c r="C7" s="12">
        <v>-390</v>
      </c>
      <c r="D7" s="13">
        <f t="shared" si="0"/>
        <v>-375</v>
      </c>
      <c r="E7">
        <v>1</v>
      </c>
      <c r="F7">
        <f t="shared" si="1"/>
        <v>-52</v>
      </c>
    </row>
    <row r="8" spans="1:14" x14ac:dyDescent="0.35">
      <c r="A8" s="7">
        <v>45352</v>
      </c>
      <c r="B8" s="13">
        <v>7</v>
      </c>
      <c r="C8" s="12">
        <v>-440</v>
      </c>
      <c r="D8" s="13">
        <f t="shared" si="0"/>
        <v>-425</v>
      </c>
      <c r="E8">
        <v>1</v>
      </c>
      <c r="F8">
        <f t="shared" si="1"/>
        <v>-50</v>
      </c>
    </row>
    <row r="9" spans="1:14" x14ac:dyDescent="0.35">
      <c r="A9" s="7">
        <v>45355</v>
      </c>
      <c r="B9" s="13">
        <v>8</v>
      </c>
      <c r="C9" s="12">
        <v>-677</v>
      </c>
      <c r="D9" s="13">
        <f t="shared" si="0"/>
        <v>-662</v>
      </c>
      <c r="E9">
        <v>3</v>
      </c>
      <c r="F9">
        <f t="shared" si="1"/>
        <v>-79</v>
      </c>
    </row>
    <row r="10" spans="1:14" x14ac:dyDescent="0.35">
      <c r="A10" s="7">
        <v>45356</v>
      </c>
      <c r="B10" s="13">
        <v>9</v>
      </c>
      <c r="C10" s="12">
        <v>-795</v>
      </c>
      <c r="D10" s="13">
        <f t="shared" si="0"/>
        <v>-780</v>
      </c>
      <c r="E10">
        <v>1</v>
      </c>
      <c r="F10">
        <f t="shared" si="1"/>
        <v>-118</v>
      </c>
    </row>
    <row r="11" spans="1:14" x14ac:dyDescent="0.35">
      <c r="A11" s="7">
        <v>45357</v>
      </c>
      <c r="B11" s="13">
        <v>10</v>
      </c>
      <c r="C11" s="12">
        <v>-838</v>
      </c>
      <c r="D11" s="13">
        <f t="shared" si="0"/>
        <v>-823</v>
      </c>
      <c r="E11">
        <v>1</v>
      </c>
      <c r="F11">
        <f t="shared" si="1"/>
        <v>-43</v>
      </c>
    </row>
    <row r="12" spans="1:14" x14ac:dyDescent="0.35">
      <c r="A12" s="7">
        <v>45358</v>
      </c>
      <c r="B12" s="13">
        <v>11</v>
      </c>
      <c r="C12" s="12">
        <v>-884</v>
      </c>
      <c r="D12" s="13">
        <f t="shared" si="0"/>
        <v>-869</v>
      </c>
      <c r="E12">
        <v>1</v>
      </c>
      <c r="F12">
        <f t="shared" si="1"/>
        <v>-46</v>
      </c>
    </row>
    <row r="13" spans="1:14" x14ac:dyDescent="0.35">
      <c r="A13" s="7">
        <v>45359</v>
      </c>
      <c r="B13" s="13">
        <v>12</v>
      </c>
      <c r="C13" s="12">
        <v>7</v>
      </c>
      <c r="D13" s="13">
        <v>0</v>
      </c>
      <c r="E13">
        <v>0</v>
      </c>
      <c r="G13" t="s">
        <v>11</v>
      </c>
    </row>
    <row r="14" spans="1:14" x14ac:dyDescent="0.35">
      <c r="A14" s="7">
        <v>45360</v>
      </c>
      <c r="B14" s="13">
        <v>13</v>
      </c>
      <c r="C14" s="12">
        <v>-22</v>
      </c>
      <c r="D14" s="13">
        <f>C14-7</f>
        <v>-29</v>
      </c>
      <c r="E14">
        <v>1</v>
      </c>
      <c r="F14">
        <f t="shared" si="1"/>
        <v>-29</v>
      </c>
    </row>
    <row r="15" spans="1:14" x14ac:dyDescent="0.35">
      <c r="A15" s="7">
        <v>45362</v>
      </c>
      <c r="B15" s="13">
        <v>14</v>
      </c>
      <c r="C15" s="12">
        <v>-60</v>
      </c>
      <c r="D15" s="13">
        <f>C15-7</f>
        <v>-67</v>
      </c>
      <c r="E15">
        <v>2</v>
      </c>
      <c r="F15">
        <f t="shared" si="1"/>
        <v>-19</v>
      </c>
    </row>
    <row r="16" spans="1:14" x14ac:dyDescent="0.35">
      <c r="A16" s="7">
        <v>45363</v>
      </c>
      <c r="B16" s="13">
        <v>15</v>
      </c>
      <c r="C16" s="12">
        <v>0</v>
      </c>
      <c r="D16" s="13">
        <v>0</v>
      </c>
      <c r="E16">
        <v>0</v>
      </c>
      <c r="G16" t="s">
        <v>11</v>
      </c>
    </row>
    <row r="17" spans="1:18" ht="15" thickBot="1" x14ac:dyDescent="0.4">
      <c r="A17" s="7">
        <v>45364</v>
      </c>
      <c r="B17" s="13">
        <v>16</v>
      </c>
      <c r="C17" s="12">
        <v>39</v>
      </c>
      <c r="D17" s="13">
        <f>C17-0</f>
        <v>39</v>
      </c>
      <c r="E17">
        <v>1</v>
      </c>
      <c r="F17">
        <f t="shared" si="1"/>
        <v>39</v>
      </c>
    </row>
    <row r="18" spans="1:18" ht="15" thickTop="1" x14ac:dyDescent="0.35">
      <c r="A18" s="9">
        <v>45393</v>
      </c>
      <c r="B18" s="13">
        <v>17</v>
      </c>
      <c r="C18" s="15">
        <v>15</v>
      </c>
      <c r="D18" s="16">
        <v>15</v>
      </c>
      <c r="E18" s="3"/>
      <c r="F18" s="3"/>
      <c r="G18" s="3" t="s">
        <v>30</v>
      </c>
    </row>
    <row r="19" spans="1:18" x14ac:dyDescent="0.35">
      <c r="A19" s="7">
        <v>45394</v>
      </c>
      <c r="B19" s="13">
        <v>18</v>
      </c>
      <c r="C19" s="12">
        <v>2</v>
      </c>
      <c r="D19" s="13">
        <f t="shared" ref="D19:D25" si="2">C19-15</f>
        <v>-13</v>
      </c>
      <c r="E19">
        <v>1</v>
      </c>
      <c r="F19">
        <f>(C19-C18)/E19</f>
        <v>-13</v>
      </c>
    </row>
    <row r="20" spans="1:18" x14ac:dyDescent="0.35">
      <c r="A20" s="7">
        <v>45395</v>
      </c>
      <c r="B20" s="13">
        <v>19</v>
      </c>
      <c r="C20" s="12">
        <v>9</v>
      </c>
      <c r="D20" s="13">
        <f t="shared" si="2"/>
        <v>-6</v>
      </c>
      <c r="E20">
        <v>1</v>
      </c>
      <c r="F20">
        <f t="shared" ref="F20:F25" si="3">(C20-C19)/E20</f>
        <v>7</v>
      </c>
      <c r="O20" t="s">
        <v>31</v>
      </c>
      <c r="P20" t="s">
        <v>31</v>
      </c>
    </row>
    <row r="21" spans="1:18" x14ac:dyDescent="0.35">
      <c r="A21" s="7">
        <v>45396</v>
      </c>
      <c r="B21" s="13">
        <v>20</v>
      </c>
      <c r="C21" s="12">
        <v>22</v>
      </c>
      <c r="D21" s="13">
        <f t="shared" si="2"/>
        <v>7</v>
      </c>
      <c r="E21">
        <v>1</v>
      </c>
      <c r="F21">
        <f t="shared" si="3"/>
        <v>13</v>
      </c>
      <c r="O21">
        <v>12</v>
      </c>
      <c r="P21" t="s">
        <v>40</v>
      </c>
      <c r="Q21">
        <v>-106</v>
      </c>
      <c r="R21">
        <v>-23</v>
      </c>
    </row>
    <row r="22" spans="1:18" x14ac:dyDescent="0.35">
      <c r="A22" s="7">
        <v>45397</v>
      </c>
      <c r="B22" s="13">
        <v>21</v>
      </c>
      <c r="C22" s="12">
        <v>47</v>
      </c>
      <c r="D22" s="13">
        <f t="shared" si="2"/>
        <v>32</v>
      </c>
      <c r="E22">
        <v>1</v>
      </c>
      <c r="F22">
        <f t="shared" si="3"/>
        <v>25</v>
      </c>
      <c r="K22" t="s">
        <v>13</v>
      </c>
      <c r="M22" s="1">
        <v>45398</v>
      </c>
      <c r="N22" s="1">
        <v>45399</v>
      </c>
      <c r="O22" s="1" t="s">
        <v>37</v>
      </c>
      <c r="P22" s="7">
        <v>45401</v>
      </c>
      <c r="Q22" s="7">
        <v>45447</v>
      </c>
      <c r="R22" s="7">
        <v>45467</v>
      </c>
    </row>
    <row r="23" spans="1:18" x14ac:dyDescent="0.35">
      <c r="A23" s="7">
        <v>45398</v>
      </c>
      <c r="B23" s="13">
        <v>22</v>
      </c>
      <c r="C23" s="12">
        <v>62</v>
      </c>
      <c r="D23" s="13">
        <f t="shared" si="2"/>
        <v>47</v>
      </c>
      <c r="E23">
        <v>1</v>
      </c>
      <c r="F23">
        <f t="shared" si="3"/>
        <v>15</v>
      </c>
      <c r="G23" t="s">
        <v>31</v>
      </c>
      <c r="K23">
        <v>0</v>
      </c>
      <c r="L23">
        <f>K23/60</f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5">
      <c r="A24" s="7">
        <v>45399</v>
      </c>
      <c r="B24" s="13">
        <v>23</v>
      </c>
      <c r="C24" s="12">
        <v>67</v>
      </c>
      <c r="D24" s="13">
        <f t="shared" si="2"/>
        <v>52</v>
      </c>
      <c r="E24">
        <v>1</v>
      </c>
      <c r="F24">
        <f t="shared" si="3"/>
        <v>5</v>
      </c>
      <c r="K24">
        <v>30</v>
      </c>
      <c r="L24">
        <f>K24/60</f>
        <v>0.5</v>
      </c>
      <c r="O24">
        <v>-0.5</v>
      </c>
    </row>
    <row r="25" spans="1:18" x14ac:dyDescent="0.35">
      <c r="A25" s="7">
        <v>45400</v>
      </c>
      <c r="B25" s="13">
        <v>24</v>
      </c>
      <c r="C25" s="12">
        <v>72.5</v>
      </c>
      <c r="D25" s="13">
        <f t="shared" si="2"/>
        <v>57.5</v>
      </c>
      <c r="E25">
        <v>1</v>
      </c>
      <c r="F25">
        <f t="shared" si="3"/>
        <v>5.5</v>
      </c>
      <c r="G25" t="s">
        <v>34</v>
      </c>
      <c r="K25">
        <v>40</v>
      </c>
      <c r="P25">
        <v>-3</v>
      </c>
    </row>
    <row r="26" spans="1:18" x14ac:dyDescent="0.35">
      <c r="A26" s="7">
        <v>45400</v>
      </c>
      <c r="B26" s="13">
        <v>25</v>
      </c>
      <c r="C26" s="12">
        <v>12</v>
      </c>
      <c r="D26" s="13">
        <f>C26-12</f>
        <v>0</v>
      </c>
      <c r="E26">
        <v>0</v>
      </c>
      <c r="G26" t="s">
        <v>0</v>
      </c>
      <c r="K26">
        <v>60</v>
      </c>
      <c r="L26">
        <f>K26/60</f>
        <v>1</v>
      </c>
      <c r="N26">
        <v>-1</v>
      </c>
    </row>
    <row r="27" spans="1:18" x14ac:dyDescent="0.35">
      <c r="A27" s="7">
        <v>45401</v>
      </c>
      <c r="B27" s="13">
        <v>26</v>
      </c>
      <c r="C27" s="12">
        <v>16</v>
      </c>
      <c r="D27" s="13">
        <f>C27-12</f>
        <v>4</v>
      </c>
      <c r="E27">
        <v>1</v>
      </c>
      <c r="F27">
        <f>(C27-C26)/E27</f>
        <v>4</v>
      </c>
      <c r="G27" t="s">
        <v>38</v>
      </c>
      <c r="K27">
        <v>70</v>
      </c>
      <c r="L27">
        <f>K27/60</f>
        <v>1.1666666666666667</v>
      </c>
      <c r="O27">
        <v>-1</v>
      </c>
    </row>
    <row r="28" spans="1:18" x14ac:dyDescent="0.35">
      <c r="A28" s="7">
        <v>45402</v>
      </c>
      <c r="B28" s="13">
        <v>27</v>
      </c>
      <c r="C28" s="12">
        <v>7.5</v>
      </c>
      <c r="D28" s="13">
        <f>C28-12</f>
        <v>-4.5</v>
      </c>
      <c r="E28">
        <v>1</v>
      </c>
      <c r="F28">
        <f>(C28-C27)/E28</f>
        <v>-8.5</v>
      </c>
      <c r="K28">
        <v>90</v>
      </c>
      <c r="L28">
        <f t="shared" ref="L28:L94" si="4">K28/60</f>
        <v>1.5</v>
      </c>
      <c r="M28">
        <v>-1.5</v>
      </c>
      <c r="O28">
        <v>-1.5</v>
      </c>
    </row>
    <row r="29" spans="1:18" ht="15" thickBot="1" x14ac:dyDescent="0.4">
      <c r="A29" s="7">
        <v>45403</v>
      </c>
      <c r="B29" s="13">
        <v>28</v>
      </c>
      <c r="C29" s="12">
        <v>-8</v>
      </c>
      <c r="D29" s="13">
        <f>C29-12</f>
        <v>-20</v>
      </c>
      <c r="E29">
        <v>1</v>
      </c>
      <c r="F29">
        <f>(C29-C28)/E29</f>
        <v>-15.5</v>
      </c>
      <c r="K29">
        <v>95</v>
      </c>
      <c r="L29">
        <f t="shared" si="4"/>
        <v>1.5833333333333333</v>
      </c>
      <c r="N29">
        <v>-2</v>
      </c>
    </row>
    <row r="30" spans="1:18" ht="15" thickTop="1" x14ac:dyDescent="0.35">
      <c r="A30" s="7">
        <v>45408</v>
      </c>
      <c r="B30" s="13">
        <v>29</v>
      </c>
      <c r="C30" s="12">
        <v>-2</v>
      </c>
      <c r="D30" s="16">
        <v>0</v>
      </c>
      <c r="E30">
        <v>0</v>
      </c>
      <c r="G30" t="s">
        <v>0</v>
      </c>
      <c r="K30">
        <v>120</v>
      </c>
      <c r="L30">
        <f t="shared" si="4"/>
        <v>2</v>
      </c>
      <c r="P30">
        <v>-4.5</v>
      </c>
      <c r="Q30">
        <v>-2</v>
      </c>
    </row>
    <row r="31" spans="1:18" x14ac:dyDescent="0.35">
      <c r="A31" s="7">
        <v>45409</v>
      </c>
      <c r="B31" s="13">
        <v>30</v>
      </c>
      <c r="C31" s="12">
        <v>-5</v>
      </c>
      <c r="D31" s="13">
        <f>D30+F31</f>
        <v>-3</v>
      </c>
      <c r="E31">
        <v>1</v>
      </c>
      <c r="F31">
        <v>-3</v>
      </c>
      <c r="K31">
        <v>133</v>
      </c>
      <c r="L31">
        <f t="shared" si="4"/>
        <v>2.2166666666666668</v>
      </c>
      <c r="M31">
        <v>-2</v>
      </c>
      <c r="P31">
        <v>-5</v>
      </c>
    </row>
    <row r="32" spans="1:18" x14ac:dyDescent="0.35">
      <c r="A32" s="7">
        <v>45410</v>
      </c>
      <c r="B32" s="13">
        <v>31</v>
      </c>
      <c r="C32" s="12">
        <v>28</v>
      </c>
      <c r="D32" s="13">
        <f t="shared" ref="D32:D72" si="5">D31+F32</f>
        <v>-3</v>
      </c>
      <c r="E32">
        <v>0</v>
      </c>
      <c r="G32" t="s">
        <v>44</v>
      </c>
      <c r="K32">
        <v>170</v>
      </c>
      <c r="L32">
        <f t="shared" si="4"/>
        <v>2.8333333333333335</v>
      </c>
      <c r="N32">
        <v>-2</v>
      </c>
      <c r="O32">
        <v>-4</v>
      </c>
    </row>
    <row r="33" spans="1:18" x14ac:dyDescent="0.35">
      <c r="A33" s="7">
        <v>45411</v>
      </c>
      <c r="B33" s="13">
        <v>32</v>
      </c>
      <c r="C33" s="12">
        <v>30</v>
      </c>
      <c r="D33" s="13">
        <f t="shared" si="5"/>
        <v>-1</v>
      </c>
      <c r="E33">
        <v>1</v>
      </c>
      <c r="F33">
        <v>2</v>
      </c>
      <c r="K33">
        <v>180</v>
      </c>
      <c r="L33">
        <f t="shared" si="4"/>
        <v>3</v>
      </c>
      <c r="M33">
        <v>-3</v>
      </c>
      <c r="P33">
        <v>-6</v>
      </c>
    </row>
    <row r="34" spans="1:18" x14ac:dyDescent="0.35">
      <c r="A34" s="7">
        <v>45412</v>
      </c>
      <c r="B34" s="13">
        <v>33</v>
      </c>
      <c r="C34" s="12">
        <v>12</v>
      </c>
      <c r="D34" s="13">
        <f t="shared" si="5"/>
        <v>-19</v>
      </c>
      <c r="E34">
        <v>1</v>
      </c>
      <c r="F34">
        <v>-18</v>
      </c>
      <c r="K34">
        <v>210</v>
      </c>
      <c r="L34">
        <f t="shared" si="4"/>
        <v>3.5</v>
      </c>
      <c r="M34">
        <v>-3</v>
      </c>
      <c r="N34">
        <v>-4</v>
      </c>
      <c r="O34">
        <v>-4.5</v>
      </c>
    </row>
    <row r="35" spans="1:18" x14ac:dyDescent="0.35">
      <c r="A35" s="7">
        <v>45413</v>
      </c>
      <c r="B35" s="13">
        <v>34</v>
      </c>
      <c r="C35" s="12">
        <v>-14</v>
      </c>
      <c r="D35" s="13">
        <f t="shared" si="5"/>
        <v>-45</v>
      </c>
      <c r="E35">
        <v>1</v>
      </c>
      <c r="F35">
        <v>-26</v>
      </c>
      <c r="G35" t="s">
        <v>47</v>
      </c>
      <c r="K35">
        <v>240</v>
      </c>
      <c r="L35">
        <f t="shared" si="4"/>
        <v>4</v>
      </c>
      <c r="M35">
        <v>-5</v>
      </c>
      <c r="N35">
        <v>-4.5</v>
      </c>
      <c r="O35">
        <v>-5</v>
      </c>
      <c r="Q35">
        <v>-2</v>
      </c>
    </row>
    <row r="36" spans="1:18" x14ac:dyDescent="0.35">
      <c r="A36" s="7">
        <v>45414</v>
      </c>
      <c r="B36" s="13">
        <v>35</v>
      </c>
      <c r="C36" s="12">
        <v>-29</v>
      </c>
      <c r="D36" s="13">
        <f t="shared" si="5"/>
        <v>-60</v>
      </c>
      <c r="E36">
        <v>1</v>
      </c>
      <c r="F36">
        <v>-15</v>
      </c>
      <c r="K36">
        <v>260</v>
      </c>
      <c r="L36">
        <f t="shared" si="4"/>
        <v>4.333333333333333</v>
      </c>
      <c r="N36">
        <v>-5</v>
      </c>
      <c r="R36">
        <v>-12</v>
      </c>
    </row>
    <row r="37" spans="1:18" x14ac:dyDescent="0.35">
      <c r="A37" s="7">
        <v>45415</v>
      </c>
      <c r="B37" s="13">
        <v>36</v>
      </c>
      <c r="C37" s="12">
        <v>-43</v>
      </c>
      <c r="D37" s="13">
        <f t="shared" si="5"/>
        <v>-74</v>
      </c>
      <c r="E37">
        <v>1</v>
      </c>
      <c r="F37">
        <v>-14</v>
      </c>
      <c r="G37" t="s">
        <v>47</v>
      </c>
      <c r="K37">
        <v>285</v>
      </c>
      <c r="L37">
        <f t="shared" si="4"/>
        <v>4.75</v>
      </c>
      <c r="O37">
        <v>-7</v>
      </c>
    </row>
    <row r="38" spans="1:18" x14ac:dyDescent="0.35">
      <c r="A38" s="7">
        <v>45416</v>
      </c>
      <c r="B38" s="13">
        <v>37</v>
      </c>
      <c r="C38" s="12">
        <v>-32</v>
      </c>
      <c r="D38" s="13">
        <f t="shared" si="5"/>
        <v>-65</v>
      </c>
      <c r="E38">
        <v>1</v>
      </c>
      <c r="F38">
        <v>9</v>
      </c>
      <c r="K38">
        <v>300</v>
      </c>
      <c r="L38">
        <f>K38/60</f>
        <v>5</v>
      </c>
      <c r="O38">
        <v>-8.5</v>
      </c>
      <c r="Q38">
        <v>-5</v>
      </c>
    </row>
    <row r="39" spans="1:18" x14ac:dyDescent="0.35">
      <c r="A39" s="7">
        <v>45417</v>
      </c>
      <c r="B39" s="13">
        <v>38</v>
      </c>
      <c r="C39" s="12">
        <v>-18</v>
      </c>
      <c r="D39" s="13">
        <f t="shared" si="5"/>
        <v>-79</v>
      </c>
      <c r="E39">
        <v>1</v>
      </c>
      <c r="F39">
        <v>-14</v>
      </c>
      <c r="K39">
        <v>310</v>
      </c>
      <c r="L39">
        <f t="shared" si="4"/>
        <v>5.166666666666667</v>
      </c>
      <c r="N39">
        <v>-6</v>
      </c>
    </row>
    <row r="40" spans="1:18" x14ac:dyDescent="0.35">
      <c r="A40" s="7">
        <v>45418</v>
      </c>
      <c r="B40" s="13">
        <v>39</v>
      </c>
      <c r="C40" s="12">
        <v>-15</v>
      </c>
      <c r="D40" s="13">
        <f t="shared" si="5"/>
        <v>-76</v>
      </c>
      <c r="E40">
        <v>1</v>
      </c>
      <c r="F40">
        <v>3</v>
      </c>
      <c r="K40">
        <v>378</v>
      </c>
      <c r="L40">
        <f t="shared" si="4"/>
        <v>6.3</v>
      </c>
      <c r="M40">
        <v>-8</v>
      </c>
      <c r="O40">
        <v>-10</v>
      </c>
      <c r="P40">
        <v>-12</v>
      </c>
    </row>
    <row r="41" spans="1:18" x14ac:dyDescent="0.35">
      <c r="A41" s="7">
        <v>45419</v>
      </c>
      <c r="B41" s="13">
        <v>40</v>
      </c>
      <c r="C41" s="12">
        <v>-17</v>
      </c>
      <c r="D41" s="13">
        <f t="shared" si="5"/>
        <v>-78</v>
      </c>
      <c r="E41">
        <v>1</v>
      </c>
      <c r="F41">
        <v>-2</v>
      </c>
      <c r="K41">
        <v>420</v>
      </c>
      <c r="L41">
        <f t="shared" si="4"/>
        <v>7</v>
      </c>
      <c r="O41">
        <v>-10.5</v>
      </c>
      <c r="R41">
        <v>-41</v>
      </c>
    </row>
    <row r="42" spans="1:18" x14ac:dyDescent="0.35">
      <c r="A42" s="7">
        <v>45420</v>
      </c>
      <c r="B42" s="13">
        <v>41</v>
      </c>
      <c r="C42" s="12">
        <v>-22</v>
      </c>
      <c r="D42" s="13">
        <f t="shared" si="5"/>
        <v>-83</v>
      </c>
      <c r="E42">
        <v>1</v>
      </c>
      <c r="F42">
        <v>-5</v>
      </c>
      <c r="L42">
        <v>7.5</v>
      </c>
      <c r="P42">
        <v>-14</v>
      </c>
      <c r="Q42">
        <v>-11</v>
      </c>
    </row>
    <row r="43" spans="1:18" x14ac:dyDescent="0.35">
      <c r="A43" s="7">
        <v>45421</v>
      </c>
      <c r="B43" s="13">
        <v>42</v>
      </c>
      <c r="C43" s="12">
        <v>-36</v>
      </c>
      <c r="D43" s="13">
        <f t="shared" si="5"/>
        <v>-97</v>
      </c>
      <c r="E43">
        <v>1</v>
      </c>
      <c r="F43">
        <v>-14</v>
      </c>
      <c r="K43">
        <v>470</v>
      </c>
      <c r="L43">
        <f t="shared" si="4"/>
        <v>7.833333333333333</v>
      </c>
      <c r="N43">
        <v>-9</v>
      </c>
    </row>
    <row r="44" spans="1:18" x14ac:dyDescent="0.35">
      <c r="A44" s="7">
        <v>45422</v>
      </c>
      <c r="B44" s="13">
        <v>43</v>
      </c>
      <c r="C44" s="12">
        <v>-53</v>
      </c>
      <c r="D44" s="13">
        <f t="shared" si="5"/>
        <v>-114</v>
      </c>
      <c r="E44">
        <v>1</v>
      </c>
      <c r="F44">
        <v>-17</v>
      </c>
      <c r="G44" t="s">
        <v>50</v>
      </c>
      <c r="H44">
        <f>11*60</f>
        <v>660</v>
      </c>
      <c r="K44">
        <v>500</v>
      </c>
      <c r="L44">
        <f t="shared" si="4"/>
        <v>8.3333333333333339</v>
      </c>
      <c r="O44">
        <v>-12</v>
      </c>
    </row>
    <row r="45" spans="1:18" x14ac:dyDescent="0.35">
      <c r="A45" s="7">
        <v>45423</v>
      </c>
      <c r="B45" s="13">
        <v>44</v>
      </c>
      <c r="C45" s="12">
        <v>-67</v>
      </c>
      <c r="D45" s="13">
        <f t="shared" si="5"/>
        <v>-129</v>
      </c>
      <c r="E45">
        <v>1</v>
      </c>
      <c r="F45">
        <v>-15</v>
      </c>
      <c r="K45">
        <v>520</v>
      </c>
      <c r="L45">
        <f t="shared" si="4"/>
        <v>8.6666666666666661</v>
      </c>
      <c r="P45">
        <v>-15</v>
      </c>
    </row>
    <row r="46" spans="1:18" x14ac:dyDescent="0.35">
      <c r="A46" s="7">
        <v>45424</v>
      </c>
      <c r="B46" s="13">
        <v>45</v>
      </c>
      <c r="C46" s="12">
        <v>-77</v>
      </c>
      <c r="D46" s="13">
        <f t="shared" si="5"/>
        <v>-139</v>
      </c>
      <c r="E46">
        <v>1</v>
      </c>
      <c r="F46">
        <v>-10</v>
      </c>
      <c r="K46">
        <v>557</v>
      </c>
      <c r="L46">
        <f t="shared" si="4"/>
        <v>9.2833333333333332</v>
      </c>
      <c r="M46">
        <v>-10</v>
      </c>
      <c r="N46">
        <v>-9.5</v>
      </c>
    </row>
    <row r="47" spans="1:18" x14ac:dyDescent="0.35">
      <c r="A47" s="7">
        <v>45425</v>
      </c>
      <c r="B47" s="13">
        <v>46</v>
      </c>
      <c r="C47" s="12">
        <v>-92</v>
      </c>
      <c r="D47" s="13">
        <f t="shared" si="5"/>
        <v>-154</v>
      </c>
      <c r="E47">
        <v>1</v>
      </c>
      <c r="F47">
        <v>-15</v>
      </c>
      <c r="G47" t="s">
        <v>50</v>
      </c>
      <c r="K47">
        <v>610</v>
      </c>
      <c r="L47">
        <f t="shared" si="4"/>
        <v>10.166666666666666</v>
      </c>
      <c r="P47">
        <v>-16</v>
      </c>
    </row>
    <row r="48" spans="1:18" x14ac:dyDescent="0.35">
      <c r="A48" s="7">
        <v>45426</v>
      </c>
      <c r="B48" s="13">
        <v>47</v>
      </c>
      <c r="C48" s="12">
        <v>-94</v>
      </c>
      <c r="D48" s="13">
        <f t="shared" si="5"/>
        <v>-156</v>
      </c>
      <c r="E48">
        <v>1</v>
      </c>
      <c r="F48">
        <v>-2</v>
      </c>
      <c r="K48">
        <v>649</v>
      </c>
      <c r="L48">
        <f t="shared" si="4"/>
        <v>10.816666666666666</v>
      </c>
      <c r="M48">
        <v>-11</v>
      </c>
      <c r="N48">
        <v>-10.5</v>
      </c>
      <c r="O48">
        <v>-12</v>
      </c>
      <c r="P48">
        <v>-16</v>
      </c>
    </row>
    <row r="49" spans="1:18" x14ac:dyDescent="0.35">
      <c r="A49" s="7">
        <v>45427</v>
      </c>
      <c r="B49" s="13">
        <v>48</v>
      </c>
      <c r="C49" s="12">
        <v>-100</v>
      </c>
      <c r="D49" s="13">
        <f t="shared" si="5"/>
        <v>-162</v>
      </c>
      <c r="E49">
        <v>1</v>
      </c>
      <c r="F49">
        <v>-6</v>
      </c>
      <c r="K49">
        <v>700</v>
      </c>
      <c r="L49">
        <f t="shared" si="4"/>
        <v>11.666666666666666</v>
      </c>
      <c r="N49">
        <v>-10.5</v>
      </c>
    </row>
    <row r="50" spans="1:18" x14ac:dyDescent="0.35">
      <c r="A50" s="7">
        <v>45428</v>
      </c>
      <c r="B50" s="13">
        <v>49</v>
      </c>
      <c r="C50" s="12">
        <v>-103</v>
      </c>
      <c r="D50" s="13">
        <f t="shared" si="5"/>
        <v>-165</v>
      </c>
      <c r="E50">
        <v>1</v>
      </c>
      <c r="F50">
        <v>-3</v>
      </c>
      <c r="G50" t="s">
        <v>55</v>
      </c>
      <c r="K50">
        <v>730</v>
      </c>
      <c r="L50">
        <f t="shared" si="4"/>
        <v>12.166666666666666</v>
      </c>
      <c r="M50">
        <v>-12</v>
      </c>
      <c r="P50">
        <v>-18</v>
      </c>
    </row>
    <row r="51" spans="1:18" x14ac:dyDescent="0.35">
      <c r="A51" s="7">
        <v>45429</v>
      </c>
      <c r="B51" s="13">
        <v>50</v>
      </c>
      <c r="C51" s="12">
        <v>-108</v>
      </c>
      <c r="D51" s="13">
        <f t="shared" si="5"/>
        <v>-170</v>
      </c>
      <c r="E51">
        <v>1</v>
      </c>
      <c r="F51">
        <v>-5</v>
      </c>
      <c r="G51" t="s">
        <v>56</v>
      </c>
      <c r="K51">
        <v>720</v>
      </c>
      <c r="L51">
        <f t="shared" si="4"/>
        <v>12</v>
      </c>
      <c r="O51">
        <v>-13</v>
      </c>
      <c r="Q51">
        <v>-12.5</v>
      </c>
      <c r="R51">
        <v>-43</v>
      </c>
    </row>
    <row r="52" spans="1:18" x14ac:dyDescent="0.35">
      <c r="A52" s="7">
        <v>45430</v>
      </c>
      <c r="B52" s="13">
        <v>51</v>
      </c>
      <c r="C52" s="12">
        <v>-113</v>
      </c>
      <c r="D52" s="13">
        <f t="shared" si="5"/>
        <v>-175</v>
      </c>
      <c r="E52">
        <v>1</v>
      </c>
      <c r="F52">
        <v>-5</v>
      </c>
      <c r="G52" t="s">
        <v>56</v>
      </c>
      <c r="K52">
        <v>780</v>
      </c>
      <c r="L52">
        <f t="shared" si="4"/>
        <v>13</v>
      </c>
    </row>
    <row r="53" spans="1:18" x14ac:dyDescent="0.35">
      <c r="A53" s="7">
        <v>45431</v>
      </c>
      <c r="B53" s="13">
        <v>52</v>
      </c>
      <c r="C53" s="12">
        <v>-113</v>
      </c>
      <c r="D53" s="13">
        <f t="shared" si="5"/>
        <v>-175</v>
      </c>
      <c r="E53">
        <v>1</v>
      </c>
      <c r="F53">
        <v>0</v>
      </c>
      <c r="G53" t="s">
        <v>60</v>
      </c>
      <c r="K53">
        <v>793</v>
      </c>
      <c r="L53">
        <f t="shared" si="4"/>
        <v>13.216666666666667</v>
      </c>
      <c r="P53">
        <v>-19</v>
      </c>
    </row>
    <row r="54" spans="1:18" x14ac:dyDescent="0.35">
      <c r="A54" s="7">
        <v>45432</v>
      </c>
      <c r="B54" s="13">
        <v>53</v>
      </c>
      <c r="C54" s="12">
        <v>-108</v>
      </c>
      <c r="D54" s="13">
        <f t="shared" si="5"/>
        <v>-170</v>
      </c>
      <c r="E54">
        <v>1</v>
      </c>
      <c r="F54">
        <v>5</v>
      </c>
      <c r="K54">
        <v>840</v>
      </c>
      <c r="L54">
        <f t="shared" si="4"/>
        <v>14</v>
      </c>
    </row>
    <row r="55" spans="1:18" x14ac:dyDescent="0.35">
      <c r="A55" s="7">
        <v>45433</v>
      </c>
      <c r="B55" s="13">
        <v>54</v>
      </c>
      <c r="C55" s="12">
        <v>-110</v>
      </c>
      <c r="D55" s="13">
        <f t="shared" si="5"/>
        <v>-172</v>
      </c>
      <c r="E55">
        <v>1</v>
      </c>
      <c r="F55">
        <v>-2</v>
      </c>
      <c r="K55">
        <v>870</v>
      </c>
      <c r="L55">
        <f t="shared" si="4"/>
        <v>14.5</v>
      </c>
      <c r="N55">
        <v>-8</v>
      </c>
    </row>
    <row r="56" spans="1:18" x14ac:dyDescent="0.35">
      <c r="A56" s="7">
        <v>45434</v>
      </c>
      <c r="B56" s="13">
        <v>55</v>
      </c>
      <c r="C56" s="12">
        <v>-113</v>
      </c>
      <c r="D56" s="13">
        <f t="shared" si="5"/>
        <v>-175</v>
      </c>
      <c r="E56">
        <v>1</v>
      </c>
      <c r="F56">
        <v>-3</v>
      </c>
      <c r="I56">
        <f>18*60</f>
        <v>1080</v>
      </c>
      <c r="K56">
        <v>915</v>
      </c>
      <c r="L56">
        <f t="shared" si="4"/>
        <v>15.25</v>
      </c>
      <c r="P56">
        <v>-18</v>
      </c>
    </row>
    <row r="57" spans="1:18" x14ac:dyDescent="0.35">
      <c r="A57" s="7">
        <v>45435</v>
      </c>
      <c r="B57" s="13">
        <v>56</v>
      </c>
      <c r="C57" s="12">
        <v>-113.5</v>
      </c>
      <c r="D57" s="13">
        <f t="shared" si="5"/>
        <v>-175.5</v>
      </c>
      <c r="E57">
        <v>1</v>
      </c>
      <c r="F57">
        <v>-0.5</v>
      </c>
      <c r="K57">
        <v>973</v>
      </c>
      <c r="L57">
        <f t="shared" si="4"/>
        <v>16.216666666666665</v>
      </c>
      <c r="N57">
        <v>-7</v>
      </c>
    </row>
    <row r="58" spans="1:18" x14ac:dyDescent="0.35">
      <c r="A58" s="7">
        <v>45436</v>
      </c>
      <c r="B58" s="13">
        <v>57</v>
      </c>
      <c r="C58" s="12">
        <v>-107</v>
      </c>
      <c r="D58" s="13">
        <f t="shared" si="5"/>
        <v>-169</v>
      </c>
      <c r="E58">
        <v>1</v>
      </c>
      <c r="F58">
        <v>6.5</v>
      </c>
      <c r="K58">
        <v>1020</v>
      </c>
      <c r="L58">
        <f t="shared" si="4"/>
        <v>17</v>
      </c>
    </row>
    <row r="59" spans="1:18" x14ac:dyDescent="0.35">
      <c r="A59" s="7">
        <v>45437</v>
      </c>
      <c r="B59" s="13">
        <v>58</v>
      </c>
      <c r="C59" s="12">
        <v>-108</v>
      </c>
      <c r="D59" s="13">
        <f t="shared" si="5"/>
        <v>-170</v>
      </c>
      <c r="E59">
        <v>1</v>
      </c>
      <c r="F59">
        <v>-1</v>
      </c>
      <c r="K59">
        <v>1050</v>
      </c>
      <c r="L59">
        <f t="shared" si="4"/>
        <v>17.5</v>
      </c>
      <c r="O59">
        <v>-7</v>
      </c>
    </row>
    <row r="60" spans="1:18" x14ac:dyDescent="0.35">
      <c r="A60" s="7">
        <v>45438</v>
      </c>
      <c r="B60" s="13">
        <v>59</v>
      </c>
      <c r="C60" s="12">
        <v>-78</v>
      </c>
      <c r="D60" s="13">
        <f t="shared" si="5"/>
        <v>-170</v>
      </c>
      <c r="E60">
        <v>1</v>
      </c>
      <c r="F60">
        <v>0</v>
      </c>
      <c r="G60" t="s">
        <v>63</v>
      </c>
      <c r="K60">
        <v>1090</v>
      </c>
      <c r="L60">
        <f t="shared" si="4"/>
        <v>18.166666666666668</v>
      </c>
      <c r="P60">
        <v>-18</v>
      </c>
    </row>
    <row r="61" spans="1:18" x14ac:dyDescent="0.35">
      <c r="A61" s="7">
        <v>45439</v>
      </c>
      <c r="B61" s="13">
        <v>60</v>
      </c>
      <c r="C61" s="12">
        <v>-78</v>
      </c>
      <c r="D61" s="13">
        <f t="shared" si="5"/>
        <v>-170</v>
      </c>
      <c r="E61">
        <v>1</v>
      </c>
      <c r="F61">
        <v>0</v>
      </c>
      <c r="K61">
        <v>1140</v>
      </c>
      <c r="L61">
        <f t="shared" si="4"/>
        <v>19</v>
      </c>
    </row>
    <row r="62" spans="1:18" x14ac:dyDescent="0.35">
      <c r="A62" s="7">
        <v>45440</v>
      </c>
      <c r="B62" s="13">
        <v>61</v>
      </c>
      <c r="C62" s="12">
        <v>-79</v>
      </c>
      <c r="D62" s="13">
        <f t="shared" si="5"/>
        <v>-171</v>
      </c>
      <c r="E62">
        <v>1</v>
      </c>
      <c r="F62">
        <v>-1</v>
      </c>
      <c r="K62">
        <v>1170</v>
      </c>
      <c r="L62">
        <f t="shared" si="4"/>
        <v>19.5</v>
      </c>
    </row>
    <row r="63" spans="1:18" x14ac:dyDescent="0.35">
      <c r="A63" s="7">
        <v>45441</v>
      </c>
      <c r="B63" s="13">
        <v>62</v>
      </c>
      <c r="C63" s="12">
        <v>-81</v>
      </c>
      <c r="D63" s="13">
        <f t="shared" si="5"/>
        <v>-169</v>
      </c>
      <c r="E63">
        <v>1</v>
      </c>
      <c r="F63">
        <v>2</v>
      </c>
      <c r="K63">
        <v>1210</v>
      </c>
      <c r="L63">
        <f t="shared" si="4"/>
        <v>20.166666666666668</v>
      </c>
      <c r="N63">
        <v>-4</v>
      </c>
    </row>
    <row r="64" spans="1:18" x14ac:dyDescent="0.35">
      <c r="A64" s="7">
        <v>45442</v>
      </c>
      <c r="B64" s="13">
        <v>63</v>
      </c>
      <c r="C64" s="12">
        <v>-86.5</v>
      </c>
      <c r="D64" s="13">
        <f t="shared" si="5"/>
        <v>-163.5</v>
      </c>
      <c r="E64">
        <v>1</v>
      </c>
      <c r="F64">
        <v>5.5</v>
      </c>
      <c r="K64">
        <v>1220</v>
      </c>
      <c r="L64">
        <f t="shared" si="4"/>
        <v>20.333333333333332</v>
      </c>
    </row>
    <row r="65" spans="1:18" x14ac:dyDescent="0.35">
      <c r="A65" s="7">
        <v>45443</v>
      </c>
      <c r="B65" s="13">
        <v>64</v>
      </c>
      <c r="C65" s="12">
        <v>-85</v>
      </c>
      <c r="D65" s="13">
        <f t="shared" si="5"/>
        <v>-162</v>
      </c>
      <c r="E65">
        <v>1</v>
      </c>
      <c r="F65">
        <v>1.5</v>
      </c>
      <c r="K65">
        <v>1240</v>
      </c>
      <c r="L65">
        <f t="shared" si="4"/>
        <v>20.666666666666668</v>
      </c>
      <c r="O65">
        <v>-3</v>
      </c>
    </row>
    <row r="66" spans="1:18" x14ac:dyDescent="0.35">
      <c r="A66" s="7">
        <v>45444</v>
      </c>
      <c r="B66" s="13">
        <v>65</v>
      </c>
      <c r="C66" s="12">
        <v>-88</v>
      </c>
      <c r="D66" s="13">
        <f t="shared" si="5"/>
        <v>-159</v>
      </c>
      <c r="E66">
        <v>1</v>
      </c>
      <c r="F66">
        <v>3</v>
      </c>
      <c r="H66">
        <f>22*60</f>
        <v>1320</v>
      </c>
      <c r="K66">
        <v>1270</v>
      </c>
      <c r="L66">
        <f t="shared" si="4"/>
        <v>21.166666666666668</v>
      </c>
    </row>
    <row r="67" spans="1:18" x14ac:dyDescent="0.35">
      <c r="A67" s="7">
        <v>45445</v>
      </c>
      <c r="B67" s="13">
        <v>66</v>
      </c>
      <c r="C67" s="12">
        <v>-86</v>
      </c>
      <c r="D67" s="13">
        <f t="shared" si="5"/>
        <v>-157</v>
      </c>
      <c r="E67">
        <v>1</v>
      </c>
      <c r="F67">
        <v>2</v>
      </c>
      <c r="K67">
        <v>1320</v>
      </c>
      <c r="L67">
        <f t="shared" si="4"/>
        <v>22</v>
      </c>
    </row>
    <row r="68" spans="1:18" x14ac:dyDescent="0.35">
      <c r="A68" s="7">
        <v>45446</v>
      </c>
      <c r="B68" s="13">
        <v>67</v>
      </c>
      <c r="C68" s="12">
        <v>-85</v>
      </c>
      <c r="D68" s="13">
        <f t="shared" si="5"/>
        <v>-156</v>
      </c>
      <c r="E68">
        <v>1</v>
      </c>
      <c r="F68">
        <v>1</v>
      </c>
      <c r="K68">
        <v>1350</v>
      </c>
      <c r="L68">
        <f t="shared" si="4"/>
        <v>22.5</v>
      </c>
      <c r="N68">
        <v>3</v>
      </c>
      <c r="P68">
        <v>-5</v>
      </c>
    </row>
    <row r="69" spans="1:18" x14ac:dyDescent="0.35">
      <c r="A69" s="7">
        <v>45447</v>
      </c>
      <c r="B69" s="13">
        <v>68</v>
      </c>
      <c r="C69" s="12">
        <v>-86</v>
      </c>
      <c r="D69" s="13">
        <f t="shared" si="5"/>
        <v>-157</v>
      </c>
      <c r="E69">
        <v>1</v>
      </c>
      <c r="F69">
        <v>-1</v>
      </c>
      <c r="K69">
        <v>1357</v>
      </c>
      <c r="L69">
        <f t="shared" si="4"/>
        <v>22.616666666666667</v>
      </c>
    </row>
    <row r="70" spans="1:18" x14ac:dyDescent="0.35">
      <c r="A70" s="7">
        <v>45448</v>
      </c>
      <c r="B70" s="13">
        <v>69</v>
      </c>
      <c r="C70" s="12">
        <v>-82</v>
      </c>
      <c r="D70" s="13">
        <f t="shared" si="5"/>
        <v>-153</v>
      </c>
      <c r="E70">
        <v>1</v>
      </c>
      <c r="F70">
        <v>4</v>
      </c>
      <c r="G70" t="s">
        <v>71</v>
      </c>
      <c r="K70">
        <v>1380</v>
      </c>
      <c r="L70">
        <f t="shared" si="4"/>
        <v>23</v>
      </c>
      <c r="N70">
        <v>4</v>
      </c>
      <c r="O70">
        <v>2</v>
      </c>
    </row>
    <row r="71" spans="1:18" x14ac:dyDescent="0.35">
      <c r="A71" s="7">
        <v>45449</v>
      </c>
      <c r="B71" s="13">
        <v>70</v>
      </c>
      <c r="C71" s="12">
        <v>-81</v>
      </c>
      <c r="D71" s="13">
        <f t="shared" si="5"/>
        <v>-152</v>
      </c>
      <c r="E71">
        <v>1</v>
      </c>
      <c r="F71">
        <v>1</v>
      </c>
      <c r="K71">
        <v>1410</v>
      </c>
      <c r="L71">
        <f t="shared" si="4"/>
        <v>23.5</v>
      </c>
      <c r="N71">
        <v>5</v>
      </c>
    </row>
    <row r="72" spans="1:18" x14ac:dyDescent="0.35">
      <c r="A72" s="7">
        <v>45450</v>
      </c>
      <c r="B72" s="13">
        <v>71</v>
      </c>
      <c r="C72" s="12">
        <v>-86</v>
      </c>
      <c r="D72" s="13">
        <f t="shared" si="5"/>
        <v>-148</v>
      </c>
      <c r="E72">
        <v>1</v>
      </c>
      <c r="F72">
        <v>4</v>
      </c>
      <c r="K72">
        <v>1420</v>
      </c>
      <c r="L72">
        <f t="shared" si="4"/>
        <v>23.666666666666668</v>
      </c>
    </row>
    <row r="73" spans="1:18" x14ac:dyDescent="0.35">
      <c r="E73">
        <v>0</v>
      </c>
      <c r="G73" t="s">
        <v>0</v>
      </c>
      <c r="K73">
        <v>1440</v>
      </c>
      <c r="L73">
        <f t="shared" si="4"/>
        <v>24</v>
      </c>
      <c r="M73">
        <v>5</v>
      </c>
      <c r="O73">
        <v>4</v>
      </c>
      <c r="P73">
        <v>-5</v>
      </c>
      <c r="Q73">
        <v>4</v>
      </c>
      <c r="R73">
        <v>-22</v>
      </c>
    </row>
    <row r="74" spans="1:18" x14ac:dyDescent="0.35">
      <c r="A74" s="7">
        <v>45451</v>
      </c>
      <c r="B74" s="13">
        <v>72</v>
      </c>
      <c r="C74" s="12">
        <v>23</v>
      </c>
      <c r="E74">
        <v>1</v>
      </c>
      <c r="K74">
        <v>1467</v>
      </c>
      <c r="L74">
        <f t="shared" si="4"/>
        <v>24.45</v>
      </c>
    </row>
    <row r="75" spans="1:18" x14ac:dyDescent="0.35">
      <c r="A75" s="7">
        <v>45452</v>
      </c>
      <c r="B75" s="13">
        <v>73</v>
      </c>
      <c r="C75" s="12">
        <v>22.5</v>
      </c>
      <c r="D75" s="13">
        <v>-148.5</v>
      </c>
      <c r="E75">
        <v>1</v>
      </c>
      <c r="F75">
        <v>-0.5</v>
      </c>
      <c r="K75">
        <v>1500</v>
      </c>
      <c r="L75">
        <f t="shared" si="4"/>
        <v>25</v>
      </c>
    </row>
    <row r="76" spans="1:18" x14ac:dyDescent="0.35">
      <c r="A76" s="7">
        <v>45453</v>
      </c>
      <c r="B76" s="13">
        <v>74</v>
      </c>
      <c r="C76" s="12">
        <v>29</v>
      </c>
      <c r="D76" s="13">
        <f>D75+F76</f>
        <v>-142</v>
      </c>
      <c r="E76">
        <v>1</v>
      </c>
      <c r="F76">
        <v>6.5</v>
      </c>
      <c r="K76">
        <v>1539</v>
      </c>
      <c r="L76">
        <f t="shared" si="4"/>
        <v>25.65</v>
      </c>
    </row>
    <row r="77" spans="1:18" x14ac:dyDescent="0.35">
      <c r="A77" s="7">
        <v>45454</v>
      </c>
      <c r="B77" s="13">
        <v>75</v>
      </c>
      <c r="C77" s="12">
        <v>32</v>
      </c>
      <c r="D77" s="13">
        <f>D76+F77</f>
        <v>-139</v>
      </c>
      <c r="E77">
        <v>1</v>
      </c>
      <c r="F77">
        <v>3</v>
      </c>
      <c r="K77">
        <v>1560</v>
      </c>
      <c r="L77">
        <f t="shared" si="4"/>
        <v>26</v>
      </c>
    </row>
    <row r="78" spans="1:18" x14ac:dyDescent="0.35">
      <c r="A78" s="7">
        <v>45455</v>
      </c>
      <c r="B78" s="13">
        <v>76</v>
      </c>
      <c r="C78" s="12">
        <v>42</v>
      </c>
      <c r="D78" s="13">
        <f>D77+F78</f>
        <v>-129</v>
      </c>
      <c r="E78">
        <v>1</v>
      </c>
      <c r="F78">
        <v>10</v>
      </c>
      <c r="G78" t="s">
        <v>80</v>
      </c>
      <c r="K78">
        <v>1580</v>
      </c>
      <c r="L78">
        <f t="shared" si="4"/>
        <v>26.333333333333332</v>
      </c>
    </row>
    <row r="79" spans="1:18" x14ac:dyDescent="0.35">
      <c r="A79" s="7">
        <v>45456</v>
      </c>
      <c r="B79" s="13">
        <v>77</v>
      </c>
      <c r="C79" s="12">
        <v>39</v>
      </c>
      <c r="D79" s="13">
        <f>D78+F79</f>
        <v>-132</v>
      </c>
      <c r="E79">
        <v>1</v>
      </c>
      <c r="F79">
        <v>-3</v>
      </c>
      <c r="K79">
        <v>1590</v>
      </c>
      <c r="L79">
        <f t="shared" si="4"/>
        <v>26.5</v>
      </c>
    </row>
    <row r="80" spans="1:18" x14ac:dyDescent="0.35">
      <c r="A80" s="7">
        <v>45457</v>
      </c>
      <c r="B80" s="13">
        <v>78</v>
      </c>
      <c r="C80" s="12">
        <v>35</v>
      </c>
      <c r="D80" s="13">
        <f t="shared" ref="D80:D106" si="6">D79+F80</f>
        <v>-136</v>
      </c>
      <c r="E80">
        <v>1</v>
      </c>
      <c r="F80">
        <v>-4</v>
      </c>
      <c r="K80">
        <v>1607</v>
      </c>
      <c r="L80">
        <f t="shared" si="4"/>
        <v>26.783333333333335</v>
      </c>
    </row>
    <row r="81" spans="1:12" x14ac:dyDescent="0.35">
      <c r="A81" s="7">
        <v>45458</v>
      </c>
      <c r="B81" s="13">
        <v>79</v>
      </c>
      <c r="C81" s="12">
        <v>35</v>
      </c>
      <c r="D81" s="13">
        <f t="shared" si="6"/>
        <v>-136</v>
      </c>
      <c r="E81">
        <v>1</v>
      </c>
      <c r="F81">
        <v>0</v>
      </c>
      <c r="G81" t="s">
        <v>81</v>
      </c>
      <c r="K81">
        <v>1620</v>
      </c>
      <c r="L81">
        <f t="shared" si="4"/>
        <v>27</v>
      </c>
    </row>
    <row r="82" spans="1:12" x14ac:dyDescent="0.35">
      <c r="A82" s="7">
        <v>45459</v>
      </c>
      <c r="B82" s="13">
        <v>80</v>
      </c>
      <c r="C82" s="12">
        <v>37.5</v>
      </c>
      <c r="D82" s="13">
        <f t="shared" si="6"/>
        <v>-133.5</v>
      </c>
      <c r="E82">
        <v>1</v>
      </c>
      <c r="F82">
        <v>2.5</v>
      </c>
      <c r="K82">
        <v>1650</v>
      </c>
      <c r="L82">
        <f t="shared" si="4"/>
        <v>27.5</v>
      </c>
    </row>
    <row r="83" spans="1:12" x14ac:dyDescent="0.35">
      <c r="A83" s="7">
        <v>45460</v>
      </c>
      <c r="B83" s="13">
        <v>81</v>
      </c>
      <c r="C83" s="12">
        <v>39</v>
      </c>
      <c r="D83" s="13">
        <f t="shared" si="6"/>
        <v>-132</v>
      </c>
      <c r="E83">
        <v>1</v>
      </c>
      <c r="F83">
        <v>1.5</v>
      </c>
      <c r="K83">
        <v>1680</v>
      </c>
      <c r="L83">
        <f t="shared" si="4"/>
        <v>28</v>
      </c>
    </row>
    <row r="84" spans="1:12" x14ac:dyDescent="0.35">
      <c r="A84" s="7">
        <v>45461</v>
      </c>
      <c r="B84" s="13">
        <v>82</v>
      </c>
      <c r="C84" s="12">
        <v>37</v>
      </c>
      <c r="D84" s="13">
        <f t="shared" si="6"/>
        <v>-134</v>
      </c>
      <c r="E84">
        <v>1</v>
      </c>
      <c r="F84">
        <v>-2</v>
      </c>
      <c r="K84">
        <v>1710</v>
      </c>
      <c r="L84">
        <f t="shared" si="4"/>
        <v>28.5</v>
      </c>
    </row>
    <row r="85" spans="1:12" x14ac:dyDescent="0.35">
      <c r="A85" s="7">
        <v>45462</v>
      </c>
      <c r="B85" s="13">
        <v>83</v>
      </c>
      <c r="C85" s="12">
        <v>37</v>
      </c>
      <c r="D85" s="13">
        <f t="shared" si="6"/>
        <v>-134</v>
      </c>
      <c r="E85">
        <v>1</v>
      </c>
      <c r="F85">
        <v>0</v>
      </c>
      <c r="K85">
        <v>1730</v>
      </c>
      <c r="L85">
        <f t="shared" si="4"/>
        <v>28.833333333333332</v>
      </c>
    </row>
    <row r="86" spans="1:12" x14ac:dyDescent="0.35">
      <c r="A86" s="7">
        <v>45463</v>
      </c>
      <c r="B86" s="13">
        <v>84</v>
      </c>
      <c r="C86" s="12">
        <v>17</v>
      </c>
      <c r="D86" s="13">
        <f t="shared" si="6"/>
        <v>-154</v>
      </c>
      <c r="E86">
        <v>1</v>
      </c>
      <c r="F86">
        <v>-20</v>
      </c>
      <c r="G86" t="s">
        <v>87</v>
      </c>
      <c r="K86">
        <v>1748</v>
      </c>
      <c r="L86">
        <f t="shared" si="4"/>
        <v>29.133333333333333</v>
      </c>
    </row>
    <row r="87" spans="1:12" x14ac:dyDescent="0.35">
      <c r="A87" s="7">
        <v>45464</v>
      </c>
      <c r="B87" s="13">
        <v>85</v>
      </c>
      <c r="C87" s="12">
        <v>5</v>
      </c>
      <c r="D87" s="13">
        <f t="shared" si="6"/>
        <v>-166</v>
      </c>
      <c r="E87">
        <v>1</v>
      </c>
      <c r="F87">
        <v>-12</v>
      </c>
      <c r="G87" t="s">
        <v>104</v>
      </c>
      <c r="K87">
        <v>1759</v>
      </c>
      <c r="L87">
        <f t="shared" si="4"/>
        <v>29.316666666666666</v>
      </c>
    </row>
    <row r="88" spans="1:12" x14ac:dyDescent="0.35">
      <c r="A88" s="7">
        <v>45465</v>
      </c>
      <c r="B88" s="13">
        <v>86</v>
      </c>
      <c r="C88" s="12">
        <v>-4</v>
      </c>
      <c r="D88" s="13">
        <f t="shared" si="6"/>
        <v>-175</v>
      </c>
      <c r="E88">
        <v>1</v>
      </c>
      <c r="F88">
        <f>C88-C87</f>
        <v>-9</v>
      </c>
      <c r="K88">
        <v>1800</v>
      </c>
      <c r="L88">
        <f t="shared" si="4"/>
        <v>30</v>
      </c>
    </row>
    <row r="89" spans="1:12" x14ac:dyDescent="0.35">
      <c r="A89" s="7">
        <v>45466</v>
      </c>
      <c r="B89" s="13">
        <v>87</v>
      </c>
      <c r="C89" s="12">
        <v>-14</v>
      </c>
      <c r="D89" s="13">
        <f t="shared" si="6"/>
        <v>-185</v>
      </c>
      <c r="E89">
        <v>1</v>
      </c>
      <c r="F89">
        <f t="shared" ref="F89:F106" si="7">C89-C88</f>
        <v>-10</v>
      </c>
      <c r="K89">
        <v>1860</v>
      </c>
      <c r="L89">
        <f t="shared" si="4"/>
        <v>31</v>
      </c>
    </row>
    <row r="90" spans="1:12" x14ac:dyDescent="0.35">
      <c r="A90" s="7">
        <v>45467</v>
      </c>
      <c r="B90" s="13">
        <v>88</v>
      </c>
      <c r="C90" s="12">
        <v>-23</v>
      </c>
      <c r="D90" s="13">
        <f t="shared" si="6"/>
        <v>-194</v>
      </c>
      <c r="E90">
        <v>1</v>
      </c>
      <c r="F90">
        <f t="shared" si="7"/>
        <v>-9</v>
      </c>
      <c r="K90">
        <v>1882</v>
      </c>
      <c r="L90">
        <f t="shared" si="4"/>
        <v>31.366666666666667</v>
      </c>
    </row>
    <row r="91" spans="1:12" x14ac:dyDescent="0.35">
      <c r="A91" s="7">
        <v>45468</v>
      </c>
      <c r="B91" s="13">
        <v>89</v>
      </c>
      <c r="C91" s="12">
        <v>-45</v>
      </c>
      <c r="D91" s="13">
        <f t="shared" si="6"/>
        <v>-216</v>
      </c>
      <c r="E91">
        <v>1</v>
      </c>
      <c r="F91">
        <f t="shared" si="7"/>
        <v>-22</v>
      </c>
      <c r="K91">
        <v>1920</v>
      </c>
      <c r="L91">
        <f t="shared" si="4"/>
        <v>32</v>
      </c>
    </row>
    <row r="92" spans="1:12" x14ac:dyDescent="0.35">
      <c r="A92" s="7">
        <v>45469</v>
      </c>
      <c r="B92" s="13">
        <v>90</v>
      </c>
      <c r="C92" s="12">
        <v>-57</v>
      </c>
      <c r="D92" s="13">
        <f t="shared" si="6"/>
        <v>-228</v>
      </c>
      <c r="E92">
        <v>1</v>
      </c>
      <c r="F92">
        <f t="shared" si="7"/>
        <v>-12</v>
      </c>
      <c r="G92" t="s">
        <v>106</v>
      </c>
      <c r="K92">
        <v>1950</v>
      </c>
      <c r="L92">
        <f t="shared" si="4"/>
        <v>32.5</v>
      </c>
    </row>
    <row r="93" spans="1:12" x14ac:dyDescent="0.35">
      <c r="A93" s="7">
        <v>45470</v>
      </c>
      <c r="B93" s="13">
        <v>91</v>
      </c>
      <c r="C93" s="12">
        <v>-42</v>
      </c>
      <c r="D93" s="13">
        <f t="shared" si="6"/>
        <v>-213</v>
      </c>
      <c r="E93">
        <v>1</v>
      </c>
      <c r="F93">
        <f t="shared" si="7"/>
        <v>15</v>
      </c>
      <c r="G93" t="s">
        <v>107</v>
      </c>
      <c r="K93">
        <v>1980</v>
      </c>
      <c r="L93">
        <f t="shared" si="4"/>
        <v>33</v>
      </c>
    </row>
    <row r="94" spans="1:12" x14ac:dyDescent="0.35">
      <c r="A94" s="7">
        <v>45471</v>
      </c>
      <c r="B94" s="13">
        <v>92</v>
      </c>
      <c r="C94" s="12">
        <v>-41</v>
      </c>
      <c r="D94" s="13">
        <f t="shared" si="6"/>
        <v>-212</v>
      </c>
      <c r="E94">
        <v>1</v>
      </c>
      <c r="F94">
        <f t="shared" si="7"/>
        <v>1</v>
      </c>
      <c r="K94">
        <v>2070</v>
      </c>
      <c r="L94">
        <f t="shared" si="4"/>
        <v>34.5</v>
      </c>
    </row>
    <row r="95" spans="1:12" x14ac:dyDescent="0.35">
      <c r="A95" s="7">
        <v>45472</v>
      </c>
      <c r="B95" s="13">
        <v>93</v>
      </c>
      <c r="C95" s="12">
        <v>66</v>
      </c>
      <c r="D95" s="13">
        <f t="shared" si="6"/>
        <v>-105</v>
      </c>
      <c r="E95">
        <v>1</v>
      </c>
      <c r="F95">
        <f t="shared" si="7"/>
        <v>107</v>
      </c>
    </row>
    <row r="96" spans="1:12" x14ac:dyDescent="0.35">
      <c r="A96" s="7">
        <v>45473</v>
      </c>
      <c r="B96" s="13">
        <v>94</v>
      </c>
      <c r="C96" s="12">
        <v>116</v>
      </c>
      <c r="D96" s="13">
        <f t="shared" si="6"/>
        <v>-55</v>
      </c>
      <c r="E96">
        <v>1</v>
      </c>
      <c r="F96">
        <f t="shared" si="7"/>
        <v>50</v>
      </c>
    </row>
    <row r="97" spans="1:15" x14ac:dyDescent="0.35">
      <c r="A97" s="7">
        <v>45474</v>
      </c>
      <c r="B97" s="13">
        <v>95</v>
      </c>
      <c r="C97" s="12">
        <v>170</v>
      </c>
      <c r="D97" s="13">
        <f t="shared" si="6"/>
        <v>-1</v>
      </c>
      <c r="E97">
        <v>1</v>
      </c>
      <c r="F97">
        <f t="shared" si="7"/>
        <v>54</v>
      </c>
    </row>
    <row r="98" spans="1:15" x14ac:dyDescent="0.35">
      <c r="A98" s="7">
        <v>45475</v>
      </c>
      <c r="B98" s="13">
        <v>96</v>
      </c>
      <c r="C98" s="12">
        <v>215</v>
      </c>
      <c r="D98" s="13">
        <f t="shared" si="6"/>
        <v>44</v>
      </c>
      <c r="E98">
        <v>1</v>
      </c>
      <c r="F98">
        <f t="shared" si="7"/>
        <v>45</v>
      </c>
    </row>
    <row r="99" spans="1:15" x14ac:dyDescent="0.35">
      <c r="A99" s="7">
        <v>45476</v>
      </c>
      <c r="B99" s="13">
        <v>97</v>
      </c>
      <c r="C99" s="12">
        <v>265</v>
      </c>
      <c r="D99" s="13">
        <f t="shared" si="6"/>
        <v>94</v>
      </c>
      <c r="E99">
        <v>1</v>
      </c>
      <c r="F99">
        <f t="shared" si="7"/>
        <v>50</v>
      </c>
      <c r="G99" t="s">
        <v>85</v>
      </c>
    </row>
    <row r="100" spans="1:15" x14ac:dyDescent="0.35">
      <c r="A100" s="7">
        <v>45477</v>
      </c>
      <c r="B100" s="13">
        <v>98</v>
      </c>
      <c r="C100" s="12">
        <v>320</v>
      </c>
      <c r="D100" s="13">
        <f t="shared" si="6"/>
        <v>149</v>
      </c>
      <c r="E100">
        <v>1</v>
      </c>
      <c r="F100">
        <f t="shared" si="7"/>
        <v>55</v>
      </c>
      <c r="O100">
        <f>360+200</f>
        <v>560</v>
      </c>
    </row>
    <row r="101" spans="1:15" x14ac:dyDescent="0.35">
      <c r="A101" s="7">
        <v>45478</v>
      </c>
      <c r="B101" s="13">
        <v>99</v>
      </c>
      <c r="C101" s="12">
        <v>352</v>
      </c>
      <c r="D101" s="13">
        <f t="shared" si="6"/>
        <v>181</v>
      </c>
      <c r="E101">
        <v>1</v>
      </c>
      <c r="F101">
        <f t="shared" si="7"/>
        <v>32</v>
      </c>
    </row>
    <row r="102" spans="1:15" x14ac:dyDescent="0.35">
      <c r="A102" s="7">
        <v>45479</v>
      </c>
      <c r="B102" s="13">
        <v>100</v>
      </c>
      <c r="C102" s="12">
        <v>378</v>
      </c>
      <c r="D102" s="13">
        <f t="shared" si="6"/>
        <v>207</v>
      </c>
      <c r="E102">
        <v>1</v>
      </c>
      <c r="F102">
        <f t="shared" si="7"/>
        <v>26</v>
      </c>
    </row>
    <row r="103" spans="1:15" x14ac:dyDescent="0.35">
      <c r="A103" s="7">
        <v>45480</v>
      </c>
      <c r="B103" s="13">
        <v>101</v>
      </c>
      <c r="C103" s="12">
        <v>404</v>
      </c>
      <c r="D103" s="13">
        <f t="shared" si="6"/>
        <v>233</v>
      </c>
      <c r="E103">
        <v>1</v>
      </c>
      <c r="F103">
        <f t="shared" si="7"/>
        <v>26</v>
      </c>
    </row>
    <row r="104" spans="1:15" x14ac:dyDescent="0.35">
      <c r="A104" s="7">
        <v>45481</v>
      </c>
      <c r="B104" s="13">
        <v>102</v>
      </c>
      <c r="C104" s="12">
        <v>432</v>
      </c>
      <c r="D104" s="13">
        <f t="shared" si="6"/>
        <v>261</v>
      </c>
      <c r="E104">
        <v>1</v>
      </c>
      <c r="F104">
        <f t="shared" si="7"/>
        <v>28</v>
      </c>
    </row>
    <row r="105" spans="1:15" x14ac:dyDescent="0.35">
      <c r="A105" s="7">
        <v>45482</v>
      </c>
      <c r="B105" s="13">
        <v>103</v>
      </c>
      <c r="C105" s="12">
        <v>390</v>
      </c>
      <c r="D105" s="13">
        <f t="shared" si="6"/>
        <v>219</v>
      </c>
      <c r="E105">
        <v>1</v>
      </c>
      <c r="F105">
        <f t="shared" si="7"/>
        <v>-42</v>
      </c>
    </row>
    <row r="106" spans="1:15" x14ac:dyDescent="0.35">
      <c r="A106" s="7">
        <v>45483</v>
      </c>
      <c r="B106" s="13">
        <v>104</v>
      </c>
      <c r="C106" s="12">
        <v>485</v>
      </c>
      <c r="D106" s="13">
        <f t="shared" si="6"/>
        <v>314</v>
      </c>
      <c r="E106">
        <v>1</v>
      </c>
      <c r="F106">
        <f t="shared" si="7"/>
        <v>95</v>
      </c>
    </row>
    <row r="107" spans="1:15" x14ac:dyDescent="0.35">
      <c r="A107" s="7">
        <v>45484</v>
      </c>
      <c r="B107" s="13">
        <v>105</v>
      </c>
    </row>
    <row r="108" spans="1:15" x14ac:dyDescent="0.35">
      <c r="A108" s="7">
        <v>45485</v>
      </c>
      <c r="B108" s="13">
        <v>106</v>
      </c>
    </row>
    <row r="109" spans="1:15" x14ac:dyDescent="0.35">
      <c r="A109" s="7">
        <v>45486</v>
      </c>
      <c r="B109" s="13">
        <v>107</v>
      </c>
    </row>
    <row r="110" spans="1:15" x14ac:dyDescent="0.35">
      <c r="A110" s="7">
        <v>45487</v>
      </c>
      <c r="B110" s="13">
        <v>108</v>
      </c>
    </row>
    <row r="111" spans="1:15" x14ac:dyDescent="0.35">
      <c r="A111" s="7">
        <v>45488</v>
      </c>
      <c r="B111" s="13">
        <v>109</v>
      </c>
      <c r="M111">
        <v>60</v>
      </c>
    </row>
    <row r="112" spans="1:15" x14ac:dyDescent="0.35">
      <c r="A112" s="7">
        <v>45489</v>
      </c>
      <c r="B112" s="13">
        <v>110</v>
      </c>
      <c r="M112">
        <f>60*60*8</f>
        <v>28800</v>
      </c>
    </row>
    <row r="113" spans="1:7" x14ac:dyDescent="0.35">
      <c r="A113" s="7">
        <v>45490</v>
      </c>
      <c r="B113" s="13">
        <v>111</v>
      </c>
    </row>
    <row r="114" spans="1:7" x14ac:dyDescent="0.35">
      <c r="A114" s="7">
        <v>45491</v>
      </c>
      <c r="B114" s="13">
        <v>112</v>
      </c>
      <c r="C114" s="12">
        <v>-26</v>
      </c>
      <c r="D114" s="13">
        <f>314+F114</f>
        <v>314</v>
      </c>
      <c r="G114" t="s">
        <v>44</v>
      </c>
    </row>
    <row r="115" spans="1:7" x14ac:dyDescent="0.35">
      <c r="A115" s="7">
        <v>45492</v>
      </c>
      <c r="B115" s="13">
        <v>113</v>
      </c>
      <c r="C115" s="12">
        <v>-16</v>
      </c>
      <c r="D115" s="13">
        <f t="shared" ref="D115:D131" si="8">314+F115</f>
        <v>324</v>
      </c>
      <c r="F115">
        <f>C115-C114</f>
        <v>10</v>
      </c>
    </row>
    <row r="116" spans="1:7" x14ac:dyDescent="0.35">
      <c r="A116" s="7">
        <v>45493</v>
      </c>
      <c r="B116" s="13">
        <v>114</v>
      </c>
      <c r="C116" s="12">
        <v>-2</v>
      </c>
      <c r="D116" s="13">
        <f t="shared" si="8"/>
        <v>328</v>
      </c>
      <c r="F116">
        <f t="shared" ref="F116:F131" si="9">C116-C115</f>
        <v>14</v>
      </c>
    </row>
    <row r="117" spans="1:7" x14ac:dyDescent="0.35">
      <c r="A117" s="7">
        <v>45494</v>
      </c>
      <c r="B117" s="13">
        <v>115</v>
      </c>
      <c r="C117" s="12">
        <v>29</v>
      </c>
      <c r="D117" s="13">
        <f t="shared" si="8"/>
        <v>345</v>
      </c>
      <c r="F117">
        <f t="shared" si="9"/>
        <v>31</v>
      </c>
    </row>
    <row r="118" spans="1:7" x14ac:dyDescent="0.35">
      <c r="A118" s="7">
        <v>45495</v>
      </c>
      <c r="B118" s="13">
        <v>116</v>
      </c>
      <c r="C118" s="12">
        <v>36</v>
      </c>
      <c r="D118" s="13">
        <f t="shared" si="8"/>
        <v>321</v>
      </c>
      <c r="F118">
        <f t="shared" si="9"/>
        <v>7</v>
      </c>
    </row>
    <row r="119" spans="1:7" x14ac:dyDescent="0.35">
      <c r="A119" s="7">
        <v>45496</v>
      </c>
      <c r="B119" s="13">
        <v>117</v>
      </c>
      <c r="C119" s="12">
        <v>45</v>
      </c>
      <c r="D119" s="13">
        <f t="shared" si="8"/>
        <v>323</v>
      </c>
      <c r="F119">
        <f t="shared" si="9"/>
        <v>9</v>
      </c>
    </row>
    <row r="120" spans="1:7" x14ac:dyDescent="0.35">
      <c r="A120" s="7">
        <v>45497</v>
      </c>
      <c r="B120" s="13">
        <v>118</v>
      </c>
      <c r="C120" s="12">
        <v>61</v>
      </c>
      <c r="D120" s="13">
        <f t="shared" si="8"/>
        <v>330</v>
      </c>
      <c r="F120">
        <f t="shared" si="9"/>
        <v>16</v>
      </c>
      <c r="G120" t="s">
        <v>80</v>
      </c>
    </row>
    <row r="121" spans="1:7" x14ac:dyDescent="0.35">
      <c r="A121" s="7">
        <v>45498</v>
      </c>
      <c r="B121" s="13">
        <v>119</v>
      </c>
      <c r="C121" s="12">
        <v>64</v>
      </c>
      <c r="D121" s="13">
        <f t="shared" si="8"/>
        <v>317</v>
      </c>
      <c r="F121">
        <f t="shared" si="9"/>
        <v>3</v>
      </c>
    </row>
    <row r="122" spans="1:7" x14ac:dyDescent="0.35">
      <c r="A122" s="7">
        <v>45499</v>
      </c>
      <c r="B122" s="13">
        <v>120</v>
      </c>
      <c r="C122" s="12">
        <v>67</v>
      </c>
      <c r="D122" s="13">
        <f t="shared" si="8"/>
        <v>317</v>
      </c>
      <c r="F122">
        <f t="shared" si="9"/>
        <v>3</v>
      </c>
    </row>
    <row r="123" spans="1:7" x14ac:dyDescent="0.35">
      <c r="A123" s="7">
        <v>45500</v>
      </c>
      <c r="B123" s="13">
        <v>121</v>
      </c>
      <c r="C123" s="12">
        <v>60</v>
      </c>
      <c r="D123" s="13">
        <f t="shared" si="8"/>
        <v>307</v>
      </c>
      <c r="F123">
        <f t="shared" si="9"/>
        <v>-7</v>
      </c>
    </row>
    <row r="124" spans="1:7" x14ac:dyDescent="0.35">
      <c r="A124" s="7">
        <v>45501</v>
      </c>
      <c r="B124" s="13">
        <v>122</v>
      </c>
      <c r="C124" s="12">
        <v>69</v>
      </c>
      <c r="D124" s="13">
        <f t="shared" si="8"/>
        <v>323</v>
      </c>
      <c r="F124">
        <f t="shared" si="9"/>
        <v>9</v>
      </c>
    </row>
    <row r="125" spans="1:7" x14ac:dyDescent="0.35">
      <c r="A125" s="7">
        <v>45502</v>
      </c>
      <c r="B125" s="13">
        <v>123</v>
      </c>
      <c r="C125" s="12">
        <v>67</v>
      </c>
      <c r="D125" s="13">
        <f t="shared" si="8"/>
        <v>312</v>
      </c>
      <c r="F125">
        <f t="shared" si="9"/>
        <v>-2</v>
      </c>
    </row>
    <row r="126" spans="1:7" x14ac:dyDescent="0.35">
      <c r="A126" s="7">
        <v>45503</v>
      </c>
      <c r="B126" s="13">
        <v>124</v>
      </c>
      <c r="C126" s="12">
        <v>72</v>
      </c>
      <c r="D126" s="13">
        <f t="shared" si="8"/>
        <v>319</v>
      </c>
      <c r="F126">
        <f t="shared" si="9"/>
        <v>5</v>
      </c>
    </row>
    <row r="127" spans="1:7" x14ac:dyDescent="0.35">
      <c r="A127" s="7">
        <v>45504</v>
      </c>
      <c r="B127" s="13">
        <v>125</v>
      </c>
      <c r="C127" s="12">
        <v>54</v>
      </c>
      <c r="D127" s="13">
        <f t="shared" si="8"/>
        <v>296</v>
      </c>
      <c r="F127">
        <f t="shared" si="9"/>
        <v>-18</v>
      </c>
    </row>
    <row r="128" spans="1:7" x14ac:dyDescent="0.35">
      <c r="A128" s="7">
        <v>45505</v>
      </c>
      <c r="B128" s="13">
        <v>126</v>
      </c>
      <c r="C128" s="12">
        <v>25</v>
      </c>
      <c r="D128" s="13">
        <f t="shared" si="8"/>
        <v>285</v>
      </c>
      <c r="F128">
        <f t="shared" si="9"/>
        <v>-29</v>
      </c>
    </row>
    <row r="129" spans="1:7" x14ac:dyDescent="0.35">
      <c r="A129" s="7">
        <v>45506</v>
      </c>
      <c r="B129" s="13">
        <v>127</v>
      </c>
      <c r="C129" s="12">
        <v>-22</v>
      </c>
      <c r="D129" s="13">
        <f t="shared" si="8"/>
        <v>267</v>
      </c>
      <c r="F129">
        <f t="shared" si="9"/>
        <v>-47</v>
      </c>
      <c r="G129" t="s">
        <v>124</v>
      </c>
    </row>
    <row r="130" spans="1:7" x14ac:dyDescent="0.35">
      <c r="A130" s="7">
        <v>45507</v>
      </c>
      <c r="B130" s="13">
        <v>128</v>
      </c>
      <c r="C130" s="12">
        <v>120</v>
      </c>
      <c r="D130" s="13">
        <f t="shared" si="8"/>
        <v>456</v>
      </c>
      <c r="F130">
        <f t="shared" si="9"/>
        <v>142</v>
      </c>
    </row>
    <row r="131" spans="1:7" x14ac:dyDescent="0.35">
      <c r="A131" s="7">
        <v>45508</v>
      </c>
      <c r="B131" s="13">
        <v>129</v>
      </c>
      <c r="C131" s="12">
        <v>349</v>
      </c>
      <c r="D131" s="13">
        <f t="shared" si="8"/>
        <v>543</v>
      </c>
      <c r="F131">
        <f t="shared" si="9"/>
        <v>229</v>
      </c>
    </row>
    <row r="132" spans="1:7" x14ac:dyDescent="0.35">
      <c r="A132" s="7">
        <v>45509</v>
      </c>
      <c r="B132" s="13">
        <f>B131+1</f>
        <v>130</v>
      </c>
      <c r="G132" t="s">
        <v>166</v>
      </c>
    </row>
    <row r="133" spans="1:7" x14ac:dyDescent="0.35">
      <c r="A133" s="7">
        <v>45510</v>
      </c>
      <c r="B133" s="13">
        <f t="shared" ref="B133:B196" si="10">B132+1</f>
        <v>131</v>
      </c>
      <c r="G133" t="s">
        <v>166</v>
      </c>
    </row>
    <row r="134" spans="1:7" x14ac:dyDescent="0.35">
      <c r="A134" s="7">
        <v>45511</v>
      </c>
      <c r="B134" s="13">
        <f t="shared" si="10"/>
        <v>132</v>
      </c>
      <c r="G134" t="s">
        <v>166</v>
      </c>
    </row>
    <row r="135" spans="1:7" x14ac:dyDescent="0.35">
      <c r="A135" s="7">
        <v>45512</v>
      </c>
      <c r="B135" s="13">
        <f t="shared" si="10"/>
        <v>133</v>
      </c>
      <c r="G135" t="s">
        <v>166</v>
      </c>
    </row>
    <row r="136" spans="1:7" x14ac:dyDescent="0.35">
      <c r="A136" s="7">
        <v>45513</v>
      </c>
      <c r="B136" s="13">
        <f t="shared" si="10"/>
        <v>134</v>
      </c>
      <c r="G136" t="s">
        <v>166</v>
      </c>
    </row>
    <row r="137" spans="1:7" x14ac:dyDescent="0.35">
      <c r="A137" s="7">
        <v>45514</v>
      </c>
      <c r="B137" s="13">
        <f t="shared" si="10"/>
        <v>135</v>
      </c>
      <c r="G137" t="s">
        <v>166</v>
      </c>
    </row>
    <row r="138" spans="1:7" x14ac:dyDescent="0.35">
      <c r="A138" s="7">
        <v>45515</v>
      </c>
      <c r="B138" s="13">
        <f t="shared" si="10"/>
        <v>136</v>
      </c>
      <c r="G138" t="s">
        <v>166</v>
      </c>
    </row>
    <row r="139" spans="1:7" x14ac:dyDescent="0.35">
      <c r="A139" s="7">
        <v>45516</v>
      </c>
      <c r="B139" s="13">
        <f t="shared" si="10"/>
        <v>137</v>
      </c>
      <c r="G139" t="s">
        <v>166</v>
      </c>
    </row>
    <row r="140" spans="1:7" x14ac:dyDescent="0.35">
      <c r="A140" s="7">
        <v>45517</v>
      </c>
      <c r="B140" s="13">
        <f t="shared" si="10"/>
        <v>138</v>
      </c>
      <c r="G140" t="s">
        <v>166</v>
      </c>
    </row>
    <row r="141" spans="1:7" x14ac:dyDescent="0.35">
      <c r="A141" s="7">
        <v>45518</v>
      </c>
      <c r="B141" s="13">
        <f t="shared" si="10"/>
        <v>139</v>
      </c>
      <c r="G141" t="s">
        <v>166</v>
      </c>
    </row>
    <row r="142" spans="1:7" x14ac:dyDescent="0.35">
      <c r="A142" s="7">
        <v>45519</v>
      </c>
      <c r="B142" s="13">
        <f t="shared" si="10"/>
        <v>140</v>
      </c>
      <c r="G142" t="s">
        <v>166</v>
      </c>
    </row>
    <row r="143" spans="1:7" x14ac:dyDescent="0.35">
      <c r="A143" s="7">
        <v>45520</v>
      </c>
      <c r="B143" s="13">
        <f t="shared" si="10"/>
        <v>141</v>
      </c>
      <c r="G143" t="s">
        <v>166</v>
      </c>
    </row>
    <row r="144" spans="1:7" x14ac:dyDescent="0.35">
      <c r="A144" s="7">
        <v>45521</v>
      </c>
      <c r="B144" s="13">
        <f t="shared" si="10"/>
        <v>142</v>
      </c>
      <c r="G144" t="s">
        <v>166</v>
      </c>
    </row>
    <row r="145" spans="1:7" x14ac:dyDescent="0.35">
      <c r="A145" s="7">
        <v>45522</v>
      </c>
      <c r="B145" s="13">
        <f t="shared" si="10"/>
        <v>143</v>
      </c>
      <c r="G145" t="s">
        <v>166</v>
      </c>
    </row>
    <row r="146" spans="1:7" x14ac:dyDescent="0.35">
      <c r="A146" s="7">
        <v>45523</v>
      </c>
      <c r="B146" s="13">
        <f t="shared" si="10"/>
        <v>144</v>
      </c>
      <c r="G146" t="s">
        <v>166</v>
      </c>
    </row>
    <row r="147" spans="1:7" x14ac:dyDescent="0.35">
      <c r="A147" s="7">
        <v>45524</v>
      </c>
      <c r="B147" s="13">
        <f t="shared" si="10"/>
        <v>145</v>
      </c>
      <c r="G147" t="s">
        <v>166</v>
      </c>
    </row>
    <row r="148" spans="1:7" x14ac:dyDescent="0.35">
      <c r="A148" s="7">
        <v>45525</v>
      </c>
      <c r="B148" s="13">
        <f t="shared" si="10"/>
        <v>146</v>
      </c>
      <c r="G148" t="s">
        <v>166</v>
      </c>
    </row>
    <row r="149" spans="1:7" x14ac:dyDescent="0.35">
      <c r="A149" s="7">
        <v>45526</v>
      </c>
      <c r="B149" s="13">
        <f t="shared" si="10"/>
        <v>147</v>
      </c>
      <c r="G149" t="s">
        <v>166</v>
      </c>
    </row>
    <row r="150" spans="1:7" x14ac:dyDescent="0.35">
      <c r="A150" s="7">
        <v>45527</v>
      </c>
      <c r="B150" s="13">
        <f t="shared" si="10"/>
        <v>148</v>
      </c>
      <c r="G150" t="s">
        <v>166</v>
      </c>
    </row>
    <row r="151" spans="1:7" x14ac:dyDescent="0.35">
      <c r="A151" s="7">
        <v>45528</v>
      </c>
      <c r="B151" s="13">
        <f t="shared" si="10"/>
        <v>149</v>
      </c>
      <c r="G151" t="s">
        <v>166</v>
      </c>
    </row>
    <row r="152" spans="1:7" x14ac:dyDescent="0.35">
      <c r="A152" s="7">
        <v>45529</v>
      </c>
      <c r="B152" s="13">
        <f t="shared" si="10"/>
        <v>150</v>
      </c>
      <c r="G152" t="s">
        <v>166</v>
      </c>
    </row>
    <row r="153" spans="1:7" x14ac:dyDescent="0.35">
      <c r="A153" s="7">
        <v>45530</v>
      </c>
      <c r="B153" s="13">
        <f t="shared" si="10"/>
        <v>151</v>
      </c>
      <c r="G153" t="s">
        <v>166</v>
      </c>
    </row>
    <row r="154" spans="1:7" x14ac:dyDescent="0.35">
      <c r="A154" s="7">
        <v>45531</v>
      </c>
      <c r="B154" s="13">
        <f t="shared" si="10"/>
        <v>152</v>
      </c>
      <c r="G154" t="s">
        <v>166</v>
      </c>
    </row>
    <row r="155" spans="1:7" x14ac:dyDescent="0.35">
      <c r="A155" s="7">
        <v>45532</v>
      </c>
      <c r="B155" s="13">
        <f t="shared" si="10"/>
        <v>153</v>
      </c>
      <c r="G155" t="s">
        <v>166</v>
      </c>
    </row>
    <row r="156" spans="1:7" x14ac:dyDescent="0.35">
      <c r="A156" s="7">
        <v>45533</v>
      </c>
      <c r="B156" s="13">
        <f t="shared" si="10"/>
        <v>154</v>
      </c>
      <c r="G156" t="s">
        <v>166</v>
      </c>
    </row>
    <row r="157" spans="1:7" x14ac:dyDescent="0.35">
      <c r="A157" s="7">
        <v>45534</v>
      </c>
      <c r="B157" s="13">
        <f t="shared" si="10"/>
        <v>155</v>
      </c>
      <c r="G157" t="s">
        <v>166</v>
      </c>
    </row>
    <row r="158" spans="1:7" x14ac:dyDescent="0.35">
      <c r="A158" s="7">
        <v>45535</v>
      </c>
      <c r="B158" s="13">
        <f t="shared" si="10"/>
        <v>156</v>
      </c>
      <c r="G158" t="s">
        <v>166</v>
      </c>
    </row>
    <row r="159" spans="1:7" x14ac:dyDescent="0.35">
      <c r="A159" s="7">
        <v>45536</v>
      </c>
      <c r="B159" s="13">
        <f t="shared" si="10"/>
        <v>157</v>
      </c>
      <c r="G159" t="s">
        <v>166</v>
      </c>
    </row>
    <row r="160" spans="1:7" x14ac:dyDescent="0.35">
      <c r="A160" s="7">
        <v>45537</v>
      </c>
      <c r="B160" s="13">
        <f t="shared" si="10"/>
        <v>158</v>
      </c>
      <c r="G160" t="s">
        <v>166</v>
      </c>
    </row>
    <row r="161" spans="1:7" x14ac:dyDescent="0.35">
      <c r="A161" s="7">
        <v>45538</v>
      </c>
      <c r="B161" s="13">
        <f t="shared" si="10"/>
        <v>159</v>
      </c>
      <c r="G161" t="s">
        <v>166</v>
      </c>
    </row>
    <row r="162" spans="1:7" x14ac:dyDescent="0.35">
      <c r="A162" s="7">
        <v>45539</v>
      </c>
      <c r="B162" s="13">
        <f t="shared" si="10"/>
        <v>160</v>
      </c>
      <c r="G162" t="s">
        <v>166</v>
      </c>
    </row>
    <row r="163" spans="1:7" x14ac:dyDescent="0.35">
      <c r="A163" s="7">
        <v>45540</v>
      </c>
      <c r="B163" s="13">
        <f t="shared" si="10"/>
        <v>161</v>
      </c>
      <c r="G163" t="s">
        <v>166</v>
      </c>
    </row>
    <row r="164" spans="1:7" x14ac:dyDescent="0.35">
      <c r="A164" s="7">
        <v>45541</v>
      </c>
      <c r="B164" s="13">
        <f t="shared" si="10"/>
        <v>162</v>
      </c>
      <c r="G164" t="s">
        <v>166</v>
      </c>
    </row>
    <row r="165" spans="1:7" x14ac:dyDescent="0.35">
      <c r="A165" s="7">
        <v>45542</v>
      </c>
      <c r="B165" s="13">
        <f t="shared" si="10"/>
        <v>163</v>
      </c>
      <c r="G165" t="s">
        <v>166</v>
      </c>
    </row>
    <row r="166" spans="1:7" x14ac:dyDescent="0.35">
      <c r="A166" s="7">
        <v>45543</v>
      </c>
      <c r="B166" s="13">
        <f t="shared" si="10"/>
        <v>164</v>
      </c>
      <c r="G166" t="s">
        <v>166</v>
      </c>
    </row>
    <row r="167" spans="1:7" x14ac:dyDescent="0.35">
      <c r="A167" s="7">
        <v>45544</v>
      </c>
      <c r="B167" s="13">
        <f t="shared" si="10"/>
        <v>165</v>
      </c>
      <c r="G167" t="s">
        <v>166</v>
      </c>
    </row>
    <row r="168" spans="1:7" x14ac:dyDescent="0.35">
      <c r="A168" s="7">
        <v>45545</v>
      </c>
      <c r="B168" s="13">
        <f t="shared" si="10"/>
        <v>166</v>
      </c>
      <c r="G168" t="s">
        <v>166</v>
      </c>
    </row>
    <row r="169" spans="1:7" x14ac:dyDescent="0.35">
      <c r="A169" s="7">
        <v>45546</v>
      </c>
      <c r="B169" s="13">
        <f t="shared" si="10"/>
        <v>167</v>
      </c>
      <c r="G169" t="s">
        <v>166</v>
      </c>
    </row>
    <row r="170" spans="1:7" x14ac:dyDescent="0.35">
      <c r="A170" s="7">
        <v>45547</v>
      </c>
      <c r="B170" s="13">
        <f t="shared" si="10"/>
        <v>168</v>
      </c>
      <c r="G170" t="s">
        <v>166</v>
      </c>
    </row>
    <row r="171" spans="1:7" x14ac:dyDescent="0.35">
      <c r="A171" s="7">
        <v>45548</v>
      </c>
      <c r="B171" s="13">
        <f t="shared" si="10"/>
        <v>169</v>
      </c>
      <c r="G171" t="s">
        <v>166</v>
      </c>
    </row>
    <row r="172" spans="1:7" x14ac:dyDescent="0.35">
      <c r="A172" s="7">
        <v>45549</v>
      </c>
      <c r="B172" s="13">
        <f t="shared" si="10"/>
        <v>170</v>
      </c>
      <c r="G172" t="s">
        <v>166</v>
      </c>
    </row>
    <row r="173" spans="1:7" x14ac:dyDescent="0.35">
      <c r="A173" s="7">
        <v>45550</v>
      </c>
      <c r="B173" s="13">
        <f t="shared" si="10"/>
        <v>171</v>
      </c>
      <c r="G173" t="s">
        <v>166</v>
      </c>
    </row>
    <row r="174" spans="1:7" x14ac:dyDescent="0.35">
      <c r="A174" s="7">
        <v>45551</v>
      </c>
      <c r="B174" s="13">
        <f t="shared" si="10"/>
        <v>172</v>
      </c>
      <c r="G174" t="s">
        <v>166</v>
      </c>
    </row>
    <row r="175" spans="1:7" x14ac:dyDescent="0.35">
      <c r="A175" s="7">
        <v>45552</v>
      </c>
      <c r="B175" s="13">
        <f t="shared" si="10"/>
        <v>173</v>
      </c>
      <c r="G175" t="s">
        <v>166</v>
      </c>
    </row>
    <row r="176" spans="1:7" x14ac:dyDescent="0.35">
      <c r="A176" s="7">
        <v>45553</v>
      </c>
      <c r="B176" s="13">
        <f t="shared" si="10"/>
        <v>174</v>
      </c>
      <c r="G176" t="s">
        <v>166</v>
      </c>
    </row>
    <row r="177" spans="1:7" x14ac:dyDescent="0.35">
      <c r="A177" s="7">
        <v>45554</v>
      </c>
      <c r="B177" s="13">
        <f t="shared" si="10"/>
        <v>175</v>
      </c>
      <c r="G177" t="s">
        <v>166</v>
      </c>
    </row>
    <row r="178" spans="1:7" x14ac:dyDescent="0.35">
      <c r="A178" s="7">
        <v>45555</v>
      </c>
      <c r="B178" s="13">
        <f t="shared" si="10"/>
        <v>176</v>
      </c>
      <c r="G178" t="s">
        <v>166</v>
      </c>
    </row>
    <row r="179" spans="1:7" x14ac:dyDescent="0.35">
      <c r="A179" s="7">
        <v>45556</v>
      </c>
      <c r="B179" s="13">
        <f t="shared" si="10"/>
        <v>177</v>
      </c>
      <c r="G179" t="s">
        <v>166</v>
      </c>
    </row>
    <row r="180" spans="1:7" x14ac:dyDescent="0.35">
      <c r="A180" s="7">
        <v>45557</v>
      </c>
      <c r="B180" s="13">
        <f t="shared" si="10"/>
        <v>178</v>
      </c>
      <c r="G180" t="s">
        <v>166</v>
      </c>
    </row>
    <row r="181" spans="1:7" x14ac:dyDescent="0.35">
      <c r="A181" s="7">
        <v>45558</v>
      </c>
      <c r="B181" s="13">
        <f t="shared" si="10"/>
        <v>179</v>
      </c>
      <c r="G181" t="s">
        <v>166</v>
      </c>
    </row>
    <row r="182" spans="1:7" x14ac:dyDescent="0.35">
      <c r="A182" s="7">
        <v>45559</v>
      </c>
      <c r="B182" s="13">
        <f t="shared" si="10"/>
        <v>180</v>
      </c>
      <c r="G182" t="s">
        <v>166</v>
      </c>
    </row>
    <row r="183" spans="1:7" x14ac:dyDescent="0.35">
      <c r="A183" s="7">
        <v>45560</v>
      </c>
      <c r="B183" s="13">
        <f t="shared" si="10"/>
        <v>181</v>
      </c>
      <c r="G183" t="s">
        <v>166</v>
      </c>
    </row>
    <row r="184" spans="1:7" x14ac:dyDescent="0.35">
      <c r="A184" s="7">
        <v>45561</v>
      </c>
      <c r="B184" s="13">
        <f t="shared" si="10"/>
        <v>182</v>
      </c>
      <c r="G184" t="s">
        <v>166</v>
      </c>
    </row>
    <row r="185" spans="1:7" x14ac:dyDescent="0.35">
      <c r="A185" s="7">
        <v>45562</v>
      </c>
      <c r="B185" s="13">
        <f t="shared" si="10"/>
        <v>183</v>
      </c>
      <c r="G185" t="s">
        <v>166</v>
      </c>
    </row>
    <row r="186" spans="1:7" x14ac:dyDescent="0.35">
      <c r="A186" s="7">
        <v>45563</v>
      </c>
      <c r="B186" s="13">
        <f t="shared" si="10"/>
        <v>184</v>
      </c>
      <c r="G186" t="s">
        <v>166</v>
      </c>
    </row>
    <row r="187" spans="1:7" x14ac:dyDescent="0.35">
      <c r="A187" s="7">
        <v>45564</v>
      </c>
      <c r="B187" s="13">
        <f t="shared" si="10"/>
        <v>185</v>
      </c>
      <c r="G187" t="s">
        <v>166</v>
      </c>
    </row>
    <row r="188" spans="1:7" x14ac:dyDescent="0.35">
      <c r="A188" s="7">
        <v>45565</v>
      </c>
      <c r="B188" s="13">
        <f t="shared" si="10"/>
        <v>186</v>
      </c>
      <c r="G188" t="s">
        <v>166</v>
      </c>
    </row>
    <row r="189" spans="1:7" x14ac:dyDescent="0.35">
      <c r="A189" s="7">
        <v>45566</v>
      </c>
      <c r="B189" s="13">
        <f t="shared" si="10"/>
        <v>187</v>
      </c>
      <c r="G189" t="s">
        <v>166</v>
      </c>
    </row>
    <row r="190" spans="1:7" x14ac:dyDescent="0.35">
      <c r="A190" s="7">
        <v>45567</v>
      </c>
      <c r="B190" s="13">
        <f t="shared" si="10"/>
        <v>188</v>
      </c>
      <c r="G190" t="s">
        <v>166</v>
      </c>
    </row>
    <row r="191" spans="1:7" x14ac:dyDescent="0.35">
      <c r="A191" s="7">
        <v>45568</v>
      </c>
      <c r="B191" s="13">
        <f t="shared" si="10"/>
        <v>189</v>
      </c>
      <c r="G191" t="s">
        <v>166</v>
      </c>
    </row>
    <row r="192" spans="1:7" x14ac:dyDescent="0.35">
      <c r="A192" s="7">
        <v>45569</v>
      </c>
      <c r="B192" s="13">
        <f t="shared" si="10"/>
        <v>190</v>
      </c>
      <c r="G192" t="s">
        <v>166</v>
      </c>
    </row>
    <row r="193" spans="1:7" x14ac:dyDescent="0.35">
      <c r="A193" s="7">
        <v>45570</v>
      </c>
      <c r="B193" s="13">
        <f t="shared" si="10"/>
        <v>191</v>
      </c>
      <c r="G193" t="s">
        <v>166</v>
      </c>
    </row>
    <row r="194" spans="1:7" x14ac:dyDescent="0.35">
      <c r="A194" s="7">
        <v>45571</v>
      </c>
      <c r="B194" s="13">
        <f t="shared" si="10"/>
        <v>192</v>
      </c>
      <c r="G194" t="s">
        <v>166</v>
      </c>
    </row>
    <row r="195" spans="1:7" x14ac:dyDescent="0.35">
      <c r="A195" s="7">
        <v>45572</v>
      </c>
      <c r="B195" s="13">
        <f t="shared" si="10"/>
        <v>193</v>
      </c>
      <c r="G195" t="s">
        <v>166</v>
      </c>
    </row>
    <row r="196" spans="1:7" x14ac:dyDescent="0.35">
      <c r="A196" s="7">
        <v>45573</v>
      </c>
      <c r="B196" s="13">
        <f t="shared" si="10"/>
        <v>194</v>
      </c>
      <c r="G196" t="s">
        <v>166</v>
      </c>
    </row>
    <row r="197" spans="1:7" x14ac:dyDescent="0.35">
      <c r="A197" s="7">
        <v>45574</v>
      </c>
      <c r="B197" s="13">
        <f t="shared" ref="B197:B260" si="11">B196+1</f>
        <v>195</v>
      </c>
      <c r="G197" t="s">
        <v>166</v>
      </c>
    </row>
    <row r="198" spans="1:7" x14ac:dyDescent="0.35">
      <c r="A198" s="7">
        <v>45575</v>
      </c>
      <c r="B198" s="13">
        <f t="shared" si="11"/>
        <v>196</v>
      </c>
      <c r="G198" t="s">
        <v>166</v>
      </c>
    </row>
    <row r="199" spans="1:7" x14ac:dyDescent="0.35">
      <c r="A199" s="7">
        <v>45576</v>
      </c>
      <c r="B199" s="13">
        <f t="shared" si="11"/>
        <v>197</v>
      </c>
      <c r="G199" t="s">
        <v>166</v>
      </c>
    </row>
    <row r="200" spans="1:7" x14ac:dyDescent="0.35">
      <c r="A200" s="7">
        <v>45577</v>
      </c>
      <c r="B200" s="13">
        <f t="shared" si="11"/>
        <v>198</v>
      </c>
      <c r="G200" t="s">
        <v>166</v>
      </c>
    </row>
    <row r="201" spans="1:7" x14ac:dyDescent="0.35">
      <c r="A201" s="7">
        <v>45578</v>
      </c>
      <c r="B201" s="13">
        <f t="shared" si="11"/>
        <v>199</v>
      </c>
      <c r="G201" t="s">
        <v>166</v>
      </c>
    </row>
    <row r="202" spans="1:7" x14ac:dyDescent="0.35">
      <c r="A202" s="7">
        <v>45579</v>
      </c>
      <c r="B202" s="13">
        <f t="shared" si="11"/>
        <v>200</v>
      </c>
      <c r="G202" t="s">
        <v>166</v>
      </c>
    </row>
    <row r="203" spans="1:7" x14ac:dyDescent="0.35">
      <c r="A203" s="7">
        <v>45580</v>
      </c>
      <c r="B203" s="13">
        <f t="shared" si="11"/>
        <v>201</v>
      </c>
      <c r="G203" t="s">
        <v>166</v>
      </c>
    </row>
    <row r="204" spans="1:7" x14ac:dyDescent="0.35">
      <c r="A204" s="7">
        <v>45581</v>
      </c>
      <c r="B204" s="13">
        <f t="shared" si="11"/>
        <v>202</v>
      </c>
      <c r="G204" t="s">
        <v>166</v>
      </c>
    </row>
    <row r="205" spans="1:7" x14ac:dyDescent="0.35">
      <c r="A205" s="7">
        <v>45582</v>
      </c>
      <c r="B205" s="13">
        <f t="shared" si="11"/>
        <v>203</v>
      </c>
      <c r="G205" t="s">
        <v>166</v>
      </c>
    </row>
    <row r="206" spans="1:7" x14ac:dyDescent="0.35">
      <c r="A206" s="7">
        <v>45583</v>
      </c>
      <c r="B206" s="13">
        <f t="shared" si="11"/>
        <v>204</v>
      </c>
      <c r="G206" t="s">
        <v>166</v>
      </c>
    </row>
    <row r="207" spans="1:7" x14ac:dyDescent="0.35">
      <c r="A207" s="7">
        <v>45584</v>
      </c>
      <c r="B207" s="13">
        <f t="shared" si="11"/>
        <v>205</v>
      </c>
      <c r="G207" t="s">
        <v>166</v>
      </c>
    </row>
    <row r="208" spans="1:7" x14ac:dyDescent="0.35">
      <c r="A208" s="7">
        <v>45585</v>
      </c>
      <c r="B208" s="13">
        <f t="shared" si="11"/>
        <v>206</v>
      </c>
      <c r="C208" s="12">
        <v>2</v>
      </c>
    </row>
    <row r="209" spans="1:7" x14ac:dyDescent="0.35">
      <c r="A209" s="7">
        <v>45586</v>
      </c>
      <c r="B209" s="13">
        <f t="shared" si="11"/>
        <v>207</v>
      </c>
      <c r="C209" s="12">
        <v>120</v>
      </c>
    </row>
    <row r="210" spans="1:7" x14ac:dyDescent="0.35">
      <c r="A210" s="7">
        <v>45587</v>
      </c>
      <c r="B210" s="13">
        <f t="shared" si="11"/>
        <v>208</v>
      </c>
      <c r="G210" t="s">
        <v>165</v>
      </c>
    </row>
    <row r="211" spans="1:7" x14ac:dyDescent="0.35">
      <c r="A211" s="7">
        <v>45588</v>
      </c>
      <c r="B211" s="13">
        <f t="shared" si="11"/>
        <v>209</v>
      </c>
      <c r="G211" t="s">
        <v>165</v>
      </c>
    </row>
    <row r="212" spans="1:7" x14ac:dyDescent="0.35">
      <c r="A212" s="7">
        <v>45589</v>
      </c>
      <c r="B212" s="13">
        <f t="shared" si="11"/>
        <v>210</v>
      </c>
      <c r="G212" t="s">
        <v>165</v>
      </c>
    </row>
    <row r="213" spans="1:7" x14ac:dyDescent="0.35">
      <c r="A213" s="7">
        <v>45590</v>
      </c>
      <c r="B213" s="13">
        <f t="shared" si="11"/>
        <v>211</v>
      </c>
      <c r="G213" t="s">
        <v>165</v>
      </c>
    </row>
    <row r="214" spans="1:7" x14ac:dyDescent="0.35">
      <c r="A214" s="7">
        <v>45591</v>
      </c>
      <c r="B214" s="13">
        <f t="shared" si="11"/>
        <v>212</v>
      </c>
      <c r="G214" t="s">
        <v>165</v>
      </c>
    </row>
    <row r="215" spans="1:7" x14ac:dyDescent="0.35">
      <c r="A215" s="7">
        <v>45592</v>
      </c>
      <c r="B215" s="13">
        <f t="shared" si="11"/>
        <v>213</v>
      </c>
      <c r="G215" t="s">
        <v>165</v>
      </c>
    </row>
    <row r="216" spans="1:7" x14ac:dyDescent="0.35">
      <c r="A216" s="7">
        <v>45593</v>
      </c>
      <c r="B216" s="13">
        <f t="shared" si="11"/>
        <v>214</v>
      </c>
      <c r="C216" s="12">
        <v>1</v>
      </c>
    </row>
    <row r="217" spans="1:7" x14ac:dyDescent="0.35">
      <c r="A217" s="7">
        <v>45594</v>
      </c>
      <c r="B217" s="13">
        <f t="shared" si="11"/>
        <v>215</v>
      </c>
      <c r="C217" s="12">
        <v>58</v>
      </c>
    </row>
    <row r="218" spans="1:7" x14ac:dyDescent="0.35">
      <c r="A218" s="7">
        <v>45595</v>
      </c>
      <c r="B218" s="13">
        <f t="shared" si="11"/>
        <v>216</v>
      </c>
      <c r="C218" s="12">
        <v>280</v>
      </c>
    </row>
    <row r="219" spans="1:7" x14ac:dyDescent="0.35">
      <c r="A219" s="7">
        <v>45596</v>
      </c>
      <c r="B219" s="13">
        <f t="shared" si="11"/>
        <v>217</v>
      </c>
      <c r="C219" s="12">
        <v>360</v>
      </c>
    </row>
    <row r="220" spans="1:7" x14ac:dyDescent="0.35">
      <c r="A220" s="7">
        <v>45597</v>
      </c>
      <c r="B220" s="13">
        <f t="shared" si="11"/>
        <v>218</v>
      </c>
      <c r="C220" s="12">
        <v>480</v>
      </c>
    </row>
    <row r="221" spans="1:7" x14ac:dyDescent="0.35">
      <c r="A221" s="7">
        <v>45598</v>
      </c>
      <c r="B221" s="13">
        <f t="shared" si="11"/>
        <v>219</v>
      </c>
      <c r="C221" s="12">
        <v>480</v>
      </c>
    </row>
    <row r="222" spans="1:7" x14ac:dyDescent="0.35">
      <c r="A222" s="7">
        <v>45599</v>
      </c>
      <c r="B222" s="13">
        <f t="shared" si="11"/>
        <v>220</v>
      </c>
      <c r="C222" s="12">
        <v>840</v>
      </c>
    </row>
    <row r="223" spans="1:7" x14ac:dyDescent="0.35">
      <c r="A223" s="7">
        <v>45600</v>
      </c>
      <c r="B223" s="13">
        <f t="shared" si="11"/>
        <v>221</v>
      </c>
    </row>
    <row r="224" spans="1:7" x14ac:dyDescent="0.35">
      <c r="A224" s="7">
        <v>45601</v>
      </c>
      <c r="B224" s="13">
        <f t="shared" si="11"/>
        <v>222</v>
      </c>
    </row>
    <row r="225" spans="1:12" x14ac:dyDescent="0.35">
      <c r="A225" s="7">
        <v>45602</v>
      </c>
      <c r="B225" s="13">
        <f t="shared" si="11"/>
        <v>223</v>
      </c>
      <c r="L225">
        <f>14*60</f>
        <v>840</v>
      </c>
    </row>
    <row r="226" spans="1:12" x14ac:dyDescent="0.35">
      <c r="A226" s="7">
        <v>45603</v>
      </c>
      <c r="B226" s="13">
        <f t="shared" si="11"/>
        <v>224</v>
      </c>
    </row>
    <row r="227" spans="1:12" x14ac:dyDescent="0.35">
      <c r="A227" s="7">
        <v>45604</v>
      </c>
      <c r="B227" s="13">
        <f t="shared" si="11"/>
        <v>225</v>
      </c>
    </row>
    <row r="228" spans="1:12" x14ac:dyDescent="0.35">
      <c r="A228" s="7">
        <v>45605</v>
      </c>
      <c r="B228" s="13">
        <f t="shared" si="11"/>
        <v>226</v>
      </c>
    </row>
    <row r="229" spans="1:12" x14ac:dyDescent="0.35">
      <c r="A229" s="7">
        <v>45606</v>
      </c>
      <c r="B229" s="13">
        <f t="shared" si="11"/>
        <v>227</v>
      </c>
    </row>
    <row r="230" spans="1:12" x14ac:dyDescent="0.35">
      <c r="A230" s="7">
        <v>45607</v>
      </c>
      <c r="B230" s="13">
        <f t="shared" si="11"/>
        <v>228</v>
      </c>
    </row>
    <row r="231" spans="1:12" x14ac:dyDescent="0.35">
      <c r="A231" s="7">
        <v>45608</v>
      </c>
      <c r="B231" s="13">
        <f t="shared" si="11"/>
        <v>229</v>
      </c>
    </row>
    <row r="232" spans="1:12" x14ac:dyDescent="0.35">
      <c r="A232" s="7">
        <v>45609</v>
      </c>
      <c r="B232" s="13">
        <f t="shared" si="11"/>
        <v>230</v>
      </c>
    </row>
    <row r="233" spans="1:12" x14ac:dyDescent="0.35">
      <c r="A233" s="7">
        <v>45610</v>
      </c>
      <c r="B233" s="13">
        <f t="shared" si="11"/>
        <v>231</v>
      </c>
    </row>
    <row r="234" spans="1:12" x14ac:dyDescent="0.35">
      <c r="A234" s="7">
        <v>45611</v>
      </c>
      <c r="B234" s="13">
        <f t="shared" si="11"/>
        <v>232</v>
      </c>
    </row>
    <row r="235" spans="1:12" x14ac:dyDescent="0.35">
      <c r="A235" s="7">
        <v>45612</v>
      </c>
      <c r="B235" s="13">
        <f t="shared" si="11"/>
        <v>233</v>
      </c>
      <c r="G235" t="s">
        <v>30</v>
      </c>
    </row>
    <row r="236" spans="1:12" x14ac:dyDescent="0.35">
      <c r="A236" s="7">
        <v>45613</v>
      </c>
      <c r="B236" s="13">
        <f t="shared" si="11"/>
        <v>234</v>
      </c>
    </row>
    <row r="237" spans="1:12" x14ac:dyDescent="0.35">
      <c r="A237" s="7">
        <v>45614</v>
      </c>
      <c r="B237" s="13">
        <f t="shared" si="11"/>
        <v>235</v>
      </c>
    </row>
    <row r="238" spans="1:12" x14ac:dyDescent="0.35">
      <c r="A238" s="7">
        <v>45615</v>
      </c>
      <c r="B238" s="13">
        <f t="shared" si="11"/>
        <v>236</v>
      </c>
    </row>
    <row r="239" spans="1:12" x14ac:dyDescent="0.35">
      <c r="A239" s="7">
        <v>45616</v>
      </c>
      <c r="B239" s="13">
        <f t="shared" si="11"/>
        <v>237</v>
      </c>
    </row>
    <row r="240" spans="1:12" x14ac:dyDescent="0.35">
      <c r="A240" s="7">
        <v>45617</v>
      </c>
      <c r="B240" s="13">
        <f t="shared" si="11"/>
        <v>238</v>
      </c>
    </row>
    <row r="241" spans="1:2" x14ac:dyDescent="0.35">
      <c r="A241" s="7">
        <v>45618</v>
      </c>
      <c r="B241" s="13">
        <f t="shared" si="11"/>
        <v>239</v>
      </c>
    </row>
    <row r="242" spans="1:2" x14ac:dyDescent="0.35">
      <c r="A242" s="7">
        <v>45619</v>
      </c>
      <c r="B242" s="13">
        <f t="shared" si="11"/>
        <v>240</v>
      </c>
    </row>
    <row r="243" spans="1:2" x14ac:dyDescent="0.35">
      <c r="A243" s="7">
        <v>45620</v>
      </c>
      <c r="B243" s="13">
        <f t="shared" si="11"/>
        <v>241</v>
      </c>
    </row>
    <row r="244" spans="1:2" x14ac:dyDescent="0.35">
      <c r="A244" s="7">
        <v>45621</v>
      </c>
      <c r="B244" s="13">
        <f t="shared" si="11"/>
        <v>242</v>
      </c>
    </row>
    <row r="245" spans="1:2" x14ac:dyDescent="0.35">
      <c r="A245" s="7">
        <v>45622</v>
      </c>
      <c r="B245" s="13">
        <f t="shared" si="11"/>
        <v>243</v>
      </c>
    </row>
    <row r="246" spans="1:2" x14ac:dyDescent="0.35">
      <c r="A246" s="7">
        <v>45623</v>
      </c>
      <c r="B246" s="13">
        <f t="shared" si="11"/>
        <v>244</v>
      </c>
    </row>
    <row r="247" spans="1:2" x14ac:dyDescent="0.35">
      <c r="A247" s="7">
        <v>45624</v>
      </c>
      <c r="B247" s="13">
        <f t="shared" si="11"/>
        <v>245</v>
      </c>
    </row>
    <row r="248" spans="1:2" x14ac:dyDescent="0.35">
      <c r="A248" s="7">
        <v>45625</v>
      </c>
      <c r="B248" s="13">
        <f t="shared" si="11"/>
        <v>246</v>
      </c>
    </row>
    <row r="249" spans="1:2" x14ac:dyDescent="0.35">
      <c r="A249" s="7">
        <v>45626</v>
      </c>
      <c r="B249" s="13">
        <f t="shared" si="11"/>
        <v>247</v>
      </c>
    </row>
    <row r="250" spans="1:2" x14ac:dyDescent="0.35">
      <c r="A250" s="7">
        <v>45627</v>
      </c>
      <c r="B250" s="13">
        <f t="shared" si="11"/>
        <v>248</v>
      </c>
    </row>
    <row r="251" spans="1:2" x14ac:dyDescent="0.35">
      <c r="A251" s="7">
        <v>45628</v>
      </c>
      <c r="B251" s="13">
        <f t="shared" si="11"/>
        <v>249</v>
      </c>
    </row>
    <row r="252" spans="1:2" x14ac:dyDescent="0.35">
      <c r="A252" s="7">
        <v>45629</v>
      </c>
      <c r="B252" s="13">
        <f t="shared" si="11"/>
        <v>250</v>
      </c>
    </row>
    <row r="253" spans="1:2" x14ac:dyDescent="0.35">
      <c r="A253" s="7">
        <v>45630</v>
      </c>
      <c r="B253" s="13">
        <f t="shared" si="11"/>
        <v>251</v>
      </c>
    </row>
    <row r="254" spans="1:2" x14ac:dyDescent="0.35">
      <c r="A254" s="7">
        <v>45631</v>
      </c>
      <c r="B254" s="13">
        <f t="shared" si="11"/>
        <v>252</v>
      </c>
    </row>
    <row r="255" spans="1:2" x14ac:dyDescent="0.35">
      <c r="A255" s="7">
        <v>45632</v>
      </c>
      <c r="B255" s="13">
        <f t="shared" si="11"/>
        <v>253</v>
      </c>
    </row>
    <row r="256" spans="1:2" x14ac:dyDescent="0.35">
      <c r="A256" s="7">
        <v>45633</v>
      </c>
      <c r="B256" s="13">
        <f t="shared" si="11"/>
        <v>254</v>
      </c>
    </row>
    <row r="257" spans="1:2" x14ac:dyDescent="0.35">
      <c r="A257" s="7">
        <v>45634</v>
      </c>
      <c r="B257" s="13">
        <f t="shared" si="11"/>
        <v>255</v>
      </c>
    </row>
    <row r="258" spans="1:2" x14ac:dyDescent="0.35">
      <c r="A258" s="7">
        <v>45635</v>
      </c>
      <c r="B258" s="13">
        <f t="shared" si="11"/>
        <v>256</v>
      </c>
    </row>
    <row r="259" spans="1:2" x14ac:dyDescent="0.35">
      <c r="A259" s="7">
        <v>45636</v>
      </c>
      <c r="B259" s="13">
        <f t="shared" si="11"/>
        <v>257</v>
      </c>
    </row>
    <row r="260" spans="1:2" x14ac:dyDescent="0.35">
      <c r="A260" s="7">
        <v>45637</v>
      </c>
      <c r="B260" s="13">
        <f t="shared" si="11"/>
        <v>258</v>
      </c>
    </row>
    <row r="261" spans="1:2" x14ac:dyDescent="0.35">
      <c r="A261" s="7">
        <v>45638</v>
      </c>
      <c r="B261" s="13">
        <f t="shared" ref="B261:B274" si="12">B260+1</f>
        <v>259</v>
      </c>
    </row>
    <row r="262" spans="1:2" x14ac:dyDescent="0.35">
      <c r="A262" s="7">
        <v>45639</v>
      </c>
      <c r="B262" s="13">
        <f t="shared" si="12"/>
        <v>260</v>
      </c>
    </row>
    <row r="263" spans="1:2" x14ac:dyDescent="0.35">
      <c r="A263" s="7">
        <v>45640</v>
      </c>
      <c r="B263" s="13">
        <f t="shared" si="12"/>
        <v>261</v>
      </c>
    </row>
    <row r="264" spans="1:2" x14ac:dyDescent="0.35">
      <c r="A264" s="7">
        <v>45641</v>
      </c>
      <c r="B264" s="13">
        <f t="shared" si="12"/>
        <v>262</v>
      </c>
    </row>
    <row r="265" spans="1:2" x14ac:dyDescent="0.35">
      <c r="A265" s="7">
        <v>45642</v>
      </c>
      <c r="B265" s="13">
        <f t="shared" si="12"/>
        <v>263</v>
      </c>
    </row>
    <row r="266" spans="1:2" x14ac:dyDescent="0.35">
      <c r="A266" s="7">
        <v>45643</v>
      </c>
      <c r="B266" s="13">
        <f t="shared" si="12"/>
        <v>264</v>
      </c>
    </row>
    <row r="267" spans="1:2" x14ac:dyDescent="0.35">
      <c r="A267" s="7">
        <v>45644</v>
      </c>
      <c r="B267" s="13">
        <f t="shared" si="12"/>
        <v>265</v>
      </c>
    </row>
    <row r="268" spans="1:2" x14ac:dyDescent="0.35">
      <c r="A268" s="7">
        <v>45645</v>
      </c>
      <c r="B268" s="13">
        <f t="shared" si="12"/>
        <v>266</v>
      </c>
    </row>
    <row r="269" spans="1:2" x14ac:dyDescent="0.35">
      <c r="A269" s="7">
        <v>45646</v>
      </c>
      <c r="B269" s="13">
        <f t="shared" si="12"/>
        <v>267</v>
      </c>
    </row>
    <row r="270" spans="1:2" x14ac:dyDescent="0.35">
      <c r="A270" s="7">
        <v>45647</v>
      </c>
      <c r="B270" s="13">
        <f t="shared" si="12"/>
        <v>268</v>
      </c>
    </row>
    <row r="271" spans="1:2" x14ac:dyDescent="0.35">
      <c r="A271" s="7">
        <v>45648</v>
      </c>
      <c r="B271" s="13">
        <f t="shared" si="12"/>
        <v>269</v>
      </c>
    </row>
    <row r="272" spans="1:2" x14ac:dyDescent="0.35">
      <c r="A272" s="7">
        <v>45649</v>
      </c>
      <c r="B272" s="13">
        <f t="shared" si="12"/>
        <v>270</v>
      </c>
    </row>
    <row r="273" spans="1:2" x14ac:dyDescent="0.35">
      <c r="A273" s="7">
        <v>45650</v>
      </c>
      <c r="B273" s="13">
        <f t="shared" si="12"/>
        <v>271</v>
      </c>
    </row>
    <row r="274" spans="1:2" x14ac:dyDescent="0.35">
      <c r="A274" s="7">
        <v>45651</v>
      </c>
      <c r="B274" s="13">
        <f t="shared" si="12"/>
        <v>272</v>
      </c>
    </row>
  </sheetData>
  <pageMargins left="0.7" right="0.7" top="0.75" bottom="0.75" header="0.3" footer="0.3"/>
  <pageSetup paperSize="9" scale="95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0C9F-E0B6-4095-A132-F1182E767360}">
  <dimension ref="A1:AQ254"/>
  <sheetViews>
    <sheetView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K198" sqref="K198"/>
    </sheetView>
  </sheetViews>
  <sheetFormatPr defaultRowHeight="14.5" x14ac:dyDescent="0.35"/>
  <cols>
    <col min="1" max="1" width="17" style="8" bestFit="1" customWidth="1"/>
    <col min="2" max="2" width="9.08984375" style="13" customWidth="1"/>
    <col min="3" max="3" width="12.6328125" style="12" bestFit="1" customWidth="1"/>
    <col min="4" max="4" width="18.54296875" bestFit="1" customWidth="1"/>
    <col min="5" max="5" width="18.54296875" customWidth="1"/>
    <col min="6" max="6" width="11.90625" customWidth="1"/>
    <col min="7" max="7" width="11.90625" style="19" customWidth="1"/>
    <col min="8" max="8" width="17.54296875" style="19" bestFit="1" customWidth="1"/>
    <col min="9" max="10" width="11.90625" style="19" customWidth="1"/>
    <col min="11" max="11" width="10.90625" bestFit="1" customWidth="1"/>
    <col min="12" max="12" width="13.7265625" bestFit="1" customWidth="1"/>
    <col min="17" max="17" width="8.7265625" hidden="1" customWidth="1"/>
    <col min="18" max="18" width="10.1796875" hidden="1" customWidth="1"/>
    <col min="19" max="19" width="9.90625" hidden="1" customWidth="1"/>
    <col min="20" max="20" width="10.1796875" hidden="1" customWidth="1"/>
    <col min="21" max="21" width="11.1796875" hidden="1" customWidth="1"/>
    <col min="22" max="22" width="14.36328125" hidden="1" customWidth="1"/>
    <col min="23" max="29" width="14.6328125" hidden="1" customWidth="1"/>
    <col min="30" max="32" width="14.6328125" customWidth="1"/>
    <col min="33" max="33" width="9.7265625" bestFit="1" customWidth="1"/>
  </cols>
  <sheetData>
    <row r="1" spans="1:12" x14ac:dyDescent="0.35">
      <c r="A1" s="7" t="s">
        <v>170</v>
      </c>
      <c r="B1" s="13" t="s">
        <v>69</v>
      </c>
      <c r="C1" s="12" t="s">
        <v>3</v>
      </c>
      <c r="D1" t="s">
        <v>2</v>
      </c>
      <c r="E1" t="s">
        <v>7</v>
      </c>
      <c r="F1" t="s">
        <v>1</v>
      </c>
      <c r="G1" s="19" t="s">
        <v>189</v>
      </c>
      <c r="H1" s="19" t="s">
        <v>190</v>
      </c>
      <c r="I1" s="19" t="s">
        <v>185</v>
      </c>
      <c r="J1" s="19" t="s">
        <v>186</v>
      </c>
      <c r="K1" t="s">
        <v>169</v>
      </c>
    </row>
    <row r="2" spans="1:12" x14ac:dyDescent="0.35">
      <c r="A2" s="8">
        <v>45372</v>
      </c>
      <c r="B2" s="13">
        <v>1</v>
      </c>
      <c r="C2" s="12">
        <v>-16</v>
      </c>
      <c r="E2">
        <v>0</v>
      </c>
      <c r="L2" t="s">
        <v>110</v>
      </c>
    </row>
    <row r="3" spans="1:12" x14ac:dyDescent="0.35">
      <c r="A3" s="8">
        <v>45373</v>
      </c>
      <c r="B3" s="13">
        <v>2</v>
      </c>
      <c r="C3" s="12">
        <v>-18</v>
      </c>
      <c r="E3">
        <v>0.5</v>
      </c>
      <c r="F3">
        <f t="shared" ref="F3:F10" si="0">(C3-C2)/E3</f>
        <v>-4</v>
      </c>
    </row>
    <row r="4" spans="1:12" x14ac:dyDescent="0.35">
      <c r="A4" s="8">
        <v>45373</v>
      </c>
      <c r="B4" s="13">
        <v>3</v>
      </c>
      <c r="C4" s="12">
        <v>-21</v>
      </c>
      <c r="E4">
        <v>1</v>
      </c>
      <c r="F4">
        <f t="shared" si="0"/>
        <v>-3</v>
      </c>
    </row>
    <row r="5" spans="1:12" x14ac:dyDescent="0.35">
      <c r="A5" s="8">
        <v>45374</v>
      </c>
      <c r="B5" s="13">
        <v>4</v>
      </c>
      <c r="C5" s="12">
        <v>-53</v>
      </c>
      <c r="E5">
        <v>1</v>
      </c>
      <c r="F5">
        <f t="shared" si="0"/>
        <v>-32</v>
      </c>
    </row>
    <row r="6" spans="1:12" x14ac:dyDescent="0.35">
      <c r="A6" s="8">
        <v>45374</v>
      </c>
      <c r="B6" s="13">
        <v>5</v>
      </c>
      <c r="C6" s="12">
        <v>-30</v>
      </c>
      <c r="E6">
        <v>1</v>
      </c>
      <c r="F6">
        <f t="shared" si="0"/>
        <v>23</v>
      </c>
    </row>
    <row r="7" spans="1:12" x14ac:dyDescent="0.35">
      <c r="A7" s="8">
        <v>45375</v>
      </c>
      <c r="B7" s="13">
        <v>6</v>
      </c>
      <c r="C7" s="12">
        <v>-90</v>
      </c>
      <c r="E7">
        <v>1</v>
      </c>
      <c r="F7">
        <f t="shared" si="0"/>
        <v>-60</v>
      </c>
    </row>
    <row r="8" spans="1:12" x14ac:dyDescent="0.35">
      <c r="A8" s="8">
        <v>45376</v>
      </c>
      <c r="B8" s="13">
        <v>7</v>
      </c>
      <c r="C8" s="12">
        <v>-128</v>
      </c>
      <c r="E8">
        <v>1</v>
      </c>
      <c r="F8">
        <f t="shared" si="0"/>
        <v>-38</v>
      </c>
    </row>
    <row r="9" spans="1:12" x14ac:dyDescent="0.35">
      <c r="A9" s="8">
        <v>45380</v>
      </c>
      <c r="B9" s="13">
        <v>8</v>
      </c>
      <c r="C9" s="12">
        <v>-16</v>
      </c>
      <c r="E9">
        <v>1</v>
      </c>
      <c r="F9">
        <f t="shared" si="0"/>
        <v>112</v>
      </c>
    </row>
    <row r="10" spans="1:12" x14ac:dyDescent="0.35">
      <c r="A10" s="8">
        <v>45381</v>
      </c>
      <c r="B10" s="13">
        <v>9</v>
      </c>
      <c r="C10" s="12">
        <v>-3</v>
      </c>
      <c r="E10">
        <v>1</v>
      </c>
      <c r="F10">
        <f t="shared" si="0"/>
        <v>13</v>
      </c>
    </row>
    <row r="11" spans="1:12" x14ac:dyDescent="0.35">
      <c r="A11" s="8">
        <v>45382</v>
      </c>
      <c r="B11" s="13">
        <v>10</v>
      </c>
      <c r="C11" s="12">
        <v>23</v>
      </c>
      <c r="E11">
        <v>1</v>
      </c>
      <c r="F11">
        <f t="shared" ref="F11:F20" si="1">(C11-C10)/E11</f>
        <v>26</v>
      </c>
    </row>
    <row r="12" spans="1:12" x14ac:dyDescent="0.35">
      <c r="A12" s="8">
        <v>45383</v>
      </c>
      <c r="B12" s="13">
        <v>11</v>
      </c>
      <c r="C12" s="12">
        <v>23</v>
      </c>
      <c r="E12">
        <v>1</v>
      </c>
      <c r="F12">
        <f t="shared" si="1"/>
        <v>0</v>
      </c>
    </row>
    <row r="13" spans="1:12" x14ac:dyDescent="0.35">
      <c r="A13" s="8">
        <v>45384</v>
      </c>
      <c r="B13" s="13">
        <v>12</v>
      </c>
      <c r="C13" s="12">
        <v>41</v>
      </c>
      <c r="E13">
        <v>1</v>
      </c>
      <c r="F13">
        <f t="shared" si="1"/>
        <v>18</v>
      </c>
    </row>
    <row r="14" spans="1:12" x14ac:dyDescent="0.35">
      <c r="A14" s="8">
        <v>45385</v>
      </c>
      <c r="B14" s="13">
        <v>13</v>
      </c>
      <c r="C14" s="12">
        <v>52</v>
      </c>
      <c r="E14">
        <v>1</v>
      </c>
      <c r="F14">
        <f t="shared" si="1"/>
        <v>11</v>
      </c>
    </row>
    <row r="15" spans="1:12" x14ac:dyDescent="0.35">
      <c r="A15" s="8">
        <v>45391</v>
      </c>
      <c r="B15" s="13">
        <v>14</v>
      </c>
      <c r="C15" s="12">
        <v>0</v>
      </c>
    </row>
    <row r="16" spans="1:12" x14ac:dyDescent="0.35">
      <c r="A16" s="8">
        <v>45392</v>
      </c>
      <c r="B16" s="13">
        <v>15</v>
      </c>
      <c r="C16" s="12">
        <v>-9</v>
      </c>
      <c r="E16">
        <v>1</v>
      </c>
      <c r="F16">
        <f t="shared" si="1"/>
        <v>-9</v>
      </c>
      <c r="G16" s="19">
        <f>AVERAGE(F2:F31)</f>
        <v>1.4</v>
      </c>
      <c r="H16" s="19">
        <f>_xlfn.STDEV.P(F2:F31)</f>
        <v>36.778254444712303</v>
      </c>
      <c r="I16" s="19">
        <f>G16-2*H16</f>
        <v>-72.1565088894246</v>
      </c>
      <c r="J16" s="19">
        <f>G16+2*H16</f>
        <v>74.956508889424612</v>
      </c>
    </row>
    <row r="17" spans="1:33" x14ac:dyDescent="0.35">
      <c r="A17" s="8">
        <v>45394</v>
      </c>
      <c r="B17" s="13">
        <v>16</v>
      </c>
      <c r="C17" s="12">
        <v>3</v>
      </c>
      <c r="E17">
        <v>1</v>
      </c>
      <c r="F17">
        <f t="shared" si="1"/>
        <v>12</v>
      </c>
      <c r="G17" s="19">
        <f t="shared" ref="G17:G80" si="2">AVERAGE(F3:F32)</f>
        <v>2.0384615384615383</v>
      </c>
      <c r="H17" s="19">
        <f t="shared" ref="H17:H80" si="3">_xlfn.STDEV.P(F3:F32)</f>
        <v>36.205057837514246</v>
      </c>
      <c r="I17" s="19">
        <f t="shared" ref="I17:I80" si="4">G17-2*H17</f>
        <v>-70.37165413656696</v>
      </c>
      <c r="J17" s="19">
        <f t="shared" ref="J17:J80" si="5">G17+2*H17</f>
        <v>74.448577213490026</v>
      </c>
    </row>
    <row r="18" spans="1:33" x14ac:dyDescent="0.35">
      <c r="A18" s="8">
        <v>45395</v>
      </c>
      <c r="B18" s="13">
        <v>17</v>
      </c>
      <c r="C18" s="12">
        <v>-12</v>
      </c>
      <c r="E18">
        <v>1</v>
      </c>
      <c r="F18">
        <f t="shared" si="1"/>
        <v>-15</v>
      </c>
      <c r="G18" s="19">
        <f t="shared" si="2"/>
        <v>0.57692307692307687</v>
      </c>
      <c r="H18" s="19">
        <f t="shared" si="3"/>
        <v>37.173370407532616</v>
      </c>
      <c r="I18" s="19">
        <f t="shared" si="4"/>
        <v>-73.769817738142152</v>
      </c>
      <c r="J18" s="19">
        <f t="shared" si="5"/>
        <v>74.923663891988312</v>
      </c>
    </row>
    <row r="19" spans="1:33" x14ac:dyDescent="0.35">
      <c r="A19" s="8">
        <v>45396</v>
      </c>
      <c r="B19" s="13">
        <v>18</v>
      </c>
      <c r="C19" s="12">
        <v>-58</v>
      </c>
      <c r="E19">
        <v>1</v>
      </c>
      <c r="F19">
        <f t="shared" si="1"/>
        <v>-46</v>
      </c>
      <c r="G19" s="19">
        <f t="shared" si="2"/>
        <v>0.57692307692307687</v>
      </c>
      <c r="H19" s="19">
        <f t="shared" si="3"/>
        <v>37.173370407532616</v>
      </c>
      <c r="I19" s="19">
        <f t="shared" si="4"/>
        <v>-73.769817738142152</v>
      </c>
      <c r="J19" s="19">
        <f t="shared" si="5"/>
        <v>74.923663891988312</v>
      </c>
    </row>
    <row r="20" spans="1:33" x14ac:dyDescent="0.35">
      <c r="A20" s="8">
        <v>45397</v>
      </c>
      <c r="B20" s="13">
        <v>19</v>
      </c>
      <c r="C20" s="12">
        <v>-114</v>
      </c>
      <c r="E20">
        <v>1</v>
      </c>
      <c r="F20">
        <f t="shared" si="1"/>
        <v>-56</v>
      </c>
      <c r="G20" s="19">
        <f t="shared" si="2"/>
        <v>1.8461538461538463</v>
      </c>
      <c r="H20" s="19">
        <f t="shared" si="3"/>
        <v>36.598331516921441</v>
      </c>
      <c r="I20" s="19">
        <f t="shared" si="4"/>
        <v>-71.350509187689042</v>
      </c>
      <c r="J20" s="19">
        <f t="shared" si="5"/>
        <v>75.042816879996721</v>
      </c>
    </row>
    <row r="21" spans="1:33" x14ac:dyDescent="0.35">
      <c r="A21" s="8">
        <v>45398</v>
      </c>
      <c r="B21" s="13">
        <v>20</v>
      </c>
      <c r="C21" s="12">
        <v>4</v>
      </c>
      <c r="E21">
        <v>0</v>
      </c>
      <c r="G21" s="19">
        <f t="shared" si="2"/>
        <v>1.3846153846153846</v>
      </c>
      <c r="H21" s="19">
        <f t="shared" si="3"/>
        <v>36.403800438835127</v>
      </c>
      <c r="I21" s="19">
        <f t="shared" si="4"/>
        <v>-71.422985493054867</v>
      </c>
      <c r="J21" s="19">
        <f t="shared" si="5"/>
        <v>74.19221626228564</v>
      </c>
      <c r="K21" t="s">
        <v>32</v>
      </c>
      <c r="Q21" s="43" t="s">
        <v>14</v>
      </c>
      <c r="R21" s="43"/>
      <c r="S21" s="43"/>
      <c r="X21" t="s">
        <v>23</v>
      </c>
      <c r="AD21" s="10" t="s">
        <v>58</v>
      </c>
      <c r="AE21" s="10" t="s">
        <v>66</v>
      </c>
      <c r="AF21" s="10" t="s">
        <v>68</v>
      </c>
      <c r="AG21" t="s">
        <v>70</v>
      </c>
    </row>
    <row r="22" spans="1:33" x14ac:dyDescent="0.35">
      <c r="A22" s="8">
        <v>45399</v>
      </c>
      <c r="B22" s="13">
        <v>21</v>
      </c>
      <c r="C22" s="12">
        <v>-34</v>
      </c>
      <c r="E22">
        <v>1</v>
      </c>
      <c r="F22">
        <f>(C22-C21)/E22</f>
        <v>-38</v>
      </c>
      <c r="G22" s="19">
        <f t="shared" si="2"/>
        <v>4.3076923076923075</v>
      </c>
      <c r="H22" s="19">
        <f t="shared" si="3"/>
        <v>34.350869690892985</v>
      </c>
      <c r="I22" s="19">
        <f t="shared" si="4"/>
        <v>-64.394047074093663</v>
      </c>
      <c r="J22" s="19">
        <f t="shared" si="5"/>
        <v>73.009431689478276</v>
      </c>
      <c r="K22" t="s">
        <v>33</v>
      </c>
      <c r="O22" t="s">
        <v>13</v>
      </c>
      <c r="Q22" t="s">
        <v>15</v>
      </c>
      <c r="R22" t="s">
        <v>16</v>
      </c>
      <c r="S22" t="s">
        <v>17</v>
      </c>
      <c r="T22" t="s">
        <v>18</v>
      </c>
      <c r="U22" t="s">
        <v>19</v>
      </c>
      <c r="V22" t="s">
        <v>20</v>
      </c>
      <c r="W22" t="s">
        <v>21</v>
      </c>
      <c r="X22" t="s">
        <v>22</v>
      </c>
      <c r="Y22" t="s">
        <v>24</v>
      </c>
      <c r="Z22" t="s">
        <v>25</v>
      </c>
      <c r="AA22" t="s">
        <v>26</v>
      </c>
      <c r="AB22" t="s">
        <v>28</v>
      </c>
      <c r="AC22" t="s">
        <v>29</v>
      </c>
      <c r="AD22" s="1">
        <v>45429</v>
      </c>
      <c r="AE22" s="1">
        <v>45442</v>
      </c>
      <c r="AF22" s="1">
        <v>45443</v>
      </c>
      <c r="AG22" s="1">
        <v>45447</v>
      </c>
    </row>
    <row r="23" spans="1:33" x14ac:dyDescent="0.35">
      <c r="A23" s="8">
        <v>45400</v>
      </c>
      <c r="B23" s="13">
        <v>22</v>
      </c>
      <c r="C23" s="12">
        <v>-58</v>
      </c>
      <c r="E23">
        <v>1</v>
      </c>
      <c r="F23">
        <f>(C23-C22)/E23</f>
        <v>-24</v>
      </c>
      <c r="G23" s="19">
        <f t="shared" si="2"/>
        <v>6.1538461538461542</v>
      </c>
      <c r="H23" s="19">
        <f t="shared" si="3"/>
        <v>33.301296241452022</v>
      </c>
      <c r="I23" s="19">
        <f t="shared" si="4"/>
        <v>-60.44874632905789</v>
      </c>
      <c r="J23" s="19">
        <f t="shared" si="5"/>
        <v>72.756438636750204</v>
      </c>
      <c r="K23" t="s">
        <v>39</v>
      </c>
      <c r="O23">
        <v>0</v>
      </c>
      <c r="P23">
        <f>O23/60</f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-1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5">
      <c r="A24" s="8">
        <v>45401</v>
      </c>
      <c r="B24" s="13">
        <v>23</v>
      </c>
      <c r="C24" s="12">
        <v>-65</v>
      </c>
      <c r="E24">
        <v>1</v>
      </c>
      <c r="F24">
        <f>(C24-C23)/E24</f>
        <v>-7</v>
      </c>
      <c r="G24" s="19">
        <f t="shared" si="2"/>
        <v>2.5384615384615383</v>
      </c>
      <c r="H24" s="19">
        <f t="shared" si="3"/>
        <v>25.892129438574674</v>
      </c>
      <c r="I24" s="19">
        <f t="shared" si="4"/>
        <v>-49.245797338687808</v>
      </c>
      <c r="J24" s="19">
        <f t="shared" si="5"/>
        <v>54.322720415610888</v>
      </c>
      <c r="O24">
        <v>30</v>
      </c>
      <c r="P24">
        <f t="shared" ref="P24:P84" si="6">O24/60</f>
        <v>0.5</v>
      </c>
      <c r="R24">
        <v>-1</v>
      </c>
      <c r="U24">
        <v>0</v>
      </c>
      <c r="V24">
        <v>1</v>
      </c>
      <c r="W24">
        <v>0</v>
      </c>
    </row>
    <row r="25" spans="1:33" x14ac:dyDescent="0.35">
      <c r="A25" s="8">
        <v>45402</v>
      </c>
      <c r="B25" s="13">
        <v>24</v>
      </c>
      <c r="C25" s="12">
        <v>-42</v>
      </c>
      <c r="E25">
        <v>1</v>
      </c>
      <c r="F25">
        <f>(C25-C24)/E25</f>
        <v>23</v>
      </c>
      <c r="G25" s="19">
        <f t="shared" si="2"/>
        <v>2.1538461538461537</v>
      </c>
      <c r="H25" s="19">
        <f t="shared" si="3"/>
        <v>25.808007564278761</v>
      </c>
      <c r="I25" s="19">
        <f t="shared" si="4"/>
        <v>-49.462168974711368</v>
      </c>
      <c r="J25" s="19">
        <f t="shared" si="5"/>
        <v>53.769861282403674</v>
      </c>
      <c r="O25">
        <v>65</v>
      </c>
      <c r="P25">
        <f t="shared" si="6"/>
        <v>1.0833333333333333</v>
      </c>
      <c r="Q25">
        <v>-3</v>
      </c>
      <c r="S25">
        <v>-1</v>
      </c>
      <c r="U25">
        <v>0</v>
      </c>
      <c r="W25">
        <v>1</v>
      </c>
      <c r="Y25">
        <v>2</v>
      </c>
      <c r="AB25">
        <v>0</v>
      </c>
    </row>
    <row r="26" spans="1:33" x14ac:dyDescent="0.35">
      <c r="A26" s="8">
        <v>45408</v>
      </c>
      <c r="B26" s="13">
        <v>25</v>
      </c>
      <c r="C26" s="12">
        <v>0</v>
      </c>
      <c r="E26">
        <v>0</v>
      </c>
      <c r="G26" s="19">
        <f t="shared" si="2"/>
        <v>1.2</v>
      </c>
      <c r="H26" s="19">
        <f t="shared" si="3"/>
        <v>25.865807545870283</v>
      </c>
      <c r="I26" s="19">
        <f t="shared" si="4"/>
        <v>-50.531615091740562</v>
      </c>
      <c r="J26" s="19">
        <f t="shared" si="5"/>
        <v>52.931615091740568</v>
      </c>
      <c r="K26" t="s">
        <v>0</v>
      </c>
      <c r="O26">
        <v>90</v>
      </c>
      <c r="P26">
        <f t="shared" si="6"/>
        <v>1.5</v>
      </c>
      <c r="U26">
        <v>0</v>
      </c>
      <c r="AC26">
        <v>1</v>
      </c>
      <c r="AG26">
        <v>0</v>
      </c>
    </row>
    <row r="27" spans="1:33" x14ac:dyDescent="0.35">
      <c r="A27" s="8">
        <v>45409</v>
      </c>
      <c r="B27" s="13">
        <v>26</v>
      </c>
      <c r="C27" s="12">
        <v>47</v>
      </c>
      <c r="E27">
        <v>1</v>
      </c>
      <c r="F27">
        <v>47</v>
      </c>
      <c r="G27" s="19">
        <f t="shared" si="2"/>
        <v>1.48</v>
      </c>
      <c r="H27" s="19">
        <f t="shared" si="3"/>
        <v>25.889179206765132</v>
      </c>
      <c r="I27" s="19">
        <f t="shared" si="4"/>
        <v>-50.298358413530266</v>
      </c>
      <c r="J27" s="19">
        <f t="shared" si="5"/>
        <v>53.25835841353026</v>
      </c>
      <c r="O27">
        <v>120</v>
      </c>
      <c r="P27">
        <f t="shared" si="6"/>
        <v>2</v>
      </c>
      <c r="Q27">
        <v>-5</v>
      </c>
      <c r="U27">
        <v>0.5</v>
      </c>
      <c r="AB27">
        <v>1</v>
      </c>
      <c r="AF27">
        <v>0.5</v>
      </c>
    </row>
    <row r="28" spans="1:33" x14ac:dyDescent="0.35">
      <c r="A28" s="8">
        <v>45410</v>
      </c>
      <c r="B28" s="13">
        <v>27</v>
      </c>
      <c r="C28" s="12">
        <v>-1</v>
      </c>
      <c r="D28">
        <f>C28+0</f>
        <v>-1</v>
      </c>
      <c r="G28" s="19">
        <f t="shared" si="2"/>
        <v>1.04</v>
      </c>
      <c r="H28" s="19">
        <f t="shared" si="3"/>
        <v>25.697439561170292</v>
      </c>
      <c r="I28" s="19">
        <f t="shared" si="4"/>
        <v>-50.354879122340584</v>
      </c>
      <c r="J28" s="19">
        <f t="shared" si="5"/>
        <v>52.434879122340583</v>
      </c>
      <c r="K28" t="s">
        <v>0</v>
      </c>
      <c r="O28">
        <v>140</v>
      </c>
      <c r="P28">
        <f t="shared" si="6"/>
        <v>2.3333333333333335</v>
      </c>
      <c r="T28">
        <v>-1.5</v>
      </c>
      <c r="Y28">
        <v>5.5</v>
      </c>
    </row>
    <row r="29" spans="1:33" x14ac:dyDescent="0.35">
      <c r="A29" s="8">
        <v>45411</v>
      </c>
      <c r="B29" s="13">
        <v>28</v>
      </c>
      <c r="C29" s="12">
        <v>50</v>
      </c>
      <c r="D29">
        <v>0</v>
      </c>
      <c r="E29">
        <v>1</v>
      </c>
      <c r="F29">
        <v>48</v>
      </c>
      <c r="G29" s="19">
        <f t="shared" si="2"/>
        <v>1.08</v>
      </c>
      <c r="H29" s="19">
        <f t="shared" si="3"/>
        <v>25.713685072350092</v>
      </c>
      <c r="I29" s="19">
        <f t="shared" si="4"/>
        <v>-50.347370144700186</v>
      </c>
      <c r="J29" s="19">
        <f t="shared" si="5"/>
        <v>52.507370144700182</v>
      </c>
      <c r="K29" t="s">
        <v>45</v>
      </c>
      <c r="O29">
        <v>155</v>
      </c>
      <c r="P29">
        <f t="shared" si="6"/>
        <v>2.5833333333333335</v>
      </c>
      <c r="U29">
        <v>1</v>
      </c>
      <c r="W29">
        <v>2</v>
      </c>
      <c r="Z29">
        <v>3</v>
      </c>
      <c r="AD29">
        <v>1</v>
      </c>
    </row>
    <row r="30" spans="1:33" x14ac:dyDescent="0.35">
      <c r="A30" s="8">
        <v>45412</v>
      </c>
      <c r="B30" s="13">
        <v>29</v>
      </c>
      <c r="C30" s="12">
        <v>64</v>
      </c>
      <c r="D30">
        <f>D29+F30</f>
        <v>14</v>
      </c>
      <c r="E30">
        <v>1</v>
      </c>
      <c r="F30">
        <v>14</v>
      </c>
      <c r="G30" s="19">
        <f t="shared" si="2"/>
        <v>1.1923076923076923</v>
      </c>
      <c r="H30" s="19">
        <f t="shared" si="3"/>
        <v>25.220594805968869</v>
      </c>
      <c r="I30" s="19">
        <f t="shared" si="4"/>
        <v>-49.248881919630044</v>
      </c>
      <c r="J30" s="19">
        <f t="shared" si="5"/>
        <v>51.633497304245431</v>
      </c>
      <c r="O30">
        <v>195</v>
      </c>
      <c r="P30">
        <f t="shared" si="6"/>
        <v>3.25</v>
      </c>
      <c r="Q30">
        <v>-6</v>
      </c>
      <c r="U30">
        <v>1</v>
      </c>
      <c r="V30">
        <v>3</v>
      </c>
      <c r="Z30">
        <v>4.5</v>
      </c>
      <c r="AA30">
        <v>5</v>
      </c>
      <c r="AB30">
        <v>-1</v>
      </c>
      <c r="AF30">
        <v>0</v>
      </c>
    </row>
    <row r="31" spans="1:33" x14ac:dyDescent="0.35">
      <c r="A31" s="8">
        <v>45413</v>
      </c>
      <c r="B31" s="13">
        <v>30</v>
      </c>
      <c r="C31" s="12">
        <v>84</v>
      </c>
      <c r="D31">
        <f t="shared" ref="D31:D96" si="7">D30+F31</f>
        <v>34</v>
      </c>
      <c r="E31">
        <v>1</v>
      </c>
      <c r="F31">
        <v>20</v>
      </c>
      <c r="G31" s="19">
        <f t="shared" si="2"/>
        <v>1.4615384615384615</v>
      </c>
      <c r="H31" s="19">
        <f t="shared" si="3"/>
        <v>25.147611553861438</v>
      </c>
      <c r="I31" s="19">
        <f t="shared" si="4"/>
        <v>-48.833684646184416</v>
      </c>
      <c r="J31" s="19">
        <f t="shared" si="5"/>
        <v>51.756761569261336</v>
      </c>
      <c r="K31" t="s">
        <v>46</v>
      </c>
      <c r="O31">
        <v>225</v>
      </c>
      <c r="P31">
        <f t="shared" si="6"/>
        <v>3.75</v>
      </c>
      <c r="U31">
        <v>1.5</v>
      </c>
      <c r="W31">
        <v>3</v>
      </c>
      <c r="AE31">
        <v>1</v>
      </c>
    </row>
    <row r="32" spans="1:33" x14ac:dyDescent="0.35">
      <c r="A32" s="8">
        <v>45414</v>
      </c>
      <c r="B32" s="13">
        <v>31</v>
      </c>
      <c r="C32" s="12">
        <v>102</v>
      </c>
      <c r="D32">
        <f t="shared" si="7"/>
        <v>52</v>
      </c>
      <c r="E32">
        <v>1</v>
      </c>
      <c r="F32">
        <v>18</v>
      </c>
      <c r="G32" s="19">
        <f t="shared" si="2"/>
        <v>1.1346153846153846</v>
      </c>
      <c r="H32" s="19">
        <f t="shared" si="3"/>
        <v>25.063595148644335</v>
      </c>
      <c r="I32" s="19">
        <f t="shared" si="4"/>
        <v>-48.992574912673284</v>
      </c>
      <c r="J32" s="19">
        <f t="shared" si="5"/>
        <v>51.261805681904058</v>
      </c>
      <c r="O32">
        <v>256</v>
      </c>
      <c r="P32">
        <f t="shared" si="6"/>
        <v>4.2666666666666666</v>
      </c>
      <c r="Q32">
        <v>-9</v>
      </c>
      <c r="W32">
        <v>3.5</v>
      </c>
      <c r="AE32">
        <v>1</v>
      </c>
      <c r="AF32">
        <v>0</v>
      </c>
      <c r="AG32">
        <v>0</v>
      </c>
    </row>
    <row r="33" spans="1:43" x14ac:dyDescent="0.35">
      <c r="A33" s="8">
        <v>45415</v>
      </c>
      <c r="B33" s="13">
        <v>32</v>
      </c>
      <c r="C33" s="12">
        <v>61</v>
      </c>
      <c r="D33">
        <f t="shared" si="7"/>
        <v>10</v>
      </c>
      <c r="E33">
        <v>1</v>
      </c>
      <c r="F33">
        <v>-42</v>
      </c>
      <c r="G33" s="19">
        <f t="shared" si="2"/>
        <v>1.9230769230769231</v>
      </c>
      <c r="H33" s="19">
        <f t="shared" si="3"/>
        <v>24.865287940796065</v>
      </c>
      <c r="I33" s="19">
        <f t="shared" si="4"/>
        <v>-47.807498958515211</v>
      </c>
      <c r="J33" s="19">
        <f t="shared" si="5"/>
        <v>51.653652804669051</v>
      </c>
      <c r="O33">
        <v>300</v>
      </c>
      <c r="P33">
        <f t="shared" si="6"/>
        <v>5</v>
      </c>
      <c r="U33">
        <v>2.5</v>
      </c>
      <c r="AC33">
        <v>5</v>
      </c>
      <c r="AG33">
        <v>0</v>
      </c>
    </row>
    <row r="34" spans="1:43" x14ac:dyDescent="0.35">
      <c r="A34" s="8">
        <v>45416</v>
      </c>
      <c r="B34" s="13">
        <v>33</v>
      </c>
      <c r="C34" s="12">
        <v>58</v>
      </c>
      <c r="D34">
        <f t="shared" si="7"/>
        <v>7</v>
      </c>
      <c r="E34">
        <v>1</v>
      </c>
      <c r="F34">
        <v>-3</v>
      </c>
      <c r="G34" s="19">
        <f t="shared" si="2"/>
        <v>3.7307692307692308</v>
      </c>
      <c r="H34" s="19">
        <f t="shared" si="3"/>
        <v>22.950293600112417</v>
      </c>
      <c r="I34" s="19">
        <f t="shared" si="4"/>
        <v>-42.1698179694556</v>
      </c>
      <c r="J34" s="19">
        <f t="shared" si="5"/>
        <v>49.631356430994067</v>
      </c>
      <c r="O34">
        <v>320</v>
      </c>
      <c r="P34">
        <f t="shared" si="6"/>
        <v>5.333333333333333</v>
      </c>
      <c r="W34">
        <v>4</v>
      </c>
      <c r="AB34">
        <v>-2</v>
      </c>
    </row>
    <row r="35" spans="1:43" x14ac:dyDescent="0.35">
      <c r="A35" s="8">
        <v>45417</v>
      </c>
      <c r="B35" s="13">
        <v>34</v>
      </c>
      <c r="C35" s="12">
        <v>59</v>
      </c>
      <c r="D35">
        <f t="shared" si="7"/>
        <v>8</v>
      </c>
      <c r="E35">
        <v>1</v>
      </c>
      <c r="F35">
        <v>1</v>
      </c>
      <c r="G35" s="19">
        <f t="shared" si="2"/>
        <v>6.0576923076923075</v>
      </c>
      <c r="H35" s="19">
        <f t="shared" si="3"/>
        <v>19.598531598780617</v>
      </c>
      <c r="I35" s="19">
        <f t="shared" si="4"/>
        <v>-33.139370889868928</v>
      </c>
      <c r="J35" s="19">
        <f t="shared" si="5"/>
        <v>45.254755505253542</v>
      </c>
      <c r="O35">
        <v>360</v>
      </c>
      <c r="P35">
        <f t="shared" si="6"/>
        <v>6</v>
      </c>
      <c r="U35">
        <v>3</v>
      </c>
      <c r="X35">
        <v>5</v>
      </c>
      <c r="AA35">
        <v>8</v>
      </c>
      <c r="AE35">
        <v>1</v>
      </c>
    </row>
    <row r="36" spans="1:43" x14ac:dyDescent="0.35">
      <c r="A36" s="8">
        <v>45418</v>
      </c>
      <c r="B36" s="13">
        <v>35</v>
      </c>
      <c r="C36" s="12">
        <v>70</v>
      </c>
      <c r="D36">
        <f t="shared" si="7"/>
        <v>19</v>
      </c>
      <c r="E36">
        <v>1</v>
      </c>
      <c r="F36">
        <v>11</v>
      </c>
      <c r="G36" s="19">
        <f t="shared" si="2"/>
        <v>5.9259259259259256</v>
      </c>
      <c r="H36" s="19">
        <f t="shared" si="3"/>
        <v>19.243904135203007</v>
      </c>
      <c r="I36" s="19">
        <f t="shared" si="4"/>
        <v>-32.56188234448009</v>
      </c>
      <c r="J36" s="19">
        <f t="shared" si="5"/>
        <v>44.413734196331937</v>
      </c>
      <c r="O36">
        <v>430</v>
      </c>
      <c r="P36">
        <f t="shared" si="6"/>
        <v>7.166666666666667</v>
      </c>
      <c r="V36">
        <v>2</v>
      </c>
      <c r="W36">
        <v>6</v>
      </c>
      <c r="X36">
        <v>7</v>
      </c>
      <c r="AE36">
        <v>2</v>
      </c>
    </row>
    <row r="37" spans="1:43" x14ac:dyDescent="0.35">
      <c r="A37" s="8">
        <v>45419</v>
      </c>
      <c r="B37" s="13">
        <v>36</v>
      </c>
      <c r="C37" s="12">
        <v>86</v>
      </c>
      <c r="D37">
        <f t="shared" si="7"/>
        <v>35</v>
      </c>
      <c r="E37">
        <v>1</v>
      </c>
      <c r="F37">
        <v>16</v>
      </c>
      <c r="G37" s="19">
        <f t="shared" si="2"/>
        <v>7.6296296296296298</v>
      </c>
      <c r="H37" s="19">
        <f t="shared" si="3"/>
        <v>17.208198192954747</v>
      </c>
      <c r="I37" s="19">
        <f t="shared" si="4"/>
        <v>-26.786766756279864</v>
      </c>
      <c r="J37" s="19">
        <f t="shared" si="5"/>
        <v>42.046026015539127</v>
      </c>
      <c r="K37" t="s">
        <v>48</v>
      </c>
      <c r="O37">
        <v>470</v>
      </c>
      <c r="P37">
        <f t="shared" si="6"/>
        <v>7.833333333333333</v>
      </c>
      <c r="U37">
        <v>4</v>
      </c>
      <c r="AE37">
        <v>2</v>
      </c>
      <c r="AG37">
        <v>0</v>
      </c>
    </row>
    <row r="38" spans="1:43" x14ac:dyDescent="0.35">
      <c r="A38" s="8">
        <v>45420</v>
      </c>
      <c r="B38" s="13">
        <v>37</v>
      </c>
      <c r="C38" s="12">
        <v>96</v>
      </c>
      <c r="D38">
        <f t="shared" si="7"/>
        <v>45</v>
      </c>
      <c r="E38">
        <v>1</v>
      </c>
      <c r="F38">
        <v>10</v>
      </c>
      <c r="G38" s="19">
        <f t="shared" si="2"/>
        <v>8.481481481481481</v>
      </c>
      <c r="H38" s="19">
        <f t="shared" si="3"/>
        <v>16.158635738091373</v>
      </c>
      <c r="I38" s="19">
        <f t="shared" si="4"/>
        <v>-23.835789994701265</v>
      </c>
      <c r="J38" s="19">
        <f t="shared" si="5"/>
        <v>40.798752957664227</v>
      </c>
      <c r="K38" t="s">
        <v>48</v>
      </c>
      <c r="O38">
        <v>570</v>
      </c>
      <c r="P38">
        <f t="shared" si="6"/>
        <v>9.5</v>
      </c>
      <c r="W38">
        <v>7.5</v>
      </c>
      <c r="AA38">
        <v>12</v>
      </c>
      <c r="AB38">
        <v>-6</v>
      </c>
      <c r="AC38">
        <v>8</v>
      </c>
      <c r="AD38">
        <v>4</v>
      </c>
      <c r="AE38">
        <v>3</v>
      </c>
      <c r="AF38">
        <v>0.5</v>
      </c>
      <c r="AQ38">
        <f>19*330</f>
        <v>6270</v>
      </c>
    </row>
    <row r="39" spans="1:43" x14ac:dyDescent="0.35">
      <c r="A39" s="8">
        <v>45421</v>
      </c>
      <c r="B39" s="13">
        <v>38</v>
      </c>
      <c r="C39" s="12">
        <v>114</v>
      </c>
      <c r="D39">
        <f t="shared" si="7"/>
        <v>63</v>
      </c>
      <c r="E39">
        <v>1</v>
      </c>
      <c r="F39">
        <v>18</v>
      </c>
      <c r="G39" s="19">
        <f t="shared" si="2"/>
        <v>8.7592592592592595</v>
      </c>
      <c r="H39" s="19">
        <f t="shared" si="3"/>
        <v>15.95327109750732</v>
      </c>
      <c r="I39" s="19">
        <f t="shared" si="4"/>
        <v>-23.147282935755381</v>
      </c>
      <c r="J39" s="19">
        <f t="shared" si="5"/>
        <v>40.665801454273904</v>
      </c>
      <c r="K39" t="s">
        <v>48</v>
      </c>
      <c r="O39">
        <v>614</v>
      </c>
      <c r="P39">
        <f t="shared" si="6"/>
        <v>10.233333333333333</v>
      </c>
      <c r="X39">
        <v>10</v>
      </c>
    </row>
    <row r="40" spans="1:43" x14ac:dyDescent="0.35">
      <c r="A40" s="8">
        <v>45422</v>
      </c>
      <c r="B40" s="13">
        <v>39</v>
      </c>
      <c r="C40" s="12">
        <v>117</v>
      </c>
      <c r="D40">
        <f t="shared" si="7"/>
        <v>66</v>
      </c>
      <c r="F40">
        <v>3</v>
      </c>
      <c r="G40" s="19">
        <f t="shared" si="2"/>
        <v>8.1111111111111107</v>
      </c>
      <c r="H40" s="19">
        <f t="shared" si="3"/>
        <v>15.715251693894983</v>
      </c>
      <c r="I40" s="19">
        <f t="shared" si="4"/>
        <v>-23.319392276678855</v>
      </c>
      <c r="J40" s="19">
        <f t="shared" si="5"/>
        <v>39.541614498901076</v>
      </c>
      <c r="O40">
        <v>660</v>
      </c>
      <c r="P40">
        <f t="shared" si="6"/>
        <v>11</v>
      </c>
      <c r="V40">
        <v>-3</v>
      </c>
      <c r="W40">
        <v>10</v>
      </c>
      <c r="AC40">
        <v>9</v>
      </c>
      <c r="AE40">
        <v>4.5</v>
      </c>
      <c r="AF40">
        <v>1</v>
      </c>
    </row>
    <row r="41" spans="1:43" x14ac:dyDescent="0.35">
      <c r="A41" s="8">
        <v>45422</v>
      </c>
      <c r="B41" s="13">
        <v>40</v>
      </c>
      <c r="C41" s="12">
        <v>-2</v>
      </c>
      <c r="D41">
        <f t="shared" si="7"/>
        <v>66</v>
      </c>
      <c r="E41">
        <v>0</v>
      </c>
      <c r="G41" s="19">
        <f t="shared" si="2"/>
        <v>8</v>
      </c>
      <c r="H41" s="19">
        <f t="shared" si="3"/>
        <v>15.442867054311607</v>
      </c>
      <c r="I41" s="19">
        <f t="shared" si="4"/>
        <v>-22.885734108623215</v>
      </c>
      <c r="J41" s="19">
        <f t="shared" si="5"/>
        <v>38.885734108623211</v>
      </c>
      <c r="K41" t="s">
        <v>0</v>
      </c>
      <c r="O41">
        <v>730</v>
      </c>
      <c r="P41">
        <f t="shared" si="6"/>
        <v>12.166666666666666</v>
      </c>
      <c r="V41">
        <v>-4</v>
      </c>
      <c r="AC41">
        <v>12</v>
      </c>
    </row>
    <row r="42" spans="1:43" x14ac:dyDescent="0.35">
      <c r="A42" s="8">
        <v>45423</v>
      </c>
      <c r="B42" s="13">
        <v>41</v>
      </c>
      <c r="C42" s="12">
        <v>5</v>
      </c>
      <c r="D42">
        <f t="shared" si="7"/>
        <v>73</v>
      </c>
      <c r="E42">
        <v>1</v>
      </c>
      <c r="F42">
        <v>7</v>
      </c>
      <c r="G42" s="19">
        <f t="shared" si="2"/>
        <v>6.5714285714285712</v>
      </c>
      <c r="H42" s="19">
        <f t="shared" si="3"/>
        <v>13.49650370447465</v>
      </c>
      <c r="I42" s="19">
        <f t="shared" si="4"/>
        <v>-20.421578837520727</v>
      </c>
      <c r="J42" s="19">
        <f t="shared" si="5"/>
        <v>33.564435980377873</v>
      </c>
      <c r="O42">
        <v>762</v>
      </c>
      <c r="P42">
        <f t="shared" si="6"/>
        <v>12.7</v>
      </c>
      <c r="V42">
        <v>-4</v>
      </c>
      <c r="AD42">
        <v>5</v>
      </c>
      <c r="AE42">
        <v>4</v>
      </c>
      <c r="AF42">
        <v>1</v>
      </c>
      <c r="AG42">
        <v>0</v>
      </c>
    </row>
    <row r="43" spans="1:43" x14ac:dyDescent="0.35">
      <c r="A43" s="8">
        <v>45424</v>
      </c>
      <c r="B43" s="13">
        <v>42</v>
      </c>
      <c r="C43" s="12">
        <v>13</v>
      </c>
      <c r="D43">
        <f t="shared" si="7"/>
        <v>80</v>
      </c>
      <c r="E43">
        <v>1</v>
      </c>
      <c r="F43">
        <v>7</v>
      </c>
      <c r="G43" s="19">
        <f t="shared" si="2"/>
        <v>6.4827586206896548</v>
      </c>
      <c r="H43" s="19">
        <f t="shared" si="3"/>
        <v>13.270061428683983</v>
      </c>
      <c r="I43" s="19">
        <f t="shared" si="4"/>
        <v>-20.05736423667831</v>
      </c>
      <c r="J43" s="19">
        <f t="shared" si="5"/>
        <v>33.02288147805762</v>
      </c>
      <c r="O43">
        <v>780</v>
      </c>
      <c r="P43">
        <f t="shared" si="6"/>
        <v>13</v>
      </c>
      <c r="U43">
        <v>1</v>
      </c>
      <c r="V43">
        <v>-3</v>
      </c>
      <c r="W43">
        <v>10</v>
      </c>
    </row>
    <row r="44" spans="1:43" x14ac:dyDescent="0.35">
      <c r="A44" s="8">
        <v>45425</v>
      </c>
      <c r="B44" s="13">
        <v>43</v>
      </c>
      <c r="C44" s="12">
        <v>25</v>
      </c>
      <c r="D44">
        <f t="shared" si="7"/>
        <v>92</v>
      </c>
      <c r="E44">
        <v>1</v>
      </c>
      <c r="F44">
        <v>12</v>
      </c>
      <c r="G44" s="19">
        <f t="shared" si="2"/>
        <v>5</v>
      </c>
      <c r="H44" s="19">
        <f t="shared" si="3"/>
        <v>10.702078431716929</v>
      </c>
      <c r="I44" s="19">
        <f t="shared" si="4"/>
        <v>-16.404156863433858</v>
      </c>
      <c r="J44" s="19">
        <f t="shared" si="5"/>
        <v>26.404156863433858</v>
      </c>
      <c r="K44" t="s">
        <v>53</v>
      </c>
      <c r="O44">
        <v>793</v>
      </c>
      <c r="P44">
        <f t="shared" si="6"/>
        <v>13.216666666666667</v>
      </c>
      <c r="Y44">
        <v>16</v>
      </c>
    </row>
    <row r="45" spans="1:43" x14ac:dyDescent="0.35">
      <c r="A45" s="8">
        <v>45426</v>
      </c>
      <c r="B45" s="13">
        <v>44</v>
      </c>
      <c r="C45" s="12">
        <v>29</v>
      </c>
      <c r="D45">
        <f t="shared" si="7"/>
        <v>96</v>
      </c>
      <c r="E45">
        <v>1</v>
      </c>
      <c r="F45">
        <v>4</v>
      </c>
      <c r="G45" s="19">
        <f t="shared" si="2"/>
        <v>4.5172413793103452</v>
      </c>
      <c r="H45" s="19">
        <f t="shared" si="3"/>
        <v>10.600490195741511</v>
      </c>
      <c r="I45" s="19">
        <f t="shared" si="4"/>
        <v>-16.683739012172676</v>
      </c>
      <c r="J45" s="19">
        <f t="shared" si="5"/>
        <v>25.718221770793367</v>
      </c>
      <c r="O45">
        <v>840</v>
      </c>
      <c r="P45">
        <f t="shared" si="6"/>
        <v>14</v>
      </c>
      <c r="V45">
        <v>-5</v>
      </c>
      <c r="AB45">
        <v>-18</v>
      </c>
    </row>
    <row r="46" spans="1:43" x14ac:dyDescent="0.35">
      <c r="A46" s="8">
        <v>45427</v>
      </c>
      <c r="B46" s="13">
        <v>45</v>
      </c>
      <c r="C46" s="12">
        <v>27</v>
      </c>
      <c r="D46">
        <f t="shared" si="7"/>
        <v>94</v>
      </c>
      <c r="E46">
        <v>1</v>
      </c>
      <c r="F46">
        <v>-2</v>
      </c>
      <c r="G46" s="19">
        <f t="shared" si="2"/>
        <v>3.896551724137931</v>
      </c>
      <c r="H46" s="19">
        <f t="shared" si="3"/>
        <v>10.194977896802431</v>
      </c>
      <c r="I46" s="19">
        <f t="shared" si="4"/>
        <v>-16.49340406946693</v>
      </c>
      <c r="J46" s="19">
        <f t="shared" si="5"/>
        <v>24.286507517742795</v>
      </c>
      <c r="O46">
        <v>890</v>
      </c>
      <c r="P46">
        <f t="shared" si="6"/>
        <v>14.833333333333334</v>
      </c>
      <c r="V46">
        <v>-5</v>
      </c>
      <c r="Z46">
        <v>12</v>
      </c>
    </row>
    <row r="47" spans="1:43" x14ac:dyDescent="0.35">
      <c r="A47" s="8">
        <v>45428</v>
      </c>
      <c r="B47" s="13">
        <v>46</v>
      </c>
      <c r="C47" s="12">
        <v>23.5</v>
      </c>
      <c r="D47">
        <f t="shared" si="7"/>
        <v>97.5</v>
      </c>
      <c r="E47">
        <v>1</v>
      </c>
      <c r="F47">
        <v>3.5</v>
      </c>
      <c r="G47" s="19">
        <f t="shared" si="2"/>
        <v>3.3448275862068964</v>
      </c>
      <c r="H47" s="19">
        <f t="shared" si="3"/>
        <v>9.8436952063288246</v>
      </c>
      <c r="I47" s="19">
        <f t="shared" si="4"/>
        <v>-16.342562826450752</v>
      </c>
      <c r="J47" s="19">
        <f t="shared" si="5"/>
        <v>23.032217998864546</v>
      </c>
      <c r="K47" t="s">
        <v>55</v>
      </c>
      <c r="O47">
        <v>915</v>
      </c>
      <c r="P47">
        <f t="shared" si="6"/>
        <v>15.25</v>
      </c>
      <c r="Q47">
        <v>-46</v>
      </c>
      <c r="V47">
        <v>-5</v>
      </c>
      <c r="Z47">
        <v>13</v>
      </c>
    </row>
    <row r="48" spans="1:43" x14ac:dyDescent="0.35">
      <c r="A48" s="8">
        <v>45429</v>
      </c>
      <c r="B48" s="13">
        <v>47</v>
      </c>
      <c r="C48" s="12">
        <v>29</v>
      </c>
      <c r="D48">
        <f t="shared" si="7"/>
        <v>103</v>
      </c>
      <c r="E48">
        <v>1</v>
      </c>
      <c r="F48">
        <v>5.5</v>
      </c>
      <c r="G48" s="19">
        <f t="shared" si="2"/>
        <v>4.6896551724137927</v>
      </c>
      <c r="H48" s="19">
        <f t="shared" si="3"/>
        <v>5.0572818668820441</v>
      </c>
      <c r="I48" s="19">
        <f t="shared" si="4"/>
        <v>-5.4249085613502954</v>
      </c>
      <c r="J48" s="19">
        <f t="shared" si="5"/>
        <v>14.80421890617788</v>
      </c>
      <c r="K48" t="s">
        <v>57</v>
      </c>
      <c r="O48">
        <v>960</v>
      </c>
      <c r="P48">
        <f t="shared" si="6"/>
        <v>16</v>
      </c>
      <c r="Y48">
        <v>18</v>
      </c>
    </row>
    <row r="49" spans="1:33" x14ac:dyDescent="0.35">
      <c r="A49" s="8">
        <v>45430</v>
      </c>
      <c r="B49" s="13">
        <v>48</v>
      </c>
      <c r="C49" s="12">
        <v>30</v>
      </c>
      <c r="D49">
        <f t="shared" si="7"/>
        <v>104</v>
      </c>
      <c r="E49">
        <v>1</v>
      </c>
      <c r="F49">
        <v>1</v>
      </c>
      <c r="G49" s="19">
        <f t="shared" si="2"/>
        <v>4.8448275862068968</v>
      </c>
      <c r="H49" s="19">
        <f t="shared" si="3"/>
        <v>4.8850642325849085</v>
      </c>
      <c r="I49" s="19">
        <f t="shared" si="4"/>
        <v>-4.9253008789629202</v>
      </c>
      <c r="J49" s="19">
        <f t="shared" si="5"/>
        <v>14.614956051376714</v>
      </c>
      <c r="O49">
        <v>1020</v>
      </c>
      <c r="P49">
        <f t="shared" si="6"/>
        <v>17</v>
      </c>
      <c r="Y49">
        <v>18</v>
      </c>
      <c r="Z49">
        <v>12.5</v>
      </c>
    </row>
    <row r="50" spans="1:33" x14ac:dyDescent="0.35">
      <c r="A50" s="8">
        <v>45431</v>
      </c>
      <c r="B50" s="13">
        <v>49</v>
      </c>
      <c r="C50" s="12">
        <v>34.5</v>
      </c>
      <c r="D50">
        <f t="shared" si="7"/>
        <v>108.5</v>
      </c>
      <c r="E50">
        <v>1</v>
      </c>
      <c r="F50">
        <v>4.5</v>
      </c>
      <c r="G50" s="19">
        <f t="shared" si="2"/>
        <v>5.068965517241379</v>
      </c>
      <c r="H50" s="19">
        <f t="shared" si="3"/>
        <v>4.8525218078193797</v>
      </c>
      <c r="I50" s="19">
        <f t="shared" si="4"/>
        <v>-4.6360780983973804</v>
      </c>
      <c r="J50" s="19">
        <f t="shared" si="5"/>
        <v>14.774009132880138</v>
      </c>
      <c r="O50">
        <v>1040</v>
      </c>
      <c r="P50">
        <f t="shared" si="6"/>
        <v>17.333333333333332</v>
      </c>
      <c r="W50">
        <v>7</v>
      </c>
      <c r="Z50">
        <v>13</v>
      </c>
    </row>
    <row r="51" spans="1:33" x14ac:dyDescent="0.35">
      <c r="A51" s="8">
        <v>45432</v>
      </c>
      <c r="B51" s="13">
        <v>50</v>
      </c>
      <c r="C51" s="12">
        <v>37</v>
      </c>
      <c r="D51">
        <f t="shared" si="7"/>
        <v>111</v>
      </c>
      <c r="E51">
        <v>1</v>
      </c>
      <c r="F51">
        <v>2.5</v>
      </c>
      <c r="G51" s="19">
        <f t="shared" si="2"/>
        <v>4.6206896551724137</v>
      </c>
      <c r="H51" s="19">
        <f t="shared" si="3"/>
        <v>4.8842730945665576</v>
      </c>
      <c r="I51" s="19">
        <f t="shared" si="4"/>
        <v>-5.1478565339607014</v>
      </c>
      <c r="J51" s="19">
        <f t="shared" si="5"/>
        <v>14.389235844305528</v>
      </c>
      <c r="K51" t="s">
        <v>57</v>
      </c>
      <c r="O51">
        <v>1140</v>
      </c>
      <c r="P51">
        <f t="shared" si="6"/>
        <v>19</v>
      </c>
      <c r="U51">
        <v>-3</v>
      </c>
    </row>
    <row r="52" spans="1:33" x14ac:dyDescent="0.35">
      <c r="A52" s="8">
        <v>45433</v>
      </c>
      <c r="B52" s="13">
        <v>51</v>
      </c>
      <c r="C52" s="12">
        <v>44</v>
      </c>
      <c r="D52">
        <f t="shared" si="7"/>
        <v>119</v>
      </c>
      <c r="E52">
        <v>1</v>
      </c>
      <c r="F52">
        <v>8</v>
      </c>
      <c r="G52" s="19">
        <f t="shared" si="2"/>
        <v>4</v>
      </c>
      <c r="H52" s="19">
        <f t="shared" si="3"/>
        <v>4.5295961607311472</v>
      </c>
      <c r="I52" s="19">
        <f t="shared" si="4"/>
        <v>-5.0591923214622945</v>
      </c>
      <c r="J52" s="19">
        <f t="shared" si="5"/>
        <v>13.059192321462294</v>
      </c>
      <c r="K52" t="s">
        <v>53</v>
      </c>
      <c r="O52">
        <v>1170</v>
      </c>
      <c r="P52">
        <f t="shared" si="6"/>
        <v>19.5</v>
      </c>
      <c r="U52">
        <v>-4</v>
      </c>
      <c r="W52">
        <v>3</v>
      </c>
      <c r="Y52">
        <v>17</v>
      </c>
    </row>
    <row r="53" spans="1:33" x14ac:dyDescent="0.35">
      <c r="A53" s="8">
        <v>45434</v>
      </c>
      <c r="B53" s="13">
        <v>52</v>
      </c>
      <c r="C53" s="12">
        <v>43</v>
      </c>
      <c r="D53">
        <f t="shared" si="7"/>
        <v>118</v>
      </c>
      <c r="E53">
        <v>1</v>
      </c>
      <c r="F53">
        <v>-1</v>
      </c>
      <c r="G53" s="19">
        <f t="shared" si="2"/>
        <v>3.603448275862069</v>
      </c>
      <c r="H53" s="19">
        <f t="shared" si="3"/>
        <v>4.4901795339746284</v>
      </c>
      <c r="I53" s="19">
        <f t="shared" si="4"/>
        <v>-5.3769107920871875</v>
      </c>
      <c r="J53" s="19">
        <f t="shared" si="5"/>
        <v>12.583807343811326</v>
      </c>
      <c r="O53">
        <v>1200</v>
      </c>
      <c r="P53">
        <f t="shared" si="6"/>
        <v>20</v>
      </c>
      <c r="U53">
        <v>-4</v>
      </c>
    </row>
    <row r="54" spans="1:33" x14ac:dyDescent="0.35">
      <c r="A54" s="8">
        <v>45435</v>
      </c>
      <c r="B54" s="13">
        <v>53</v>
      </c>
      <c r="C54" s="12">
        <v>43.5</v>
      </c>
      <c r="D54">
        <f t="shared" si="7"/>
        <v>118.5</v>
      </c>
      <c r="E54">
        <v>1</v>
      </c>
      <c r="F54">
        <v>0.5</v>
      </c>
      <c r="G54" s="19">
        <f t="shared" si="2"/>
        <v>2.9482758620689653</v>
      </c>
      <c r="H54" s="19">
        <f t="shared" si="3"/>
        <v>3.64914923383474</v>
      </c>
      <c r="I54" s="19">
        <f t="shared" si="4"/>
        <v>-4.3500226056005147</v>
      </c>
      <c r="J54" s="19">
        <f t="shared" si="5"/>
        <v>10.246574329738445</v>
      </c>
      <c r="O54">
        <v>1220</v>
      </c>
      <c r="P54">
        <f t="shared" si="6"/>
        <v>20.333333333333332</v>
      </c>
      <c r="W54">
        <v>5</v>
      </c>
    </row>
    <row r="55" spans="1:33" x14ac:dyDescent="0.35">
      <c r="A55" s="8">
        <v>45436</v>
      </c>
      <c r="B55" s="13">
        <v>54</v>
      </c>
      <c r="C55" s="12">
        <v>49</v>
      </c>
      <c r="D55">
        <f t="shared" si="7"/>
        <v>124</v>
      </c>
      <c r="E55">
        <v>1</v>
      </c>
      <c r="F55">
        <v>5.5</v>
      </c>
      <c r="G55" s="19">
        <f t="shared" si="2"/>
        <v>2.6896551724137931</v>
      </c>
      <c r="H55" s="19">
        <f t="shared" si="3"/>
        <v>3.8938806835399644</v>
      </c>
      <c r="I55" s="19">
        <f t="shared" si="4"/>
        <v>-5.0981061946661352</v>
      </c>
      <c r="J55" s="19">
        <f t="shared" si="5"/>
        <v>10.477416539493722</v>
      </c>
      <c r="O55">
        <v>1240</v>
      </c>
      <c r="P55">
        <f t="shared" si="6"/>
        <v>20.666666666666668</v>
      </c>
      <c r="U55">
        <v>-5</v>
      </c>
      <c r="W55">
        <v>4</v>
      </c>
    </row>
    <row r="56" spans="1:33" x14ac:dyDescent="0.35">
      <c r="A56" s="8">
        <v>45437</v>
      </c>
      <c r="B56" s="13">
        <v>55</v>
      </c>
      <c r="C56" s="12">
        <v>54</v>
      </c>
      <c r="D56">
        <f t="shared" si="7"/>
        <v>129</v>
      </c>
      <c r="E56">
        <v>1</v>
      </c>
      <c r="F56">
        <v>5</v>
      </c>
      <c r="G56" s="19">
        <f t="shared" si="2"/>
        <v>2.4666666666666668</v>
      </c>
      <c r="H56" s="19">
        <f t="shared" si="3"/>
        <v>4.0123420702737809</v>
      </c>
      <c r="I56" s="19">
        <f t="shared" si="4"/>
        <v>-5.558017473880895</v>
      </c>
      <c r="J56" s="19">
        <f t="shared" si="5"/>
        <v>10.491350807214229</v>
      </c>
      <c r="O56">
        <v>1270</v>
      </c>
      <c r="P56">
        <f t="shared" si="6"/>
        <v>21.166666666666668</v>
      </c>
      <c r="U56">
        <v>-5</v>
      </c>
      <c r="W56">
        <v>3</v>
      </c>
      <c r="Y56">
        <v>18</v>
      </c>
    </row>
    <row r="57" spans="1:33" x14ac:dyDescent="0.35">
      <c r="A57" s="8">
        <v>45438</v>
      </c>
      <c r="B57" s="13">
        <v>56</v>
      </c>
      <c r="C57" s="12">
        <v>62</v>
      </c>
      <c r="D57">
        <f t="shared" si="7"/>
        <v>136</v>
      </c>
      <c r="E57">
        <v>1</v>
      </c>
      <c r="F57">
        <v>7</v>
      </c>
      <c r="G57" s="19">
        <f t="shared" si="2"/>
        <v>2.1333333333333333</v>
      </c>
      <c r="H57" s="19">
        <f t="shared" si="3"/>
        <v>4.0371882404575699</v>
      </c>
      <c r="I57" s="19">
        <f t="shared" si="4"/>
        <v>-5.9410431475818068</v>
      </c>
      <c r="J57" s="19">
        <f t="shared" si="5"/>
        <v>10.207709814248473</v>
      </c>
      <c r="O57">
        <v>1320</v>
      </c>
      <c r="P57">
        <f t="shared" si="6"/>
        <v>22</v>
      </c>
      <c r="U57">
        <v>-6.5</v>
      </c>
      <c r="W57">
        <v>2.5</v>
      </c>
      <c r="X57">
        <v>12</v>
      </c>
    </row>
    <row r="58" spans="1:33" x14ac:dyDescent="0.35">
      <c r="A58" s="8">
        <v>45439</v>
      </c>
      <c r="B58" s="13">
        <v>57</v>
      </c>
      <c r="C58" s="12">
        <v>66</v>
      </c>
      <c r="D58">
        <f t="shared" si="7"/>
        <v>140</v>
      </c>
      <c r="E58">
        <v>1</v>
      </c>
      <c r="F58">
        <v>4</v>
      </c>
      <c r="G58" s="19">
        <f t="shared" si="2"/>
        <v>1.9</v>
      </c>
      <c r="H58" s="19">
        <f t="shared" si="3"/>
        <v>3.9505273909525886</v>
      </c>
      <c r="I58" s="19">
        <f t="shared" si="4"/>
        <v>-6.0010547819051769</v>
      </c>
      <c r="J58" s="19">
        <f t="shared" si="5"/>
        <v>9.8010547819051776</v>
      </c>
      <c r="O58">
        <v>1340</v>
      </c>
      <c r="P58">
        <f t="shared" si="6"/>
        <v>22.333333333333332</v>
      </c>
      <c r="W58">
        <v>2</v>
      </c>
      <c r="Y58">
        <v>18</v>
      </c>
    </row>
    <row r="59" spans="1:33" x14ac:dyDescent="0.35">
      <c r="A59" s="8">
        <v>45440</v>
      </c>
      <c r="B59" s="13">
        <v>58</v>
      </c>
      <c r="C59" s="12">
        <v>71</v>
      </c>
      <c r="D59">
        <f t="shared" si="7"/>
        <v>145</v>
      </c>
      <c r="E59">
        <v>1</v>
      </c>
      <c r="F59">
        <v>5</v>
      </c>
      <c r="G59" s="19">
        <f t="shared" si="2"/>
        <v>1.5333333333333334</v>
      </c>
      <c r="H59" s="19">
        <f t="shared" si="3"/>
        <v>3.4783457115256513</v>
      </c>
      <c r="I59" s="19">
        <f t="shared" si="4"/>
        <v>-5.4233580897179694</v>
      </c>
      <c r="J59" s="19">
        <f t="shared" si="5"/>
        <v>8.4900247563846367</v>
      </c>
      <c r="K59" t="s">
        <v>62</v>
      </c>
      <c r="O59">
        <v>1357</v>
      </c>
      <c r="P59">
        <f t="shared" si="6"/>
        <v>22.616666666666667</v>
      </c>
      <c r="W59">
        <v>1.5</v>
      </c>
    </row>
    <row r="60" spans="1:33" x14ac:dyDescent="0.35">
      <c r="A60" s="8">
        <v>45441</v>
      </c>
      <c r="B60" s="13">
        <v>59</v>
      </c>
      <c r="C60" s="12">
        <v>71</v>
      </c>
      <c r="D60">
        <f t="shared" si="7"/>
        <v>145</v>
      </c>
      <c r="E60">
        <v>1</v>
      </c>
      <c r="F60">
        <v>0</v>
      </c>
      <c r="G60" s="19">
        <f t="shared" si="2"/>
        <v>1.5</v>
      </c>
      <c r="H60" s="19">
        <f t="shared" si="3"/>
        <v>3.4592870170985619</v>
      </c>
      <c r="I60" s="19">
        <f t="shared" si="4"/>
        <v>-5.4185740341971238</v>
      </c>
      <c r="J60" s="19">
        <f t="shared" si="5"/>
        <v>8.4185740341971247</v>
      </c>
      <c r="O60">
        <v>1380</v>
      </c>
      <c r="P60">
        <f t="shared" si="6"/>
        <v>23</v>
      </c>
      <c r="U60">
        <v>-8</v>
      </c>
      <c r="X60">
        <v>12</v>
      </c>
      <c r="Y60">
        <v>19</v>
      </c>
    </row>
    <row r="61" spans="1:33" x14ac:dyDescent="0.35">
      <c r="A61" s="8">
        <v>45442</v>
      </c>
      <c r="B61" s="13">
        <v>60</v>
      </c>
      <c r="C61" s="12">
        <v>72</v>
      </c>
      <c r="D61">
        <f t="shared" si="7"/>
        <v>147</v>
      </c>
      <c r="E61">
        <v>1</v>
      </c>
      <c r="F61">
        <v>2</v>
      </c>
      <c r="G61" s="19">
        <f t="shared" si="2"/>
        <v>1.6333333333333333</v>
      </c>
      <c r="H61" s="19">
        <f t="shared" si="3"/>
        <v>3.3983656202487822</v>
      </c>
      <c r="I61" s="19">
        <f t="shared" si="4"/>
        <v>-5.1633979071642315</v>
      </c>
      <c r="J61" s="19">
        <f t="shared" si="5"/>
        <v>8.4300645738308972</v>
      </c>
      <c r="O61">
        <v>1413</v>
      </c>
      <c r="P61">
        <f t="shared" si="6"/>
        <v>23.55</v>
      </c>
      <c r="W61">
        <v>0</v>
      </c>
      <c r="X61">
        <v>12.5</v>
      </c>
    </row>
    <row r="62" spans="1:33" x14ac:dyDescent="0.35">
      <c r="A62" s="8">
        <v>45443</v>
      </c>
      <c r="B62" s="13">
        <v>61</v>
      </c>
      <c r="C62" s="12">
        <v>74</v>
      </c>
      <c r="D62">
        <f t="shared" si="7"/>
        <v>149</v>
      </c>
      <c r="E62">
        <v>1</v>
      </c>
      <c r="F62">
        <v>2</v>
      </c>
      <c r="G62" s="19">
        <f t="shared" si="2"/>
        <v>1.6166666666666667</v>
      </c>
      <c r="H62" s="19">
        <f t="shared" si="3"/>
        <v>3.3903867363801172</v>
      </c>
      <c r="I62" s="19">
        <f t="shared" si="4"/>
        <v>-5.1641068060935673</v>
      </c>
      <c r="J62" s="19">
        <f t="shared" si="5"/>
        <v>8.3974401394269016</v>
      </c>
      <c r="K62" t="s">
        <v>67</v>
      </c>
      <c r="O62">
        <v>1420</v>
      </c>
      <c r="P62">
        <f t="shared" si="6"/>
        <v>23.666666666666668</v>
      </c>
      <c r="U62">
        <v>-10</v>
      </c>
    </row>
    <row r="63" spans="1:33" x14ac:dyDescent="0.35">
      <c r="A63" s="8">
        <v>45444</v>
      </c>
      <c r="B63" s="13">
        <v>62</v>
      </c>
      <c r="C63" s="12">
        <v>71</v>
      </c>
      <c r="D63">
        <f t="shared" si="7"/>
        <v>146</v>
      </c>
      <c r="E63">
        <v>1</v>
      </c>
      <c r="F63">
        <v>-3</v>
      </c>
      <c r="G63" s="19">
        <f t="shared" si="2"/>
        <v>1.5</v>
      </c>
      <c r="H63" s="19">
        <f t="shared" si="3"/>
        <v>3.3141112433551974</v>
      </c>
      <c r="I63" s="19">
        <f t="shared" si="4"/>
        <v>-5.1282224867103947</v>
      </c>
      <c r="J63" s="19">
        <f t="shared" si="5"/>
        <v>8.1282224867103956</v>
      </c>
      <c r="O63">
        <v>1440</v>
      </c>
      <c r="P63">
        <f t="shared" si="6"/>
        <v>24</v>
      </c>
      <c r="W63">
        <v>-0.5</v>
      </c>
      <c r="AD63">
        <v>1</v>
      </c>
      <c r="AE63">
        <v>2</v>
      </c>
      <c r="AF63">
        <v>-3</v>
      </c>
      <c r="AG63">
        <v>-2</v>
      </c>
    </row>
    <row r="64" spans="1:33" x14ac:dyDescent="0.35">
      <c r="A64" s="8">
        <v>45445</v>
      </c>
      <c r="B64" s="13">
        <v>63</v>
      </c>
      <c r="C64" s="12">
        <v>72.5</v>
      </c>
      <c r="D64">
        <f t="shared" si="7"/>
        <v>147.5</v>
      </c>
      <c r="E64">
        <v>1</v>
      </c>
      <c r="F64">
        <v>1.5</v>
      </c>
      <c r="G64" s="19">
        <f t="shared" si="2"/>
        <v>1.6</v>
      </c>
      <c r="H64" s="19">
        <f t="shared" si="3"/>
        <v>3.3426536364591133</v>
      </c>
      <c r="I64" s="19">
        <f t="shared" si="4"/>
        <v>-5.0853072729182269</v>
      </c>
      <c r="J64" s="19">
        <f t="shared" si="5"/>
        <v>8.2853072729182262</v>
      </c>
      <c r="O64">
        <v>1467</v>
      </c>
      <c r="P64">
        <f t="shared" si="6"/>
        <v>24.45</v>
      </c>
      <c r="U64">
        <v>-11</v>
      </c>
    </row>
    <row r="65" spans="1:37" x14ac:dyDescent="0.35">
      <c r="A65" s="8">
        <v>45446</v>
      </c>
      <c r="B65" s="13">
        <v>64</v>
      </c>
      <c r="C65" s="12">
        <v>65</v>
      </c>
      <c r="D65">
        <f t="shared" si="7"/>
        <v>155</v>
      </c>
      <c r="E65">
        <v>1</v>
      </c>
      <c r="F65">
        <v>7.5</v>
      </c>
      <c r="G65" s="19">
        <f t="shared" si="2"/>
        <v>1.3166666666666667</v>
      </c>
      <c r="H65" s="19">
        <f t="shared" si="3"/>
        <v>3.4435527519635234</v>
      </c>
      <c r="I65" s="19">
        <f t="shared" si="4"/>
        <v>-5.5704388372603804</v>
      </c>
      <c r="J65" s="19">
        <f t="shared" si="5"/>
        <v>8.2037721705937141</v>
      </c>
      <c r="O65">
        <v>1500</v>
      </c>
      <c r="P65">
        <f t="shared" si="6"/>
        <v>25</v>
      </c>
      <c r="U65">
        <v>-12</v>
      </c>
      <c r="W65">
        <v>-2.5</v>
      </c>
      <c r="X65">
        <v>12.5</v>
      </c>
    </row>
    <row r="66" spans="1:37" x14ac:dyDescent="0.35">
      <c r="A66" s="8">
        <v>45447</v>
      </c>
      <c r="B66" s="13">
        <v>65</v>
      </c>
      <c r="C66" s="12">
        <v>63</v>
      </c>
      <c r="D66">
        <f t="shared" si="7"/>
        <v>153</v>
      </c>
      <c r="E66">
        <v>1</v>
      </c>
      <c r="F66">
        <v>-2</v>
      </c>
      <c r="G66" s="19">
        <f t="shared" si="2"/>
        <v>1.1333333333333333</v>
      </c>
      <c r="H66" s="19">
        <f t="shared" si="3"/>
        <v>3.521205601621253</v>
      </c>
      <c r="I66" s="19">
        <f t="shared" si="4"/>
        <v>-5.9090778699091722</v>
      </c>
      <c r="J66" s="19">
        <f t="shared" si="5"/>
        <v>8.1757445365758397</v>
      </c>
      <c r="O66">
        <v>1539</v>
      </c>
      <c r="P66">
        <f t="shared" si="6"/>
        <v>25.65</v>
      </c>
      <c r="W66">
        <v>-3.5</v>
      </c>
      <c r="X66">
        <v>13</v>
      </c>
    </row>
    <row r="67" spans="1:37" x14ac:dyDescent="0.35">
      <c r="A67" s="8">
        <v>45448</v>
      </c>
      <c r="B67" s="13">
        <v>66</v>
      </c>
      <c r="C67" s="12">
        <v>61</v>
      </c>
      <c r="D67">
        <f t="shared" si="7"/>
        <v>151</v>
      </c>
      <c r="E67">
        <v>1</v>
      </c>
      <c r="F67">
        <v>-2</v>
      </c>
      <c r="G67" s="19">
        <f t="shared" si="2"/>
        <v>0.73333333333333328</v>
      </c>
      <c r="H67" s="19">
        <f t="shared" si="3"/>
        <v>3.397875153026602</v>
      </c>
      <c r="I67" s="19">
        <f t="shared" si="4"/>
        <v>-6.0624169727198707</v>
      </c>
      <c r="J67" s="19">
        <f t="shared" si="5"/>
        <v>7.5290836393865375</v>
      </c>
      <c r="O67">
        <v>1560</v>
      </c>
      <c r="P67">
        <f t="shared" si="6"/>
        <v>26</v>
      </c>
      <c r="U67">
        <v>-13</v>
      </c>
      <c r="W67">
        <v>-3</v>
      </c>
      <c r="AK67">
        <f>18*330</f>
        <v>5940</v>
      </c>
    </row>
    <row r="68" spans="1:37" x14ac:dyDescent="0.35">
      <c r="A68" s="8">
        <v>45449</v>
      </c>
      <c r="B68" s="13">
        <v>67</v>
      </c>
      <c r="C68" s="12">
        <v>59.5</v>
      </c>
      <c r="D68">
        <f t="shared" si="7"/>
        <v>149.5</v>
      </c>
      <c r="E68">
        <v>1</v>
      </c>
      <c r="F68">
        <v>-1.5</v>
      </c>
      <c r="G68" s="19">
        <f t="shared" si="2"/>
        <v>0.83333333333333337</v>
      </c>
      <c r="H68" s="19">
        <f t="shared" si="3"/>
        <v>3.3895263517029766</v>
      </c>
      <c r="I68" s="19">
        <f t="shared" si="4"/>
        <v>-5.9457193700726201</v>
      </c>
      <c r="J68" s="19">
        <f t="shared" si="5"/>
        <v>7.6123860367392862</v>
      </c>
      <c r="O68">
        <v>1580</v>
      </c>
      <c r="P68">
        <f t="shared" si="6"/>
        <v>26.333333333333332</v>
      </c>
      <c r="W68">
        <v>-4</v>
      </c>
      <c r="X68">
        <v>12</v>
      </c>
    </row>
    <row r="69" spans="1:37" x14ac:dyDescent="0.35">
      <c r="A69" s="8">
        <v>45450</v>
      </c>
      <c r="B69" s="13">
        <v>68</v>
      </c>
      <c r="C69" s="12">
        <v>58.5</v>
      </c>
      <c r="D69">
        <f t="shared" si="7"/>
        <v>148.5</v>
      </c>
      <c r="E69">
        <v>1</v>
      </c>
      <c r="F69">
        <v>-1</v>
      </c>
      <c r="G69" s="19">
        <f t="shared" si="2"/>
        <v>0.8833333333333333</v>
      </c>
      <c r="H69" s="19">
        <f t="shared" si="3"/>
        <v>3.3952990377219434</v>
      </c>
      <c r="I69" s="19">
        <f t="shared" si="4"/>
        <v>-5.907264742110554</v>
      </c>
      <c r="J69" s="19">
        <f t="shared" si="5"/>
        <v>7.6739314087772197</v>
      </c>
      <c r="O69">
        <v>1590</v>
      </c>
      <c r="P69">
        <f t="shared" si="6"/>
        <v>26.5</v>
      </c>
      <c r="W69">
        <v>-5</v>
      </c>
    </row>
    <row r="70" spans="1:37" x14ac:dyDescent="0.35">
      <c r="A70" s="8">
        <v>45451</v>
      </c>
      <c r="B70" s="13">
        <v>69</v>
      </c>
      <c r="C70" s="12">
        <v>54</v>
      </c>
      <c r="D70">
        <f t="shared" si="7"/>
        <v>144</v>
      </c>
      <c r="E70">
        <v>1</v>
      </c>
      <c r="F70">
        <v>-4.5</v>
      </c>
      <c r="G70" s="19">
        <f t="shared" si="2"/>
        <v>0.8</v>
      </c>
      <c r="H70" s="19">
        <f t="shared" si="3"/>
        <v>3.3105890714493698</v>
      </c>
      <c r="I70" s="19">
        <f t="shared" si="4"/>
        <v>-5.8211781428987397</v>
      </c>
      <c r="J70" s="19">
        <f t="shared" si="5"/>
        <v>7.4211781428987393</v>
      </c>
      <c r="K70" t="s">
        <v>76</v>
      </c>
      <c r="O70">
        <v>1607</v>
      </c>
      <c r="P70">
        <f t="shared" si="6"/>
        <v>26.783333333333335</v>
      </c>
      <c r="U70">
        <v>-14</v>
      </c>
      <c r="AF70">
        <f>60*60*24</f>
        <v>86400</v>
      </c>
    </row>
    <row r="71" spans="1:37" x14ac:dyDescent="0.35">
      <c r="A71" s="8">
        <v>45452</v>
      </c>
      <c r="B71" s="13">
        <v>70</v>
      </c>
      <c r="C71" s="12">
        <v>50</v>
      </c>
      <c r="D71">
        <f t="shared" si="7"/>
        <v>140</v>
      </c>
      <c r="E71">
        <v>1</v>
      </c>
      <c r="F71">
        <v>-4</v>
      </c>
      <c r="G71" s="19">
        <f t="shared" si="2"/>
        <v>0.76666666666666672</v>
      </c>
      <c r="H71" s="19">
        <f t="shared" si="3"/>
        <v>3.2729531347427239</v>
      </c>
      <c r="I71" s="19">
        <f t="shared" si="4"/>
        <v>-5.7792396028187811</v>
      </c>
      <c r="J71" s="19">
        <f t="shared" si="5"/>
        <v>7.3125729361521143</v>
      </c>
      <c r="O71">
        <v>1620</v>
      </c>
      <c r="P71">
        <f t="shared" si="6"/>
        <v>27</v>
      </c>
      <c r="W71">
        <v>-6</v>
      </c>
    </row>
    <row r="72" spans="1:37" x14ac:dyDescent="0.35">
      <c r="A72" s="8">
        <v>45453</v>
      </c>
      <c r="B72" s="13">
        <v>71</v>
      </c>
      <c r="C72" s="12">
        <v>47</v>
      </c>
      <c r="D72">
        <f t="shared" si="7"/>
        <v>137</v>
      </c>
      <c r="E72">
        <v>1</v>
      </c>
      <c r="F72">
        <v>-3</v>
      </c>
      <c r="G72" s="19">
        <f t="shared" si="2"/>
        <v>0.4</v>
      </c>
      <c r="H72" s="19">
        <f t="shared" si="3"/>
        <v>3.1685959035509716</v>
      </c>
      <c r="I72" s="19">
        <f t="shared" si="4"/>
        <v>-5.9371918071019429</v>
      </c>
      <c r="J72" s="19">
        <f t="shared" si="5"/>
        <v>6.7371918071019437</v>
      </c>
      <c r="K72" t="s">
        <v>78</v>
      </c>
      <c r="O72">
        <v>1650</v>
      </c>
      <c r="P72">
        <f t="shared" si="6"/>
        <v>27.5</v>
      </c>
      <c r="W72">
        <v>-7</v>
      </c>
      <c r="X72">
        <v>11</v>
      </c>
    </row>
    <row r="73" spans="1:37" x14ac:dyDescent="0.35">
      <c r="A73" s="8">
        <v>45454</v>
      </c>
      <c r="B73" s="13">
        <v>72</v>
      </c>
      <c r="C73" s="12">
        <v>47</v>
      </c>
      <c r="D73">
        <f t="shared" si="7"/>
        <v>137</v>
      </c>
      <c r="E73">
        <v>1</v>
      </c>
      <c r="F73">
        <v>0</v>
      </c>
      <c r="G73" s="19">
        <f t="shared" si="2"/>
        <v>0.16666666666666666</v>
      </c>
      <c r="H73" s="19">
        <f t="shared" si="3"/>
        <v>3.1526003376401661</v>
      </c>
      <c r="I73" s="19">
        <f t="shared" si="4"/>
        <v>-6.1385340086136653</v>
      </c>
      <c r="J73" s="19">
        <f t="shared" si="5"/>
        <v>6.4718673419469992</v>
      </c>
      <c r="O73">
        <v>1680</v>
      </c>
      <c r="P73">
        <f t="shared" si="6"/>
        <v>28</v>
      </c>
      <c r="U73">
        <v>-19</v>
      </c>
    </row>
    <row r="74" spans="1:37" x14ac:dyDescent="0.35">
      <c r="A74" s="8">
        <v>45455</v>
      </c>
      <c r="B74" s="13">
        <v>73</v>
      </c>
      <c r="C74" s="12">
        <v>48</v>
      </c>
      <c r="D74">
        <f t="shared" si="7"/>
        <v>138</v>
      </c>
      <c r="E74">
        <v>1</v>
      </c>
      <c r="F74">
        <v>1</v>
      </c>
      <c r="G74" s="19">
        <f t="shared" si="2"/>
        <v>0</v>
      </c>
      <c r="H74" s="19">
        <f t="shared" si="3"/>
        <v>3.0221405217715032</v>
      </c>
      <c r="I74" s="19">
        <f t="shared" si="4"/>
        <v>-6.0442810435430063</v>
      </c>
      <c r="J74" s="19">
        <f t="shared" si="5"/>
        <v>6.0442810435430063</v>
      </c>
      <c r="O74">
        <v>1710</v>
      </c>
      <c r="P74">
        <f t="shared" si="6"/>
        <v>28.5</v>
      </c>
      <c r="X74">
        <v>9</v>
      </c>
    </row>
    <row r="75" spans="1:37" x14ac:dyDescent="0.35">
      <c r="A75" s="8">
        <v>45456</v>
      </c>
      <c r="B75" s="13">
        <v>74</v>
      </c>
      <c r="C75" s="12">
        <v>52</v>
      </c>
      <c r="D75">
        <f t="shared" si="7"/>
        <v>141</v>
      </c>
      <c r="E75">
        <v>1</v>
      </c>
      <c r="F75">
        <v>3</v>
      </c>
      <c r="G75" s="19">
        <f t="shared" si="2"/>
        <v>0</v>
      </c>
      <c r="H75" s="19">
        <f t="shared" si="3"/>
        <v>3.0221405217715032</v>
      </c>
      <c r="I75" s="19">
        <f t="shared" si="4"/>
        <v>-6.0442810435430063</v>
      </c>
      <c r="J75" s="19">
        <f t="shared" si="5"/>
        <v>6.0442810435430063</v>
      </c>
      <c r="O75">
        <v>1730</v>
      </c>
      <c r="P75">
        <f t="shared" si="6"/>
        <v>28.833333333333332</v>
      </c>
      <c r="U75">
        <v>-24</v>
      </c>
      <c r="X75">
        <v>7.5</v>
      </c>
    </row>
    <row r="76" spans="1:37" x14ac:dyDescent="0.35">
      <c r="A76" s="8">
        <v>45457</v>
      </c>
      <c r="B76" s="13">
        <v>75</v>
      </c>
      <c r="C76" s="12">
        <v>54</v>
      </c>
      <c r="D76">
        <f t="shared" si="7"/>
        <v>143</v>
      </c>
      <c r="E76">
        <v>1</v>
      </c>
      <c r="F76">
        <v>2</v>
      </c>
      <c r="G76" s="19">
        <f t="shared" si="2"/>
        <v>-1.6666666666666666E-2</v>
      </c>
      <c r="H76" s="19">
        <f t="shared" si="3"/>
        <v>3.0124279613332203</v>
      </c>
      <c r="I76" s="19">
        <f t="shared" si="4"/>
        <v>-6.0415225893331073</v>
      </c>
      <c r="J76" s="19">
        <f t="shared" si="5"/>
        <v>6.008189255999774</v>
      </c>
      <c r="O76">
        <v>1748</v>
      </c>
      <c r="P76">
        <f t="shared" si="6"/>
        <v>29.133333333333333</v>
      </c>
      <c r="U76">
        <v>-27</v>
      </c>
      <c r="X76">
        <v>7</v>
      </c>
    </row>
    <row r="77" spans="1:37" x14ac:dyDescent="0.35">
      <c r="A77" s="8">
        <v>45458</v>
      </c>
      <c r="B77" s="13">
        <v>76</v>
      </c>
      <c r="C77" s="12">
        <v>57</v>
      </c>
      <c r="D77">
        <f t="shared" si="7"/>
        <v>146</v>
      </c>
      <c r="E77">
        <v>1</v>
      </c>
      <c r="F77">
        <v>3</v>
      </c>
      <c r="G77" s="19">
        <f t="shared" si="2"/>
        <v>-0.1</v>
      </c>
      <c r="H77" s="19">
        <f t="shared" si="3"/>
        <v>2.9899832775452104</v>
      </c>
      <c r="I77" s="19">
        <f t="shared" si="4"/>
        <v>-6.0799665550904205</v>
      </c>
      <c r="J77" s="19">
        <f t="shared" si="5"/>
        <v>5.8799665550904212</v>
      </c>
      <c r="K77" t="s">
        <v>57</v>
      </c>
      <c r="O77">
        <v>1759</v>
      </c>
      <c r="P77">
        <f t="shared" si="6"/>
        <v>29.316666666666666</v>
      </c>
      <c r="U77">
        <v>-32</v>
      </c>
      <c r="X77">
        <v>7</v>
      </c>
    </row>
    <row r="78" spans="1:37" x14ac:dyDescent="0.35">
      <c r="A78" s="8">
        <v>45459</v>
      </c>
      <c r="B78" s="13">
        <v>77</v>
      </c>
      <c r="C78" s="12">
        <v>59</v>
      </c>
      <c r="D78">
        <f t="shared" si="7"/>
        <v>148</v>
      </c>
      <c r="E78">
        <v>1</v>
      </c>
      <c r="F78">
        <v>2</v>
      </c>
      <c r="G78" s="19">
        <f t="shared" si="2"/>
        <v>-0.13333333333333333</v>
      </c>
      <c r="H78" s="19">
        <f t="shared" si="3"/>
        <v>3.0274668545758772</v>
      </c>
      <c r="I78" s="19">
        <f t="shared" si="4"/>
        <v>-6.1882670424850881</v>
      </c>
      <c r="J78" s="19">
        <f t="shared" si="5"/>
        <v>5.9216003758184206</v>
      </c>
      <c r="O78">
        <v>1800</v>
      </c>
      <c r="P78">
        <f t="shared" si="6"/>
        <v>30</v>
      </c>
      <c r="W78">
        <v>-14</v>
      </c>
      <c r="X78">
        <v>6</v>
      </c>
    </row>
    <row r="79" spans="1:37" x14ac:dyDescent="0.35">
      <c r="A79" s="8">
        <v>45460</v>
      </c>
      <c r="B79" s="13">
        <v>78</v>
      </c>
      <c r="C79" s="12">
        <v>63</v>
      </c>
      <c r="D79">
        <f t="shared" si="7"/>
        <v>152</v>
      </c>
      <c r="E79">
        <v>1</v>
      </c>
      <c r="F79">
        <v>4</v>
      </c>
      <c r="G79" s="19">
        <f t="shared" si="2"/>
        <v>-8.3333333333333329E-2</v>
      </c>
      <c r="H79" s="19">
        <f t="shared" si="3"/>
        <v>3.0661684377882583</v>
      </c>
      <c r="I79" s="19">
        <f t="shared" si="4"/>
        <v>-6.2156702089098497</v>
      </c>
      <c r="J79" s="19">
        <f t="shared" si="5"/>
        <v>6.0490035422431836</v>
      </c>
      <c r="K79" t="s">
        <v>57</v>
      </c>
      <c r="O79">
        <v>1860</v>
      </c>
      <c r="P79">
        <f t="shared" si="6"/>
        <v>31</v>
      </c>
      <c r="X79">
        <v>1</v>
      </c>
    </row>
    <row r="80" spans="1:37" x14ac:dyDescent="0.35">
      <c r="A80" s="8">
        <v>45461</v>
      </c>
      <c r="B80" s="13">
        <v>79</v>
      </c>
      <c r="C80" s="12">
        <v>59</v>
      </c>
      <c r="D80">
        <f t="shared" si="7"/>
        <v>148</v>
      </c>
      <c r="E80">
        <v>1</v>
      </c>
      <c r="F80">
        <v>-4</v>
      </c>
      <c r="G80" s="19">
        <f t="shared" si="2"/>
        <v>-0.55000000000000004</v>
      </c>
      <c r="H80" s="19">
        <f t="shared" si="3"/>
        <v>2.9392459350429774</v>
      </c>
      <c r="I80" s="19">
        <f t="shared" si="4"/>
        <v>-6.4284918700859546</v>
      </c>
      <c r="J80" s="19">
        <f t="shared" si="5"/>
        <v>5.3284918700859549</v>
      </c>
      <c r="O80">
        <v>1882</v>
      </c>
      <c r="P80">
        <f t="shared" si="6"/>
        <v>31.366666666666667</v>
      </c>
      <c r="U80">
        <v>-46</v>
      </c>
    </row>
    <row r="81" spans="1:24" x14ac:dyDescent="0.35">
      <c r="A81" s="8">
        <v>45462</v>
      </c>
      <c r="B81" s="13">
        <v>80</v>
      </c>
      <c r="C81" s="12">
        <v>56</v>
      </c>
      <c r="D81">
        <f t="shared" si="7"/>
        <v>145</v>
      </c>
      <c r="E81">
        <v>1</v>
      </c>
      <c r="F81">
        <v>-3</v>
      </c>
      <c r="G81" s="19">
        <f t="shared" ref="G81:G144" si="8">AVERAGE(F67:F96)</f>
        <v>-0.53333333333333333</v>
      </c>
      <c r="H81" s="19">
        <f t="shared" ref="H81:H144" si="9">_xlfn.STDEV.P(F67:F96)</f>
        <v>2.9323862107316097</v>
      </c>
      <c r="I81" s="19">
        <f t="shared" ref="I81:I144" si="10">G81-2*H81</f>
        <v>-6.3981057547965525</v>
      </c>
      <c r="J81" s="19">
        <f t="shared" ref="J81:J144" si="11">G81+2*H81</f>
        <v>5.3314390881298861</v>
      </c>
      <c r="O81">
        <v>1920</v>
      </c>
      <c r="P81">
        <f t="shared" si="6"/>
        <v>32</v>
      </c>
      <c r="W81">
        <v>-25</v>
      </c>
    </row>
    <row r="82" spans="1:24" x14ac:dyDescent="0.35">
      <c r="A82" s="8">
        <v>45463</v>
      </c>
      <c r="B82" s="13">
        <v>81</v>
      </c>
      <c r="C82" s="12">
        <v>52</v>
      </c>
      <c r="D82">
        <f t="shared" si="7"/>
        <v>141</v>
      </c>
      <c r="E82">
        <v>1</v>
      </c>
      <c r="F82">
        <v>-4</v>
      </c>
      <c r="G82" s="19">
        <f t="shared" si="8"/>
        <v>-0.43333333333333335</v>
      </c>
      <c r="H82" s="19">
        <f t="shared" si="9"/>
        <v>2.9318177903061362</v>
      </c>
      <c r="I82" s="19">
        <f t="shared" si="10"/>
        <v>-6.296968913945606</v>
      </c>
      <c r="J82" s="19">
        <f t="shared" si="11"/>
        <v>5.4303022472789388</v>
      </c>
      <c r="K82" t="s">
        <v>81</v>
      </c>
      <c r="O82">
        <v>1950</v>
      </c>
      <c r="P82">
        <f t="shared" si="6"/>
        <v>32.5</v>
      </c>
      <c r="X82">
        <v>-14</v>
      </c>
    </row>
    <row r="83" spans="1:24" x14ac:dyDescent="0.35">
      <c r="A83" s="8">
        <v>45464</v>
      </c>
      <c r="B83" s="13">
        <v>82</v>
      </c>
      <c r="C83" s="12">
        <v>54</v>
      </c>
      <c r="D83">
        <f t="shared" si="7"/>
        <v>143</v>
      </c>
      <c r="E83">
        <v>1</v>
      </c>
      <c r="F83">
        <v>2</v>
      </c>
      <c r="G83" s="19">
        <f t="shared" si="8"/>
        <v>-0.38333333333333336</v>
      </c>
      <c r="H83" s="19">
        <f t="shared" si="9"/>
        <v>2.9259851142630389</v>
      </c>
      <c r="I83" s="19">
        <f t="shared" si="10"/>
        <v>-6.2353035618594115</v>
      </c>
      <c r="J83" s="19">
        <f t="shared" si="11"/>
        <v>5.468636895192744</v>
      </c>
      <c r="O83">
        <v>1980</v>
      </c>
      <c r="P83">
        <f t="shared" si="6"/>
        <v>33</v>
      </c>
      <c r="W83">
        <v>-34</v>
      </c>
    </row>
    <row r="84" spans="1:24" x14ac:dyDescent="0.35">
      <c r="A84" s="8">
        <v>45465</v>
      </c>
      <c r="B84" s="13">
        <v>83</v>
      </c>
      <c r="C84" s="12">
        <v>57</v>
      </c>
      <c r="D84">
        <f t="shared" si="7"/>
        <v>145</v>
      </c>
      <c r="E84">
        <v>1</v>
      </c>
      <c r="F84">
        <v>2</v>
      </c>
      <c r="G84" s="19">
        <f t="shared" si="8"/>
        <v>-0.33333333333333331</v>
      </c>
      <c r="H84" s="19">
        <f t="shared" si="9"/>
        <v>2.9278357573850045</v>
      </c>
      <c r="I84" s="19">
        <f t="shared" si="10"/>
        <v>-6.1890048481033419</v>
      </c>
      <c r="J84" s="19">
        <f t="shared" si="11"/>
        <v>5.5223381814366759</v>
      </c>
      <c r="O84">
        <v>2070</v>
      </c>
      <c r="P84">
        <f t="shared" si="6"/>
        <v>34.5</v>
      </c>
      <c r="W84">
        <v>-100</v>
      </c>
    </row>
    <row r="85" spans="1:24" x14ac:dyDescent="0.35">
      <c r="A85" s="8">
        <v>45466</v>
      </c>
      <c r="B85" s="13">
        <v>84</v>
      </c>
      <c r="C85" s="12">
        <v>60</v>
      </c>
      <c r="D85">
        <f t="shared" si="7"/>
        <v>148</v>
      </c>
      <c r="E85">
        <v>1</v>
      </c>
      <c r="F85">
        <v>3</v>
      </c>
      <c r="G85" s="19">
        <f t="shared" si="8"/>
        <v>-0.16666666666666666</v>
      </c>
      <c r="H85" s="19">
        <f t="shared" si="9"/>
        <v>2.82646225676001</v>
      </c>
      <c r="I85" s="19">
        <f t="shared" si="10"/>
        <v>-5.8195911801866869</v>
      </c>
      <c r="J85" s="19">
        <f t="shared" si="11"/>
        <v>5.4862578468533529</v>
      </c>
    </row>
    <row r="86" spans="1:24" x14ac:dyDescent="0.35">
      <c r="A86" s="8">
        <v>45467</v>
      </c>
      <c r="B86" s="13">
        <v>85</v>
      </c>
      <c r="C86" s="12">
        <v>64</v>
      </c>
      <c r="D86">
        <f t="shared" si="7"/>
        <v>152</v>
      </c>
      <c r="E86">
        <v>1</v>
      </c>
      <c r="F86">
        <v>4</v>
      </c>
      <c r="G86" s="19">
        <f t="shared" si="8"/>
        <v>-2.5000000000000001E-2</v>
      </c>
      <c r="H86" s="19">
        <f t="shared" si="9"/>
        <v>2.7358347294137975</v>
      </c>
      <c r="I86" s="19">
        <f t="shared" si="10"/>
        <v>-5.4966694588275953</v>
      </c>
      <c r="J86" s="19">
        <f t="shared" si="11"/>
        <v>5.4466694588275946</v>
      </c>
      <c r="K86" t="s">
        <v>90</v>
      </c>
    </row>
    <row r="87" spans="1:24" x14ac:dyDescent="0.35">
      <c r="A87" s="8">
        <v>45468</v>
      </c>
      <c r="B87" s="13">
        <v>86</v>
      </c>
      <c r="C87" s="12">
        <v>60</v>
      </c>
      <c r="D87">
        <f t="shared" si="7"/>
        <v>148</v>
      </c>
      <c r="E87">
        <v>1</v>
      </c>
      <c r="F87">
        <v>-4</v>
      </c>
      <c r="G87" s="19">
        <f t="shared" si="8"/>
        <v>0.13333333333333333</v>
      </c>
      <c r="H87" s="19">
        <f t="shared" si="9"/>
        <v>2.6962422410128921</v>
      </c>
      <c r="I87" s="19">
        <f t="shared" si="10"/>
        <v>-5.2591511486924505</v>
      </c>
      <c r="J87" s="19">
        <f t="shared" si="11"/>
        <v>5.525817815359118</v>
      </c>
    </row>
    <row r="88" spans="1:24" x14ac:dyDescent="0.35">
      <c r="A88" s="8">
        <v>45469</v>
      </c>
      <c r="B88" s="13">
        <v>87</v>
      </c>
      <c r="C88" s="12">
        <v>57</v>
      </c>
      <c r="D88">
        <f t="shared" si="7"/>
        <v>145</v>
      </c>
      <c r="E88">
        <v>1</v>
      </c>
      <c r="F88">
        <v>-3</v>
      </c>
      <c r="G88" s="19">
        <f t="shared" si="8"/>
        <v>6.6666666666666666E-2</v>
      </c>
      <c r="H88" s="19">
        <f t="shared" si="9"/>
        <v>2.7233047734120559</v>
      </c>
      <c r="I88" s="19">
        <f t="shared" si="10"/>
        <v>-5.3799428801574454</v>
      </c>
      <c r="J88" s="19">
        <f t="shared" si="11"/>
        <v>5.5132762134907782</v>
      </c>
    </row>
    <row r="89" spans="1:24" x14ac:dyDescent="0.35">
      <c r="A89" s="8">
        <v>45470</v>
      </c>
      <c r="B89" s="13">
        <v>88</v>
      </c>
      <c r="C89" s="12">
        <v>57</v>
      </c>
      <c r="D89">
        <f t="shared" si="7"/>
        <v>145</v>
      </c>
      <c r="E89">
        <v>1</v>
      </c>
      <c r="F89">
        <v>0</v>
      </c>
      <c r="G89" s="19">
        <f t="shared" si="8"/>
        <v>0.05</v>
      </c>
      <c r="H89" s="19">
        <f t="shared" si="9"/>
        <v>2.7190684679377481</v>
      </c>
      <c r="I89" s="19">
        <f t="shared" si="10"/>
        <v>-5.3881369358754965</v>
      </c>
      <c r="J89" s="19">
        <f t="shared" si="11"/>
        <v>5.4881369358754961</v>
      </c>
    </row>
    <row r="90" spans="1:24" x14ac:dyDescent="0.35">
      <c r="A90" s="8">
        <v>45471</v>
      </c>
      <c r="B90" s="13">
        <v>89</v>
      </c>
      <c r="C90" s="12">
        <v>57</v>
      </c>
      <c r="D90">
        <f t="shared" si="7"/>
        <v>145</v>
      </c>
      <c r="E90">
        <v>1</v>
      </c>
      <c r="F90">
        <v>0</v>
      </c>
      <c r="G90" s="19">
        <f t="shared" si="8"/>
        <v>-0.05</v>
      </c>
      <c r="H90" s="19">
        <f t="shared" si="9"/>
        <v>2.6633312473917572</v>
      </c>
      <c r="I90" s="19">
        <f t="shared" si="10"/>
        <v>-5.3766624947835142</v>
      </c>
      <c r="J90" s="19">
        <f t="shared" si="11"/>
        <v>5.2766624947835146</v>
      </c>
    </row>
    <row r="91" spans="1:24" x14ac:dyDescent="0.35">
      <c r="A91" s="8">
        <v>45472</v>
      </c>
      <c r="B91" s="13">
        <v>90</v>
      </c>
      <c r="C91" s="12">
        <v>58.5</v>
      </c>
      <c r="D91">
        <f t="shared" si="7"/>
        <v>146.5</v>
      </c>
      <c r="E91">
        <v>1</v>
      </c>
      <c r="F91">
        <f>C91-C90</f>
        <v>1.5</v>
      </c>
      <c r="G91" s="19">
        <f t="shared" si="8"/>
        <v>-0.26666666666666666</v>
      </c>
      <c r="H91" s="19">
        <f t="shared" si="9"/>
        <v>2.7507069798306194</v>
      </c>
      <c r="I91" s="19">
        <f t="shared" si="10"/>
        <v>-5.7680806263279054</v>
      </c>
      <c r="J91" s="19">
        <f t="shared" si="11"/>
        <v>5.2347472929945722</v>
      </c>
    </row>
    <row r="92" spans="1:24" x14ac:dyDescent="0.35">
      <c r="A92" s="8">
        <v>45473</v>
      </c>
      <c r="B92" s="13">
        <v>91</v>
      </c>
      <c r="C92" s="12">
        <v>58</v>
      </c>
      <c r="D92">
        <f t="shared" si="7"/>
        <v>146</v>
      </c>
      <c r="E92">
        <v>1</v>
      </c>
      <c r="F92">
        <f t="shared" ref="F92:F134" si="12">C92-C91</f>
        <v>-0.5</v>
      </c>
      <c r="G92" s="19">
        <f t="shared" si="8"/>
        <v>-0.36666666666666664</v>
      </c>
      <c r="H92" s="19">
        <f t="shared" si="9"/>
        <v>2.6838508817658919</v>
      </c>
      <c r="I92" s="19">
        <f t="shared" si="10"/>
        <v>-5.7343684301984501</v>
      </c>
      <c r="J92" s="19">
        <f t="shared" si="11"/>
        <v>5.0010350968651176</v>
      </c>
    </row>
    <row r="93" spans="1:24" x14ac:dyDescent="0.35">
      <c r="A93" s="8">
        <v>45474</v>
      </c>
      <c r="B93" s="13">
        <v>92</v>
      </c>
      <c r="C93" s="12">
        <v>54</v>
      </c>
      <c r="D93">
        <f t="shared" si="7"/>
        <v>142</v>
      </c>
      <c r="E93">
        <v>1</v>
      </c>
      <c r="F93">
        <f t="shared" si="12"/>
        <v>-4</v>
      </c>
      <c r="G93" s="19">
        <f t="shared" si="8"/>
        <v>-0.38333333333333336</v>
      </c>
      <c r="H93" s="19">
        <f t="shared" si="9"/>
        <v>2.6706220665272395</v>
      </c>
      <c r="I93" s="19">
        <f t="shared" si="10"/>
        <v>-5.7245774663878128</v>
      </c>
      <c r="J93" s="19">
        <f t="shared" si="11"/>
        <v>4.9579107997211453</v>
      </c>
    </row>
    <row r="94" spans="1:24" x14ac:dyDescent="0.35">
      <c r="A94" s="8">
        <v>45475</v>
      </c>
      <c r="B94" s="13">
        <v>93</v>
      </c>
      <c r="C94" s="12">
        <v>57</v>
      </c>
      <c r="D94">
        <f t="shared" si="7"/>
        <v>145</v>
      </c>
      <c r="E94">
        <v>1</v>
      </c>
      <c r="F94">
        <f t="shared" si="12"/>
        <v>3</v>
      </c>
      <c r="G94" s="19">
        <f t="shared" si="8"/>
        <v>-0.55000000000000004</v>
      </c>
      <c r="H94" s="19">
        <f t="shared" si="9"/>
        <v>2.5449295995501853</v>
      </c>
      <c r="I94" s="19">
        <f t="shared" si="10"/>
        <v>-5.6398591991003704</v>
      </c>
      <c r="J94" s="19">
        <f t="shared" si="11"/>
        <v>4.5398591991003707</v>
      </c>
    </row>
    <row r="95" spans="1:24" x14ac:dyDescent="0.35">
      <c r="A95" s="8">
        <v>45476</v>
      </c>
      <c r="B95" s="13">
        <v>94</v>
      </c>
      <c r="C95" s="12">
        <v>50.5</v>
      </c>
      <c r="D95">
        <f t="shared" si="7"/>
        <v>138.5</v>
      </c>
      <c r="E95">
        <v>1</v>
      </c>
      <c r="F95">
        <f t="shared" si="12"/>
        <v>-6.5</v>
      </c>
      <c r="G95" s="19">
        <f t="shared" si="8"/>
        <v>-0.4</v>
      </c>
      <c r="H95" s="19">
        <f t="shared" si="9"/>
        <v>2.4686366007710947</v>
      </c>
      <c r="I95" s="19">
        <f t="shared" si="10"/>
        <v>-5.3372732015421898</v>
      </c>
      <c r="J95" s="19">
        <f t="shared" si="11"/>
        <v>4.537273201542189</v>
      </c>
    </row>
    <row r="96" spans="1:24" x14ac:dyDescent="0.35">
      <c r="A96" s="8">
        <v>45477</v>
      </c>
      <c r="B96" s="13">
        <v>95</v>
      </c>
      <c r="C96" s="12">
        <v>49</v>
      </c>
      <c r="D96">
        <f t="shared" si="7"/>
        <v>137</v>
      </c>
      <c r="E96">
        <v>1</v>
      </c>
      <c r="F96">
        <f t="shared" si="12"/>
        <v>-1.5</v>
      </c>
      <c r="G96" s="19">
        <f t="shared" si="8"/>
        <v>-0.33333333333333331</v>
      </c>
      <c r="H96" s="19">
        <f t="shared" si="9"/>
        <v>2.4241264176789312</v>
      </c>
      <c r="I96" s="19">
        <f t="shared" si="10"/>
        <v>-5.1815861686911955</v>
      </c>
      <c r="J96" s="19">
        <f t="shared" si="11"/>
        <v>4.5149195020245294</v>
      </c>
    </row>
    <row r="97" spans="1:10" x14ac:dyDescent="0.35">
      <c r="A97" s="8">
        <v>45478</v>
      </c>
      <c r="B97" s="13">
        <v>96</v>
      </c>
      <c r="C97" s="12">
        <v>50</v>
      </c>
      <c r="D97">
        <f t="shared" ref="D97:D134" si="13">D96+F97</f>
        <v>138</v>
      </c>
      <c r="E97">
        <v>1</v>
      </c>
      <c r="F97">
        <f t="shared" si="12"/>
        <v>1</v>
      </c>
      <c r="G97" s="19">
        <f t="shared" si="8"/>
        <v>-0.21666666666666667</v>
      </c>
      <c r="H97" s="19">
        <f t="shared" si="9"/>
        <v>2.3271346234276082</v>
      </c>
      <c r="I97" s="19">
        <f t="shared" si="10"/>
        <v>-4.8709359135218833</v>
      </c>
      <c r="J97" s="19">
        <f t="shared" si="11"/>
        <v>4.4376025801885497</v>
      </c>
    </row>
    <row r="98" spans="1:10" x14ac:dyDescent="0.35">
      <c r="A98" s="8">
        <v>45479</v>
      </c>
      <c r="B98" s="13">
        <v>97</v>
      </c>
      <c r="C98" s="12">
        <v>50</v>
      </c>
      <c r="D98">
        <f t="shared" si="13"/>
        <v>138</v>
      </c>
      <c r="E98">
        <v>1</v>
      </c>
      <c r="F98">
        <f t="shared" si="12"/>
        <v>0</v>
      </c>
      <c r="G98" s="19">
        <f t="shared" si="8"/>
        <v>-0.33333333333333331</v>
      </c>
      <c r="H98" s="19">
        <f t="shared" si="9"/>
        <v>2.3006641553159284</v>
      </c>
      <c r="I98" s="19">
        <f t="shared" si="10"/>
        <v>-4.9346616439651898</v>
      </c>
      <c r="J98" s="19">
        <f t="shared" si="11"/>
        <v>4.2679949772985237</v>
      </c>
    </row>
    <row r="99" spans="1:10" x14ac:dyDescent="0.35">
      <c r="A99" s="8">
        <v>45480</v>
      </c>
      <c r="B99" s="13">
        <v>98</v>
      </c>
      <c r="C99" s="12">
        <v>50.5</v>
      </c>
      <c r="D99">
        <f t="shared" si="13"/>
        <v>138.5</v>
      </c>
      <c r="E99">
        <v>1</v>
      </c>
      <c r="F99">
        <f t="shared" si="12"/>
        <v>0.5</v>
      </c>
      <c r="G99" s="19">
        <f t="shared" si="8"/>
        <v>-0.46666666666666667</v>
      </c>
      <c r="H99" s="19">
        <f t="shared" si="9"/>
        <v>2.2773644611455781</v>
      </c>
      <c r="I99" s="19">
        <f t="shared" si="10"/>
        <v>-5.021395588957823</v>
      </c>
      <c r="J99" s="19">
        <f t="shared" si="11"/>
        <v>4.0880622556244894</v>
      </c>
    </row>
    <row r="100" spans="1:10" x14ac:dyDescent="0.35">
      <c r="A100" s="8">
        <v>45481</v>
      </c>
      <c r="B100" s="13">
        <v>99</v>
      </c>
      <c r="C100" s="12">
        <v>51</v>
      </c>
      <c r="D100">
        <f t="shared" si="13"/>
        <v>139</v>
      </c>
      <c r="E100">
        <v>1</v>
      </c>
      <c r="F100">
        <f t="shared" si="12"/>
        <v>0.5</v>
      </c>
      <c r="G100" s="19">
        <f t="shared" si="8"/>
        <v>-0.6166666666666667</v>
      </c>
      <c r="H100" s="19">
        <f t="shared" si="9"/>
        <v>2.1906366400863675</v>
      </c>
      <c r="I100" s="19">
        <f t="shared" si="10"/>
        <v>-4.9979399468394021</v>
      </c>
      <c r="J100" s="19">
        <f t="shared" si="11"/>
        <v>3.7646066135060683</v>
      </c>
    </row>
    <row r="101" spans="1:10" x14ac:dyDescent="0.35">
      <c r="A101" s="8">
        <v>45482</v>
      </c>
      <c r="B101" s="13">
        <v>100</v>
      </c>
      <c r="C101" s="12">
        <v>51.25</v>
      </c>
      <c r="D101">
        <f t="shared" si="13"/>
        <v>139.25</v>
      </c>
      <c r="E101">
        <v>1</v>
      </c>
      <c r="F101">
        <f t="shared" si="12"/>
        <v>0.25</v>
      </c>
      <c r="G101" s="19">
        <f t="shared" si="8"/>
        <v>-0.76666666666666672</v>
      </c>
      <c r="H101" s="19">
        <f t="shared" si="9"/>
        <v>2.0165289209155639</v>
      </c>
      <c r="I101" s="19">
        <f t="shared" si="10"/>
        <v>-4.7997245084977944</v>
      </c>
      <c r="J101" s="19">
        <f t="shared" si="11"/>
        <v>3.2663911751644612</v>
      </c>
    </row>
    <row r="102" spans="1:10" x14ac:dyDescent="0.35">
      <c r="A102" s="8">
        <v>45483</v>
      </c>
      <c r="B102" s="13">
        <v>101</v>
      </c>
      <c r="C102" s="12">
        <v>53</v>
      </c>
      <c r="D102">
        <f t="shared" si="13"/>
        <v>141</v>
      </c>
      <c r="E102">
        <v>1</v>
      </c>
      <c r="F102">
        <f t="shared" si="12"/>
        <v>1.75</v>
      </c>
      <c r="G102" s="19">
        <f t="shared" si="8"/>
        <v>-0.67500000000000004</v>
      </c>
      <c r="H102" s="19">
        <f t="shared" si="9"/>
        <v>1.9280279216512055</v>
      </c>
      <c r="I102" s="19">
        <f t="shared" si="10"/>
        <v>-4.5310558433024113</v>
      </c>
      <c r="J102" s="19">
        <f t="shared" si="11"/>
        <v>3.1810558433024108</v>
      </c>
    </row>
    <row r="103" spans="1:10" x14ac:dyDescent="0.35">
      <c r="A103" s="8">
        <v>45484</v>
      </c>
      <c r="B103" s="13">
        <v>102</v>
      </c>
      <c r="C103" s="12">
        <v>51</v>
      </c>
      <c r="D103">
        <f t="shared" si="13"/>
        <v>139</v>
      </c>
      <c r="E103">
        <v>1</v>
      </c>
      <c r="F103">
        <f t="shared" si="12"/>
        <v>-2</v>
      </c>
      <c r="G103" s="19">
        <f t="shared" si="8"/>
        <v>-0.6166666666666667</v>
      </c>
      <c r="H103" s="19">
        <f t="shared" si="9"/>
        <v>1.8827432703962115</v>
      </c>
      <c r="I103" s="19">
        <f t="shared" si="10"/>
        <v>-4.3821532074590896</v>
      </c>
      <c r="J103" s="19">
        <f t="shared" si="11"/>
        <v>3.1488198741257563</v>
      </c>
    </row>
    <row r="104" spans="1:10" x14ac:dyDescent="0.35">
      <c r="A104" s="8">
        <v>45485</v>
      </c>
      <c r="B104" s="13">
        <v>103</v>
      </c>
      <c r="C104" s="12">
        <v>51.5</v>
      </c>
      <c r="D104">
        <f t="shared" si="13"/>
        <v>139.5</v>
      </c>
      <c r="E104">
        <v>1</v>
      </c>
      <c r="F104">
        <f t="shared" si="12"/>
        <v>0.5</v>
      </c>
      <c r="G104" s="19">
        <f t="shared" si="8"/>
        <v>-0.58333333333333337</v>
      </c>
      <c r="H104" s="19">
        <f t="shared" si="9"/>
        <v>1.9021187017522212</v>
      </c>
      <c r="I104" s="19">
        <f t="shared" si="10"/>
        <v>-4.3875707368377759</v>
      </c>
      <c r="J104" s="19">
        <f t="shared" si="11"/>
        <v>3.2209040701711089</v>
      </c>
    </row>
    <row r="105" spans="1:10" x14ac:dyDescent="0.35">
      <c r="A105" s="8">
        <v>45486</v>
      </c>
      <c r="B105" s="13">
        <v>104</v>
      </c>
      <c r="C105" s="12">
        <v>51.5</v>
      </c>
      <c r="D105">
        <f t="shared" si="13"/>
        <v>139.5</v>
      </c>
      <c r="E105">
        <v>1</v>
      </c>
      <c r="F105">
        <f t="shared" si="12"/>
        <v>0</v>
      </c>
      <c r="G105" s="19">
        <f t="shared" si="8"/>
        <v>-0.58333333333333337</v>
      </c>
      <c r="H105" s="19">
        <f t="shared" si="9"/>
        <v>1.9021187017522212</v>
      </c>
      <c r="I105" s="19">
        <f t="shared" si="10"/>
        <v>-4.3875707368377759</v>
      </c>
      <c r="J105" s="19">
        <f t="shared" si="11"/>
        <v>3.2209040701711089</v>
      </c>
    </row>
    <row r="106" spans="1:10" x14ac:dyDescent="0.35">
      <c r="A106" s="8">
        <v>45487</v>
      </c>
      <c r="B106" s="13">
        <v>105</v>
      </c>
      <c r="C106" s="12">
        <v>47</v>
      </c>
      <c r="D106">
        <f t="shared" si="13"/>
        <v>135</v>
      </c>
      <c r="E106">
        <v>1</v>
      </c>
      <c r="F106">
        <f t="shared" si="12"/>
        <v>-4.5</v>
      </c>
      <c r="G106" s="19">
        <f t="shared" si="8"/>
        <v>-0.6166666666666667</v>
      </c>
      <c r="H106" s="19">
        <f t="shared" si="9"/>
        <v>1.8738700298817121</v>
      </c>
      <c r="I106" s="19">
        <f t="shared" si="10"/>
        <v>-4.364406726430091</v>
      </c>
      <c r="J106" s="19">
        <f t="shared" si="11"/>
        <v>3.1310733930967576</v>
      </c>
    </row>
    <row r="107" spans="1:10" x14ac:dyDescent="0.35">
      <c r="A107" s="8">
        <v>45488</v>
      </c>
      <c r="B107" s="13">
        <v>106</v>
      </c>
      <c r="C107" s="12">
        <v>47</v>
      </c>
      <c r="D107">
        <f t="shared" si="13"/>
        <v>135</v>
      </c>
      <c r="E107">
        <v>1</v>
      </c>
      <c r="F107">
        <f t="shared" si="12"/>
        <v>0</v>
      </c>
      <c r="G107" s="19">
        <f t="shared" si="8"/>
        <v>-0.56666666666666665</v>
      </c>
      <c r="H107" s="19">
        <f t="shared" si="9"/>
        <v>1.8961950204437188</v>
      </c>
      <c r="I107" s="19">
        <f t="shared" si="10"/>
        <v>-4.359056707554104</v>
      </c>
      <c r="J107" s="19">
        <f t="shared" si="11"/>
        <v>3.2257233742207712</v>
      </c>
    </row>
    <row r="108" spans="1:10" x14ac:dyDescent="0.35">
      <c r="A108" s="8">
        <v>45489</v>
      </c>
      <c r="B108" s="13">
        <v>107</v>
      </c>
      <c r="C108" s="12">
        <v>48.5</v>
      </c>
      <c r="D108">
        <f t="shared" si="13"/>
        <v>136.5</v>
      </c>
      <c r="E108">
        <v>1</v>
      </c>
      <c r="F108">
        <f t="shared" si="12"/>
        <v>1.5</v>
      </c>
      <c r="G108" s="19">
        <f t="shared" si="8"/>
        <v>-0.33333333333333331</v>
      </c>
      <c r="H108" s="19">
        <f t="shared" si="9"/>
        <v>1.890032333644645</v>
      </c>
      <c r="I108" s="19">
        <f t="shared" si="10"/>
        <v>-4.113398000622623</v>
      </c>
      <c r="J108" s="19">
        <f t="shared" si="11"/>
        <v>3.4467313339559564</v>
      </c>
    </row>
    <row r="109" spans="1:10" x14ac:dyDescent="0.35">
      <c r="A109" s="8">
        <v>45490</v>
      </c>
      <c r="B109" s="13">
        <v>108</v>
      </c>
      <c r="C109" s="12">
        <v>47.5</v>
      </c>
      <c r="D109">
        <f t="shared" si="13"/>
        <v>135.5</v>
      </c>
      <c r="E109">
        <v>1</v>
      </c>
      <c r="F109">
        <f t="shared" si="12"/>
        <v>-1</v>
      </c>
      <c r="G109" s="19">
        <f t="shared" si="8"/>
        <v>-0.33333333333333331</v>
      </c>
      <c r="H109" s="19">
        <f t="shared" si="9"/>
        <v>1.890032333644645</v>
      </c>
      <c r="I109" s="19">
        <f t="shared" si="10"/>
        <v>-4.113398000622623</v>
      </c>
      <c r="J109" s="19">
        <f t="shared" si="11"/>
        <v>3.4467313339559564</v>
      </c>
    </row>
    <row r="110" spans="1:10" x14ac:dyDescent="0.35">
      <c r="A110" s="8">
        <v>45491</v>
      </c>
      <c r="B110" s="13">
        <v>109</v>
      </c>
      <c r="C110" s="12">
        <v>48</v>
      </c>
      <c r="D110">
        <f t="shared" si="13"/>
        <v>136</v>
      </c>
      <c r="E110">
        <v>1</v>
      </c>
      <c r="F110">
        <f t="shared" si="12"/>
        <v>0.5</v>
      </c>
      <c r="G110" s="19">
        <f t="shared" si="8"/>
        <v>-0.05</v>
      </c>
      <c r="H110" s="19">
        <f t="shared" si="9"/>
        <v>1.5510748961069976</v>
      </c>
      <c r="I110" s="19">
        <f t="shared" si="10"/>
        <v>-3.1521497922139949</v>
      </c>
      <c r="J110" s="19">
        <f t="shared" si="11"/>
        <v>3.0521497922139953</v>
      </c>
    </row>
    <row r="111" spans="1:10" x14ac:dyDescent="0.35">
      <c r="A111" s="8">
        <v>45492</v>
      </c>
      <c r="B111" s="13">
        <v>110</v>
      </c>
      <c r="C111" s="12">
        <v>47</v>
      </c>
      <c r="D111">
        <f t="shared" si="13"/>
        <v>135</v>
      </c>
      <c r="E111">
        <v>1</v>
      </c>
      <c r="F111">
        <f t="shared" si="12"/>
        <v>-1</v>
      </c>
      <c r="G111" s="19">
        <f t="shared" si="8"/>
        <v>-6.6666666666666666E-2</v>
      </c>
      <c r="H111" s="19">
        <f t="shared" si="9"/>
        <v>1.569146972791976</v>
      </c>
      <c r="I111" s="19">
        <f t="shared" si="10"/>
        <v>-3.2049606122506189</v>
      </c>
      <c r="J111" s="19">
        <f t="shared" si="11"/>
        <v>3.0716272789172852</v>
      </c>
    </row>
    <row r="112" spans="1:10" x14ac:dyDescent="0.35">
      <c r="A112" s="8">
        <v>45493</v>
      </c>
      <c r="B112" s="13">
        <v>111</v>
      </c>
      <c r="C112" s="12">
        <v>46.5</v>
      </c>
      <c r="D112">
        <f t="shared" si="13"/>
        <v>134.5</v>
      </c>
      <c r="E112">
        <v>1</v>
      </c>
      <c r="F112">
        <f t="shared" si="12"/>
        <v>-0.5</v>
      </c>
      <c r="G112" s="19">
        <f t="shared" si="8"/>
        <v>-0.16666666666666666</v>
      </c>
      <c r="H112" s="19">
        <f t="shared" si="9"/>
        <v>1.5933891203622825</v>
      </c>
      <c r="I112" s="19">
        <f t="shared" si="10"/>
        <v>-3.3534449073912316</v>
      </c>
      <c r="J112" s="19">
        <f t="shared" si="11"/>
        <v>3.0201115740578985</v>
      </c>
    </row>
    <row r="113" spans="1:10" x14ac:dyDescent="0.35">
      <c r="A113" s="8">
        <v>45494</v>
      </c>
      <c r="B113" s="13">
        <v>112</v>
      </c>
      <c r="C113" s="12">
        <v>45</v>
      </c>
      <c r="D113">
        <f t="shared" si="13"/>
        <v>133</v>
      </c>
      <c r="E113">
        <v>1</v>
      </c>
      <c r="F113">
        <f t="shared" si="12"/>
        <v>-1.5</v>
      </c>
      <c r="G113" s="19">
        <f t="shared" si="8"/>
        <v>-0.31666666666666665</v>
      </c>
      <c r="H113" s="19">
        <f t="shared" si="9"/>
        <v>1.772396369012555</v>
      </c>
      <c r="I113" s="19">
        <f t="shared" si="10"/>
        <v>-3.861459404691777</v>
      </c>
      <c r="J113" s="19">
        <f t="shared" si="11"/>
        <v>3.2281260713584432</v>
      </c>
    </row>
    <row r="114" spans="1:10" x14ac:dyDescent="0.35">
      <c r="A114" s="8">
        <v>45495</v>
      </c>
      <c r="B114" s="13">
        <v>113</v>
      </c>
      <c r="C114" s="12">
        <v>43</v>
      </c>
      <c r="D114">
        <f t="shared" si="13"/>
        <v>131</v>
      </c>
      <c r="E114">
        <v>1</v>
      </c>
      <c r="F114">
        <f t="shared" si="12"/>
        <v>-2</v>
      </c>
      <c r="G114" s="19">
        <f t="shared" si="8"/>
        <v>-0.51666666666666672</v>
      </c>
      <c r="H114" s="19">
        <f t="shared" si="9"/>
        <v>1.9936705400397083</v>
      </c>
      <c r="I114" s="19">
        <f t="shared" si="10"/>
        <v>-4.5040077467460833</v>
      </c>
      <c r="J114" s="19">
        <f t="shared" si="11"/>
        <v>3.4706744134127501</v>
      </c>
    </row>
    <row r="115" spans="1:10" x14ac:dyDescent="0.35">
      <c r="A115" s="8">
        <v>45496</v>
      </c>
      <c r="B115" s="13">
        <v>114</v>
      </c>
      <c r="C115" s="12">
        <v>41.5</v>
      </c>
      <c r="D115">
        <f t="shared" si="13"/>
        <v>129.5</v>
      </c>
      <c r="E115">
        <v>1</v>
      </c>
      <c r="F115">
        <f t="shared" si="12"/>
        <v>-1.5</v>
      </c>
      <c r="G115" s="19">
        <f t="shared" si="8"/>
        <v>-0.6</v>
      </c>
      <c r="H115" s="19">
        <f t="shared" si="9"/>
        <v>2.0016659728003239</v>
      </c>
      <c r="I115" s="19">
        <f t="shared" si="10"/>
        <v>-4.6033319456006474</v>
      </c>
      <c r="J115" s="19">
        <f t="shared" si="11"/>
        <v>3.4033319456006477</v>
      </c>
    </row>
    <row r="116" spans="1:10" x14ac:dyDescent="0.35">
      <c r="A116" s="8">
        <v>45497</v>
      </c>
      <c r="B116" s="13">
        <v>115</v>
      </c>
      <c r="C116" s="12">
        <v>41</v>
      </c>
      <c r="D116">
        <f t="shared" si="13"/>
        <v>129</v>
      </c>
      <c r="E116">
        <v>1</v>
      </c>
      <c r="F116">
        <f t="shared" si="12"/>
        <v>-0.5</v>
      </c>
      <c r="G116" s="19">
        <f t="shared" si="8"/>
        <v>-0.64166666666666672</v>
      </c>
      <c r="H116" s="19">
        <f t="shared" si="9"/>
        <v>1.9965421497067262</v>
      </c>
      <c r="I116" s="19">
        <f t="shared" si="10"/>
        <v>-4.6347509660801194</v>
      </c>
      <c r="J116" s="19">
        <f t="shared" si="11"/>
        <v>3.3514176327467857</v>
      </c>
    </row>
    <row r="117" spans="1:10" x14ac:dyDescent="0.35">
      <c r="A117" s="8">
        <v>45498</v>
      </c>
      <c r="B117" s="13">
        <v>116</v>
      </c>
      <c r="C117" s="12">
        <v>39.75</v>
      </c>
      <c r="D117">
        <f t="shared" si="13"/>
        <v>127.75</v>
      </c>
      <c r="E117">
        <v>1</v>
      </c>
      <c r="F117">
        <f t="shared" si="12"/>
        <v>-1.25</v>
      </c>
      <c r="G117" s="19">
        <f t="shared" si="8"/>
        <v>-0.78333333333333333</v>
      </c>
      <c r="H117" s="19">
        <f t="shared" si="9"/>
        <v>1.9724491262274817</v>
      </c>
      <c r="I117" s="19">
        <f t="shared" si="10"/>
        <v>-4.7282315857882971</v>
      </c>
      <c r="J117" s="19">
        <f t="shared" si="11"/>
        <v>3.1615649191216302</v>
      </c>
    </row>
    <row r="118" spans="1:10" x14ac:dyDescent="0.35">
      <c r="A118" s="8">
        <v>45499</v>
      </c>
      <c r="B118" s="13">
        <v>117</v>
      </c>
      <c r="C118" s="12">
        <v>38.5</v>
      </c>
      <c r="D118">
        <f t="shared" si="13"/>
        <v>126.5</v>
      </c>
      <c r="E118">
        <v>1</v>
      </c>
      <c r="F118">
        <f t="shared" si="12"/>
        <v>-1.25</v>
      </c>
      <c r="G118" s="19">
        <f t="shared" si="8"/>
        <v>-0.83333333333333337</v>
      </c>
      <c r="H118" s="19">
        <f t="shared" si="9"/>
        <v>2.0210695738203133</v>
      </c>
      <c r="I118" s="19">
        <f t="shared" si="10"/>
        <v>-4.8754724809739596</v>
      </c>
      <c r="J118" s="19">
        <f t="shared" si="11"/>
        <v>3.2088058143072931</v>
      </c>
    </row>
    <row r="119" spans="1:10" x14ac:dyDescent="0.35">
      <c r="A119" s="8">
        <v>45500</v>
      </c>
      <c r="B119" s="13">
        <v>118</v>
      </c>
      <c r="C119" s="12">
        <v>39.5</v>
      </c>
      <c r="D119">
        <f t="shared" si="13"/>
        <v>127.5</v>
      </c>
      <c r="E119">
        <v>1</v>
      </c>
      <c r="F119">
        <f t="shared" si="12"/>
        <v>1</v>
      </c>
      <c r="G119" s="19">
        <f t="shared" si="8"/>
        <v>-0.95</v>
      </c>
      <c r="H119" s="19">
        <f t="shared" si="9"/>
        <v>2.0416496597931126</v>
      </c>
      <c r="I119" s="19">
        <f t="shared" si="10"/>
        <v>-5.0332993195862255</v>
      </c>
      <c r="J119" s="19">
        <f t="shared" si="11"/>
        <v>3.1332993195862251</v>
      </c>
    </row>
    <row r="120" spans="1:10" x14ac:dyDescent="0.35">
      <c r="A120" s="8">
        <v>45501</v>
      </c>
      <c r="B120" s="13">
        <v>119</v>
      </c>
      <c r="C120" s="12">
        <v>39.5</v>
      </c>
      <c r="D120">
        <f t="shared" si="13"/>
        <v>127.5</v>
      </c>
      <c r="E120">
        <v>1</v>
      </c>
      <c r="F120">
        <f t="shared" si="12"/>
        <v>0</v>
      </c>
      <c r="G120" s="19">
        <f t="shared" si="8"/>
        <v>-0.98275862068965514</v>
      </c>
      <c r="H120" s="19">
        <f t="shared" si="9"/>
        <v>2.0687859117445142</v>
      </c>
      <c r="I120" s="19">
        <f t="shared" si="10"/>
        <v>-5.1203304441786832</v>
      </c>
      <c r="J120" s="19">
        <f t="shared" si="11"/>
        <v>3.1548132027993732</v>
      </c>
    </row>
    <row r="121" spans="1:10" x14ac:dyDescent="0.35">
      <c r="A121" s="8">
        <v>45502</v>
      </c>
      <c r="B121" s="13">
        <v>120</v>
      </c>
      <c r="C121" s="12">
        <v>40</v>
      </c>
      <c r="D121">
        <f t="shared" si="13"/>
        <v>128</v>
      </c>
      <c r="E121">
        <v>1</v>
      </c>
      <c r="F121">
        <f t="shared" si="12"/>
        <v>0.5</v>
      </c>
      <c r="G121" s="19">
        <f t="shared" si="8"/>
        <v>-0.82758620689655171</v>
      </c>
      <c r="H121" s="19">
        <f t="shared" si="9"/>
        <v>1.9653281820749495</v>
      </c>
      <c r="I121" s="19">
        <f t="shared" si="10"/>
        <v>-4.7582425710464511</v>
      </c>
      <c r="J121" s="19">
        <f t="shared" si="11"/>
        <v>3.1030701572533474</v>
      </c>
    </row>
    <row r="122" spans="1:10" x14ac:dyDescent="0.35">
      <c r="A122" s="8">
        <v>45503</v>
      </c>
      <c r="B122" s="13">
        <v>121</v>
      </c>
      <c r="C122" s="12">
        <v>41</v>
      </c>
      <c r="D122">
        <f t="shared" si="13"/>
        <v>129</v>
      </c>
      <c r="E122">
        <v>1</v>
      </c>
      <c r="F122">
        <f t="shared" si="12"/>
        <v>1</v>
      </c>
      <c r="G122" s="19">
        <f t="shared" si="8"/>
        <v>-0.89655172413793105</v>
      </c>
      <c r="H122" s="19">
        <f t="shared" si="9"/>
        <v>1.9701623876045116</v>
      </c>
      <c r="I122" s="19">
        <f t="shared" si="10"/>
        <v>-4.8368764993469542</v>
      </c>
      <c r="J122" s="19">
        <f t="shared" si="11"/>
        <v>3.0437730510710921</v>
      </c>
    </row>
    <row r="123" spans="1:10" x14ac:dyDescent="0.35">
      <c r="A123" s="8">
        <v>45504</v>
      </c>
      <c r="B123" s="13">
        <v>122</v>
      </c>
      <c r="C123" s="12">
        <v>44</v>
      </c>
      <c r="D123">
        <f t="shared" si="13"/>
        <v>132</v>
      </c>
      <c r="E123">
        <v>1</v>
      </c>
      <c r="F123">
        <f t="shared" si="12"/>
        <v>3</v>
      </c>
      <c r="G123" s="19">
        <f t="shared" si="8"/>
        <v>-0.98275862068965514</v>
      </c>
      <c r="H123" s="19">
        <f t="shared" si="9"/>
        <v>1.9174010724860127</v>
      </c>
      <c r="I123" s="19">
        <f t="shared" si="10"/>
        <v>-4.8175607656616801</v>
      </c>
      <c r="J123" s="19">
        <f t="shared" si="11"/>
        <v>2.8520435242823701</v>
      </c>
    </row>
    <row r="124" spans="1:10" x14ac:dyDescent="0.35">
      <c r="A124" s="8">
        <v>45505</v>
      </c>
      <c r="B124" s="13">
        <v>123</v>
      </c>
      <c r="C124" s="12">
        <v>47</v>
      </c>
      <c r="D124">
        <f t="shared" si="13"/>
        <v>135</v>
      </c>
      <c r="E124">
        <v>1</v>
      </c>
      <c r="F124">
        <f t="shared" si="12"/>
        <v>3</v>
      </c>
      <c r="G124" s="19">
        <f t="shared" si="8"/>
        <v>-1.0344827586206897</v>
      </c>
      <c r="H124" s="19">
        <f t="shared" si="9"/>
        <v>1.9372974175860282</v>
      </c>
      <c r="I124" s="19">
        <f t="shared" si="10"/>
        <v>-4.9090775937927464</v>
      </c>
      <c r="J124" s="19">
        <f t="shared" si="11"/>
        <v>2.8401120765513665</v>
      </c>
    </row>
    <row r="125" spans="1:10" x14ac:dyDescent="0.35">
      <c r="A125" s="8">
        <v>45506</v>
      </c>
      <c r="B125" s="13">
        <v>124</v>
      </c>
      <c r="C125" s="12">
        <v>49</v>
      </c>
      <c r="D125">
        <f t="shared" si="13"/>
        <v>137</v>
      </c>
      <c r="E125">
        <v>1</v>
      </c>
      <c r="F125">
        <f t="shared" si="12"/>
        <v>2</v>
      </c>
      <c r="G125" s="19">
        <f t="shared" si="8"/>
        <v>-1.0517241379310345</v>
      </c>
      <c r="H125" s="19">
        <f t="shared" si="9"/>
        <v>1.9257547897141567</v>
      </c>
      <c r="I125" s="19">
        <f t="shared" si="10"/>
        <v>-4.9032337173593481</v>
      </c>
      <c r="J125" s="19">
        <f t="shared" si="11"/>
        <v>2.7997854414972787</v>
      </c>
    </row>
    <row r="126" spans="1:10" x14ac:dyDescent="0.35">
      <c r="A126" s="8">
        <v>45507</v>
      </c>
      <c r="B126" s="13">
        <v>125</v>
      </c>
      <c r="C126" s="12">
        <v>47</v>
      </c>
      <c r="D126">
        <f t="shared" si="13"/>
        <v>135</v>
      </c>
      <c r="E126">
        <v>1</v>
      </c>
      <c r="F126">
        <f t="shared" si="12"/>
        <v>-2</v>
      </c>
      <c r="G126" s="19">
        <f t="shared" si="8"/>
        <v>-1.0344827586206897</v>
      </c>
      <c r="H126" s="19">
        <f t="shared" si="9"/>
        <v>1.9283771740934925</v>
      </c>
      <c r="I126" s="19">
        <f t="shared" si="10"/>
        <v>-4.891237106807675</v>
      </c>
      <c r="J126" s="19">
        <f t="shared" si="11"/>
        <v>2.8222715895662951</v>
      </c>
    </row>
    <row r="127" spans="1:10" x14ac:dyDescent="0.35">
      <c r="A127" s="8">
        <v>45508</v>
      </c>
      <c r="B127" s="13">
        <v>126</v>
      </c>
      <c r="C127" s="12">
        <v>45</v>
      </c>
      <c r="D127">
        <f t="shared" si="13"/>
        <v>133</v>
      </c>
      <c r="E127">
        <v>1</v>
      </c>
      <c r="F127">
        <f t="shared" si="12"/>
        <v>-2</v>
      </c>
      <c r="G127" s="19">
        <f t="shared" si="8"/>
        <v>-1.1206896551724137</v>
      </c>
      <c r="H127" s="19">
        <f t="shared" si="9"/>
        <v>1.9582063063346637</v>
      </c>
      <c r="I127" s="19">
        <f t="shared" si="10"/>
        <v>-5.0371022678417408</v>
      </c>
      <c r="J127" s="19">
        <f t="shared" si="11"/>
        <v>2.7957229574969138</v>
      </c>
    </row>
    <row r="128" spans="1:10" x14ac:dyDescent="0.35">
      <c r="A128" s="8">
        <v>45509</v>
      </c>
      <c r="B128" s="13">
        <v>127</v>
      </c>
      <c r="C128" s="12">
        <v>40.5</v>
      </c>
      <c r="D128">
        <f t="shared" si="13"/>
        <v>128.5</v>
      </c>
      <c r="E128">
        <v>1</v>
      </c>
      <c r="F128">
        <f t="shared" si="12"/>
        <v>-4.5</v>
      </c>
      <c r="G128" s="19">
        <f t="shared" si="8"/>
        <v>-1.2758620689655173</v>
      </c>
      <c r="H128" s="19">
        <f t="shared" si="9"/>
        <v>2.1509268527317742</v>
      </c>
      <c r="I128" s="19">
        <f t="shared" si="10"/>
        <v>-5.5777157744290662</v>
      </c>
      <c r="J128" s="19">
        <f t="shared" si="11"/>
        <v>3.025991636498031</v>
      </c>
    </row>
    <row r="129" spans="1:11" x14ac:dyDescent="0.35">
      <c r="A129" s="8">
        <v>45510</v>
      </c>
      <c r="B129" s="13">
        <v>128</v>
      </c>
      <c r="C129" s="12">
        <v>35</v>
      </c>
      <c r="D129">
        <f t="shared" si="13"/>
        <v>123</v>
      </c>
      <c r="E129">
        <v>1</v>
      </c>
      <c r="F129">
        <f t="shared" si="12"/>
        <v>-5.5</v>
      </c>
      <c r="G129" s="19">
        <f t="shared" si="8"/>
        <v>-1.2413793103448276</v>
      </c>
      <c r="H129" s="19">
        <f t="shared" si="9"/>
        <v>2.1470536734821786</v>
      </c>
      <c r="I129" s="19">
        <f t="shared" si="10"/>
        <v>-5.5354866573091845</v>
      </c>
      <c r="J129" s="19">
        <f t="shared" si="11"/>
        <v>3.0527280366195297</v>
      </c>
    </row>
    <row r="130" spans="1:11" x14ac:dyDescent="0.35">
      <c r="A130" s="8">
        <v>45511</v>
      </c>
      <c r="B130" s="13">
        <v>129</v>
      </c>
      <c r="C130" s="12">
        <v>33</v>
      </c>
      <c r="D130">
        <f t="shared" si="13"/>
        <v>121</v>
      </c>
      <c r="E130">
        <v>1</v>
      </c>
      <c r="F130">
        <f t="shared" si="12"/>
        <v>-2</v>
      </c>
      <c r="G130" s="19">
        <f t="shared" si="8"/>
        <v>-1.2931034482758621</v>
      </c>
      <c r="H130" s="19">
        <f t="shared" si="9"/>
        <v>2.1705999543242065</v>
      </c>
      <c r="I130" s="19">
        <f t="shared" si="10"/>
        <v>-5.6343033569242751</v>
      </c>
      <c r="J130" s="19">
        <f t="shared" si="11"/>
        <v>3.0480964603725509</v>
      </c>
    </row>
    <row r="131" spans="1:11" x14ac:dyDescent="0.35">
      <c r="A131" s="8">
        <v>45512</v>
      </c>
      <c r="B131" s="13">
        <v>130</v>
      </c>
      <c r="C131" s="12">
        <v>32</v>
      </c>
      <c r="D131">
        <f t="shared" si="13"/>
        <v>120</v>
      </c>
      <c r="E131">
        <v>1</v>
      </c>
      <c r="F131">
        <f t="shared" si="12"/>
        <v>-1</v>
      </c>
      <c r="G131" s="19">
        <f t="shared" si="8"/>
        <v>-1.4137931034482758</v>
      </c>
      <c r="H131" s="19">
        <f t="shared" si="9"/>
        <v>2.2198903573314444</v>
      </c>
      <c r="I131" s="19">
        <f t="shared" si="10"/>
        <v>-5.8535738181111645</v>
      </c>
      <c r="J131" s="19">
        <f t="shared" si="11"/>
        <v>3.0259876112146129</v>
      </c>
    </row>
    <row r="132" spans="1:11" x14ac:dyDescent="0.35">
      <c r="A132" s="8">
        <v>45513</v>
      </c>
      <c r="B132" s="13">
        <v>131</v>
      </c>
      <c r="C132" s="12">
        <v>29.5</v>
      </c>
      <c r="D132">
        <f t="shared" si="13"/>
        <v>117.5</v>
      </c>
      <c r="E132">
        <v>1</v>
      </c>
      <c r="F132">
        <f t="shared" si="12"/>
        <v>-2.5</v>
      </c>
      <c r="G132" s="19">
        <f t="shared" si="8"/>
        <v>-1.5775862068965518</v>
      </c>
      <c r="H132" s="19">
        <f t="shared" si="9"/>
        <v>2.3718022467610544</v>
      </c>
      <c r="I132" s="19">
        <f t="shared" si="10"/>
        <v>-6.3211907004186605</v>
      </c>
      <c r="J132" s="19">
        <f t="shared" si="11"/>
        <v>3.1660182866255573</v>
      </c>
    </row>
    <row r="133" spans="1:11" x14ac:dyDescent="0.35">
      <c r="A133" s="8">
        <v>45514</v>
      </c>
      <c r="B133" s="13">
        <v>132</v>
      </c>
      <c r="C133" s="12">
        <v>26</v>
      </c>
      <c r="D133">
        <f t="shared" si="13"/>
        <v>114</v>
      </c>
      <c r="E133">
        <v>1</v>
      </c>
      <c r="F133">
        <f t="shared" si="12"/>
        <v>-3.5</v>
      </c>
      <c r="G133" s="19">
        <f t="shared" si="8"/>
        <v>-1.7758620689655173</v>
      </c>
      <c r="H133" s="19">
        <f t="shared" si="9"/>
        <v>2.5683290116356807</v>
      </c>
      <c r="I133" s="19">
        <f t="shared" si="10"/>
        <v>-6.9125200922368784</v>
      </c>
      <c r="J133" s="19">
        <f t="shared" si="11"/>
        <v>3.3607959543058441</v>
      </c>
    </row>
    <row r="134" spans="1:11" x14ac:dyDescent="0.35">
      <c r="A134" s="8">
        <v>45515</v>
      </c>
      <c r="B134" s="13">
        <v>133</v>
      </c>
      <c r="C134" s="12">
        <v>23</v>
      </c>
      <c r="D134">
        <f t="shared" si="13"/>
        <v>111</v>
      </c>
      <c r="E134">
        <v>1</v>
      </c>
      <c r="F134">
        <f t="shared" si="12"/>
        <v>-3</v>
      </c>
      <c r="G134" s="19">
        <f t="shared" si="8"/>
        <v>-2.0172413793103448</v>
      </c>
      <c r="H134" s="19">
        <f t="shared" si="9"/>
        <v>2.6244301799290137</v>
      </c>
      <c r="I134" s="19">
        <f t="shared" si="10"/>
        <v>-7.2661017391683718</v>
      </c>
      <c r="J134" s="19">
        <f t="shared" si="11"/>
        <v>3.2316189805476827</v>
      </c>
    </row>
    <row r="135" spans="1:11" x14ac:dyDescent="0.35">
      <c r="A135" s="8">
        <v>45516</v>
      </c>
      <c r="B135" s="13">
        <v>134</v>
      </c>
      <c r="G135" s="19">
        <f t="shared" si="8"/>
        <v>-2.2241379310344827</v>
      </c>
      <c r="H135" s="19">
        <f t="shared" si="9"/>
        <v>2.6928583931953449</v>
      </c>
      <c r="I135" s="19">
        <f t="shared" si="10"/>
        <v>-7.6098547174251721</v>
      </c>
      <c r="J135" s="19">
        <f t="shared" si="11"/>
        <v>3.1615788553562072</v>
      </c>
      <c r="K135" t="s">
        <v>129</v>
      </c>
    </row>
    <row r="136" spans="1:11" x14ac:dyDescent="0.35">
      <c r="A136" s="8">
        <v>45517</v>
      </c>
      <c r="B136" s="13">
        <v>135</v>
      </c>
      <c r="C136" s="12">
        <v>50</v>
      </c>
      <c r="D136">
        <f>D134+F136</f>
        <v>111</v>
      </c>
      <c r="E136">
        <v>2</v>
      </c>
      <c r="F136">
        <v>0</v>
      </c>
      <c r="G136" s="19">
        <f t="shared" si="8"/>
        <v>-2.396551724137931</v>
      </c>
      <c r="H136" s="19">
        <f t="shared" si="9"/>
        <v>2.6729143024074431</v>
      </c>
      <c r="I136" s="19">
        <f t="shared" si="10"/>
        <v>-7.7423803289528177</v>
      </c>
      <c r="J136" s="19">
        <f t="shared" si="11"/>
        <v>2.9492768806769551</v>
      </c>
    </row>
    <row r="137" spans="1:11" x14ac:dyDescent="0.35">
      <c r="A137" s="8">
        <v>45518</v>
      </c>
      <c r="B137" s="13">
        <v>136</v>
      </c>
      <c r="C137" s="12">
        <v>48</v>
      </c>
      <c r="D137">
        <f>D136+F137</f>
        <v>109</v>
      </c>
      <c r="E137">
        <v>1</v>
      </c>
      <c r="F137">
        <f t="shared" ref="F137:F178" si="14">C137-C136</f>
        <v>-2</v>
      </c>
      <c r="G137" s="19">
        <f t="shared" si="8"/>
        <v>-2.7068965517241379</v>
      </c>
      <c r="H137" s="19">
        <f t="shared" si="9"/>
        <v>2.7808372634604455</v>
      </c>
      <c r="I137" s="19">
        <f t="shared" si="10"/>
        <v>-8.2685710786450279</v>
      </c>
      <c r="J137" s="19">
        <f t="shared" si="11"/>
        <v>2.854777975196753</v>
      </c>
    </row>
    <row r="138" spans="1:11" x14ac:dyDescent="0.35">
      <c r="A138" s="8">
        <v>45519</v>
      </c>
      <c r="B138" s="13">
        <v>137</v>
      </c>
      <c r="C138" s="12">
        <v>47</v>
      </c>
      <c r="D138">
        <f t="shared" ref="D138:D178" si="15">D137+F138</f>
        <v>108</v>
      </c>
      <c r="E138">
        <v>1</v>
      </c>
      <c r="F138">
        <f t="shared" si="14"/>
        <v>-1</v>
      </c>
      <c r="G138" s="19">
        <f t="shared" si="8"/>
        <v>-2.9655172413793105</v>
      </c>
      <c r="H138" s="19">
        <f t="shared" si="9"/>
        <v>2.5795316150710406</v>
      </c>
      <c r="I138" s="19">
        <f t="shared" si="10"/>
        <v>-8.1245804715213907</v>
      </c>
      <c r="J138" s="19">
        <f t="shared" si="11"/>
        <v>2.1935459887627706</v>
      </c>
    </row>
    <row r="139" spans="1:11" x14ac:dyDescent="0.35">
      <c r="A139" s="8">
        <v>45520</v>
      </c>
      <c r="B139" s="13">
        <v>138</v>
      </c>
      <c r="C139" s="12">
        <v>44.5</v>
      </c>
      <c r="D139">
        <f t="shared" si="15"/>
        <v>105.5</v>
      </c>
      <c r="E139">
        <v>1</v>
      </c>
      <c r="F139">
        <f t="shared" si="14"/>
        <v>-2.5</v>
      </c>
      <c r="G139" s="19">
        <f t="shared" si="8"/>
        <v>-3.2413793103448274</v>
      </c>
      <c r="H139" s="19">
        <f t="shared" si="9"/>
        <v>2.3438131679953695</v>
      </c>
      <c r="I139" s="19">
        <f t="shared" si="10"/>
        <v>-7.9290056463355665</v>
      </c>
      <c r="J139" s="19">
        <f t="shared" si="11"/>
        <v>1.4462470256459117</v>
      </c>
    </row>
    <row r="140" spans="1:11" x14ac:dyDescent="0.35">
      <c r="A140" s="8">
        <v>45521</v>
      </c>
      <c r="B140" s="13">
        <v>139</v>
      </c>
      <c r="C140" s="12">
        <v>44.5</v>
      </c>
      <c r="D140">
        <f t="shared" si="15"/>
        <v>105.5</v>
      </c>
      <c r="E140">
        <v>1</v>
      </c>
      <c r="F140">
        <f t="shared" si="14"/>
        <v>0</v>
      </c>
      <c r="G140" s="19">
        <f t="shared" si="8"/>
        <v>-3.4827586206896552</v>
      </c>
      <c r="H140" s="19">
        <f t="shared" si="9"/>
        <v>2.1434855541958693</v>
      </c>
      <c r="I140" s="19">
        <f t="shared" si="10"/>
        <v>-7.7697297290813943</v>
      </c>
      <c r="J140" s="19">
        <f t="shared" si="11"/>
        <v>0.80421248770208331</v>
      </c>
    </row>
    <row r="141" spans="1:11" x14ac:dyDescent="0.35">
      <c r="A141" s="8">
        <v>45522</v>
      </c>
      <c r="B141" s="13">
        <v>140</v>
      </c>
      <c r="C141" s="12">
        <v>44</v>
      </c>
      <c r="D141">
        <f t="shared" si="15"/>
        <v>105</v>
      </c>
      <c r="E141">
        <v>1</v>
      </c>
      <c r="F141">
        <f t="shared" si="14"/>
        <v>-0.5</v>
      </c>
      <c r="G141" s="19">
        <f t="shared" si="8"/>
        <v>-3.5172413793103448</v>
      </c>
      <c r="H141" s="19">
        <f t="shared" si="9"/>
        <v>2.1273374917499561</v>
      </c>
      <c r="I141" s="19">
        <f t="shared" si="10"/>
        <v>-7.7719163628102574</v>
      </c>
      <c r="J141" s="19">
        <f t="shared" si="11"/>
        <v>0.73743360418956749</v>
      </c>
    </row>
    <row r="142" spans="1:11" x14ac:dyDescent="0.35">
      <c r="A142" s="8">
        <v>45523</v>
      </c>
      <c r="B142" s="13">
        <f>B141+1</f>
        <v>141</v>
      </c>
      <c r="C142" s="12">
        <v>41</v>
      </c>
      <c r="D142">
        <f t="shared" si="15"/>
        <v>102</v>
      </c>
      <c r="E142">
        <v>1</v>
      </c>
      <c r="F142">
        <f t="shared" si="14"/>
        <v>-3</v>
      </c>
      <c r="G142" s="19">
        <f t="shared" si="8"/>
        <v>-3.6206896551724137</v>
      </c>
      <c r="H142" s="19">
        <f t="shared" si="9"/>
        <v>2.1239811854392405</v>
      </c>
      <c r="I142" s="19">
        <f t="shared" si="10"/>
        <v>-7.8686520260508948</v>
      </c>
      <c r="J142" s="19">
        <f t="shared" si="11"/>
        <v>0.62727271570606735</v>
      </c>
    </row>
    <row r="143" spans="1:11" x14ac:dyDescent="0.35">
      <c r="A143" s="8">
        <v>45524</v>
      </c>
      <c r="B143" s="13">
        <f t="shared" ref="B143:B178" si="16">B142+1</f>
        <v>142</v>
      </c>
      <c r="C143" s="12">
        <v>35</v>
      </c>
      <c r="D143">
        <f t="shared" si="15"/>
        <v>96</v>
      </c>
      <c r="E143">
        <v>1</v>
      </c>
      <c r="F143">
        <f t="shared" si="14"/>
        <v>-6</v>
      </c>
      <c r="G143" s="19">
        <f t="shared" si="8"/>
        <v>-3.6724137931034484</v>
      </c>
      <c r="H143" s="19">
        <f t="shared" si="9"/>
        <v>2.1626765906329637</v>
      </c>
      <c r="I143" s="19">
        <f t="shared" si="10"/>
        <v>-7.9977669743693758</v>
      </c>
      <c r="J143" s="19">
        <f t="shared" si="11"/>
        <v>0.65293938816247898</v>
      </c>
    </row>
    <row r="144" spans="1:11" x14ac:dyDescent="0.35">
      <c r="A144" s="8">
        <v>45525</v>
      </c>
      <c r="B144" s="13">
        <f t="shared" si="16"/>
        <v>143</v>
      </c>
      <c r="C144" s="12">
        <v>34</v>
      </c>
      <c r="D144">
        <f t="shared" si="15"/>
        <v>95</v>
      </c>
      <c r="E144">
        <v>1</v>
      </c>
      <c r="F144">
        <f t="shared" si="14"/>
        <v>-1</v>
      </c>
      <c r="G144" s="19">
        <f t="shared" si="8"/>
        <v>-3.7241379310344827</v>
      </c>
      <c r="H144" s="19">
        <f t="shared" si="9"/>
        <v>2.2228678544205929</v>
      </c>
      <c r="I144" s="19">
        <f t="shared" si="10"/>
        <v>-8.1698736398756679</v>
      </c>
      <c r="J144" s="19">
        <f t="shared" si="11"/>
        <v>0.72159777780670309</v>
      </c>
    </row>
    <row r="145" spans="1:16" x14ac:dyDescent="0.35">
      <c r="A145" s="8">
        <v>45526</v>
      </c>
      <c r="B145" s="13">
        <f t="shared" si="16"/>
        <v>144</v>
      </c>
      <c r="C145" s="12">
        <v>31</v>
      </c>
      <c r="D145">
        <f t="shared" si="15"/>
        <v>92</v>
      </c>
      <c r="E145">
        <v>1</v>
      </c>
      <c r="F145">
        <f t="shared" si="14"/>
        <v>-3</v>
      </c>
      <c r="G145" s="19">
        <f t="shared" ref="G145:G163" si="17">AVERAGE(F131:F160)</f>
        <v>-3.8793103448275863</v>
      </c>
      <c r="H145" s="19">
        <f t="shared" ref="H145:H163" si="18">_xlfn.STDEV.P(F131:F160)</f>
        <v>2.2539435648084138</v>
      </c>
      <c r="I145" s="19">
        <f t="shared" ref="I145:I179" si="19">G145-2*H145</f>
        <v>-8.3871974744444131</v>
      </c>
      <c r="J145" s="19">
        <f t="shared" ref="J145:J179" si="20">G145+2*H145</f>
        <v>0.62857678478924139</v>
      </c>
    </row>
    <row r="146" spans="1:16" x14ac:dyDescent="0.35">
      <c r="A146" s="8">
        <v>45527</v>
      </c>
      <c r="B146" s="13">
        <f t="shared" si="16"/>
        <v>145</v>
      </c>
      <c r="C146" s="12">
        <v>27</v>
      </c>
      <c r="D146">
        <f t="shared" si="15"/>
        <v>88</v>
      </c>
      <c r="E146">
        <v>1</v>
      </c>
      <c r="F146">
        <f t="shared" si="14"/>
        <v>-4</v>
      </c>
      <c r="G146" s="19">
        <f t="shared" si="17"/>
        <v>-4.1206896551724137</v>
      </c>
      <c r="H146" s="19">
        <f t="shared" si="18"/>
        <v>2.306868202495775</v>
      </c>
      <c r="I146" s="19">
        <f t="shared" si="19"/>
        <v>-8.7344260601639636</v>
      </c>
      <c r="J146" s="19">
        <f t="shared" si="20"/>
        <v>0.49304674981913621</v>
      </c>
    </row>
    <row r="147" spans="1:16" x14ac:dyDescent="0.35">
      <c r="A147" s="8">
        <v>45528</v>
      </c>
      <c r="B147" s="13">
        <f t="shared" si="16"/>
        <v>146</v>
      </c>
      <c r="C147" s="12">
        <v>21</v>
      </c>
      <c r="D147">
        <f t="shared" si="15"/>
        <v>82</v>
      </c>
      <c r="E147">
        <v>1</v>
      </c>
      <c r="F147">
        <f t="shared" si="14"/>
        <v>-6</v>
      </c>
      <c r="G147" s="19">
        <f t="shared" si="17"/>
        <v>-4.431034482758621</v>
      </c>
      <c r="H147" s="19">
        <f t="shared" si="18"/>
        <v>2.6481097289844269</v>
      </c>
      <c r="I147" s="19">
        <f t="shared" si="19"/>
        <v>-9.7272539407274756</v>
      </c>
      <c r="J147" s="19">
        <f t="shared" si="20"/>
        <v>0.86518497521023274</v>
      </c>
    </row>
    <row r="148" spans="1:16" x14ac:dyDescent="0.35">
      <c r="A148" s="8">
        <v>45529</v>
      </c>
      <c r="B148" s="13">
        <f t="shared" si="16"/>
        <v>147</v>
      </c>
      <c r="C148" s="12">
        <v>14</v>
      </c>
      <c r="D148">
        <f t="shared" si="15"/>
        <v>75</v>
      </c>
      <c r="E148">
        <v>1</v>
      </c>
      <c r="F148">
        <f t="shared" si="14"/>
        <v>-7</v>
      </c>
      <c r="G148" s="19">
        <f t="shared" si="17"/>
        <v>-4.6896551724137927</v>
      </c>
      <c r="H148" s="19">
        <f t="shared" si="18"/>
        <v>2.898911190083354</v>
      </c>
      <c r="I148" s="19">
        <f t="shared" si="19"/>
        <v>-10.487477552580501</v>
      </c>
      <c r="J148" s="19">
        <f t="shared" si="20"/>
        <v>1.1081672077529152</v>
      </c>
    </row>
    <row r="149" spans="1:16" x14ac:dyDescent="0.35">
      <c r="A149" s="8">
        <v>45530</v>
      </c>
      <c r="B149" s="13">
        <f t="shared" si="16"/>
        <v>148</v>
      </c>
      <c r="C149" s="12">
        <v>8</v>
      </c>
      <c r="D149">
        <f t="shared" si="15"/>
        <v>69</v>
      </c>
      <c r="E149">
        <v>1</v>
      </c>
      <c r="F149">
        <f t="shared" si="14"/>
        <v>-6</v>
      </c>
      <c r="G149" s="19">
        <f t="shared" si="17"/>
        <v>-4.931034482758621</v>
      </c>
      <c r="H149" s="19">
        <f t="shared" si="18"/>
        <v>3.0363434734012076</v>
      </c>
      <c r="I149" s="19">
        <f t="shared" si="19"/>
        <v>-11.003721429561036</v>
      </c>
      <c r="J149" s="19">
        <f t="shared" si="20"/>
        <v>1.1416524640437942</v>
      </c>
    </row>
    <row r="150" spans="1:16" x14ac:dyDescent="0.35">
      <c r="A150" s="8">
        <v>45531</v>
      </c>
      <c r="B150" s="13">
        <f t="shared" si="16"/>
        <v>149</v>
      </c>
      <c r="C150" s="12">
        <v>2</v>
      </c>
      <c r="D150">
        <f t="shared" si="15"/>
        <v>63</v>
      </c>
      <c r="E150">
        <v>1</v>
      </c>
      <c r="F150">
        <f t="shared" si="14"/>
        <v>-6</v>
      </c>
      <c r="G150" s="19">
        <f t="shared" si="17"/>
        <v>-5.1333333333333337</v>
      </c>
      <c r="H150" s="19">
        <f t="shared" si="18"/>
        <v>3.1778749013906902</v>
      </c>
      <c r="I150" s="19">
        <f t="shared" si="19"/>
        <v>-11.489083136114715</v>
      </c>
      <c r="J150" s="19">
        <f t="shared" si="20"/>
        <v>1.2224164694480466</v>
      </c>
    </row>
    <row r="151" spans="1:16" x14ac:dyDescent="0.35">
      <c r="A151" s="8">
        <v>45532</v>
      </c>
      <c r="B151" s="13">
        <f t="shared" si="16"/>
        <v>150</v>
      </c>
      <c r="C151" s="12">
        <v>-2.5</v>
      </c>
      <c r="D151">
        <f t="shared" si="15"/>
        <v>58.5</v>
      </c>
      <c r="E151">
        <v>1</v>
      </c>
      <c r="F151">
        <f t="shared" si="14"/>
        <v>-4.5</v>
      </c>
      <c r="G151" s="19">
        <f t="shared" si="17"/>
        <v>-5.5</v>
      </c>
      <c r="H151" s="19">
        <f t="shared" si="18"/>
        <v>3.1989581637360205</v>
      </c>
      <c r="I151" s="19">
        <f t="shared" si="19"/>
        <v>-11.897916327472041</v>
      </c>
      <c r="J151" s="19">
        <f t="shared" si="20"/>
        <v>0.89791632747204098</v>
      </c>
    </row>
    <row r="152" spans="1:16" x14ac:dyDescent="0.35">
      <c r="A152" s="8">
        <v>45533</v>
      </c>
      <c r="B152" s="13">
        <f t="shared" si="16"/>
        <v>151</v>
      </c>
      <c r="C152" s="12">
        <v>-10.5</v>
      </c>
      <c r="D152">
        <f t="shared" si="15"/>
        <v>50.5</v>
      </c>
      <c r="E152">
        <v>1</v>
      </c>
      <c r="F152">
        <f t="shared" si="14"/>
        <v>-8</v>
      </c>
      <c r="G152" s="19">
        <f t="shared" si="17"/>
        <v>-5.333333333333333</v>
      </c>
      <c r="H152" s="19">
        <f t="shared" si="18"/>
        <v>3.4936450242627051</v>
      </c>
      <c r="I152" s="19">
        <f t="shared" si="19"/>
        <v>-12.320623381858743</v>
      </c>
      <c r="J152" s="19">
        <f t="shared" si="20"/>
        <v>1.6539567151920771</v>
      </c>
    </row>
    <row r="153" spans="1:16" x14ac:dyDescent="0.35">
      <c r="A153" s="8">
        <v>45534</v>
      </c>
      <c r="B153" s="13">
        <f t="shared" si="16"/>
        <v>152</v>
      </c>
      <c r="C153" s="12">
        <v>-15</v>
      </c>
      <c r="D153">
        <f t="shared" si="15"/>
        <v>46</v>
      </c>
      <c r="E153">
        <v>1</v>
      </c>
      <c r="F153">
        <f t="shared" si="14"/>
        <v>-4.5</v>
      </c>
      <c r="G153" s="19">
        <f t="shared" si="17"/>
        <v>-5.9666666666666668</v>
      </c>
      <c r="H153" s="19">
        <f t="shared" si="18"/>
        <v>4.283560305270476</v>
      </c>
      <c r="I153" s="19">
        <f t="shared" si="19"/>
        <v>-14.533787277207619</v>
      </c>
      <c r="J153" s="19">
        <f t="shared" si="20"/>
        <v>2.6004539438742853</v>
      </c>
    </row>
    <row r="154" spans="1:16" x14ac:dyDescent="0.35">
      <c r="A154" s="8">
        <v>45535</v>
      </c>
      <c r="B154" s="13">
        <f t="shared" si="16"/>
        <v>153</v>
      </c>
      <c r="C154" s="12">
        <v>-20</v>
      </c>
      <c r="D154">
        <f t="shared" si="15"/>
        <v>41</v>
      </c>
      <c r="E154">
        <v>1</v>
      </c>
      <c r="F154">
        <f t="shared" si="14"/>
        <v>-5</v>
      </c>
      <c r="G154" s="19">
        <f t="shared" si="17"/>
        <v>-6.15</v>
      </c>
      <c r="H154" s="19">
        <f t="shared" si="18"/>
        <v>4.2488233665333741</v>
      </c>
      <c r="I154" s="19">
        <f t="shared" si="19"/>
        <v>-14.647646733066749</v>
      </c>
      <c r="J154" s="19">
        <f t="shared" si="20"/>
        <v>2.3476467330667479</v>
      </c>
    </row>
    <row r="155" spans="1:16" x14ac:dyDescent="0.35">
      <c r="A155" s="8">
        <v>45536</v>
      </c>
      <c r="B155" s="13">
        <f t="shared" si="16"/>
        <v>154</v>
      </c>
      <c r="C155" s="12">
        <v>-25</v>
      </c>
      <c r="D155">
        <f t="shared" si="15"/>
        <v>36</v>
      </c>
      <c r="E155">
        <v>1</v>
      </c>
      <c r="F155">
        <f t="shared" si="14"/>
        <v>-5</v>
      </c>
      <c r="G155" s="19">
        <f t="shared" si="17"/>
        <v>-6.6833333333333336</v>
      </c>
      <c r="H155" s="19">
        <f t="shared" si="18"/>
        <v>4.4431282773389391</v>
      </c>
      <c r="I155" s="19">
        <f t="shared" si="19"/>
        <v>-15.569589888011212</v>
      </c>
      <c r="J155" s="19">
        <f t="shared" si="20"/>
        <v>2.2029232213445447</v>
      </c>
    </row>
    <row r="156" spans="1:16" x14ac:dyDescent="0.35">
      <c r="A156" s="8">
        <v>45537</v>
      </c>
      <c r="B156" s="13">
        <f t="shared" si="16"/>
        <v>155</v>
      </c>
      <c r="C156" s="12">
        <v>-28</v>
      </c>
      <c r="D156">
        <f t="shared" si="15"/>
        <v>33</v>
      </c>
      <c r="E156">
        <v>1</v>
      </c>
      <c r="F156">
        <f t="shared" si="14"/>
        <v>-3</v>
      </c>
      <c r="G156" s="19">
        <f t="shared" si="17"/>
        <v>-7.166666666666667</v>
      </c>
      <c r="H156" s="19">
        <f t="shared" si="18"/>
        <v>4.5319850936304817</v>
      </c>
      <c r="I156" s="19">
        <f t="shared" si="19"/>
        <v>-16.230636853927631</v>
      </c>
      <c r="J156" s="19">
        <f t="shared" si="20"/>
        <v>1.8973035205942965</v>
      </c>
      <c r="P156">
        <f>_xlfn.STDEV.P(F157:F164)</f>
        <v>2.2741756748325317</v>
      </c>
    </row>
    <row r="157" spans="1:16" x14ac:dyDescent="0.35">
      <c r="A157" s="8">
        <v>45538</v>
      </c>
      <c r="B157" s="13">
        <f t="shared" si="16"/>
        <v>156</v>
      </c>
      <c r="C157" s="12">
        <v>-33</v>
      </c>
      <c r="D157">
        <f t="shared" si="15"/>
        <v>28</v>
      </c>
      <c r="E157">
        <v>1</v>
      </c>
      <c r="F157">
        <f t="shared" si="14"/>
        <v>-5</v>
      </c>
      <c r="G157" s="19">
        <f t="shared" si="17"/>
        <v>-7.2</v>
      </c>
      <c r="H157" s="19">
        <f t="shared" si="18"/>
        <v>4.5048122417403071</v>
      </c>
      <c r="I157" s="19">
        <f t="shared" si="19"/>
        <v>-16.209624483480614</v>
      </c>
      <c r="J157" s="19">
        <f t="shared" si="20"/>
        <v>1.8096244834806141</v>
      </c>
      <c r="K157" t="s">
        <v>141</v>
      </c>
    </row>
    <row r="158" spans="1:16" x14ac:dyDescent="0.35">
      <c r="A158" s="8">
        <v>45539</v>
      </c>
      <c r="B158" s="13">
        <f t="shared" si="16"/>
        <v>157</v>
      </c>
      <c r="C158" s="12">
        <v>-39</v>
      </c>
      <c r="D158">
        <f t="shared" si="15"/>
        <v>22</v>
      </c>
      <c r="E158">
        <v>1</v>
      </c>
      <c r="F158">
        <f t="shared" si="14"/>
        <v>-6</v>
      </c>
      <c r="G158" s="19">
        <f t="shared" si="17"/>
        <v>-8</v>
      </c>
      <c r="H158" s="19">
        <f t="shared" si="18"/>
        <v>6.077280093375105</v>
      </c>
      <c r="I158" s="19">
        <f t="shared" si="19"/>
        <v>-20.15456018675021</v>
      </c>
      <c r="J158" s="19">
        <f t="shared" si="20"/>
        <v>4.15456018675021</v>
      </c>
      <c r="K158" t="s">
        <v>141</v>
      </c>
    </row>
    <row r="159" spans="1:16" x14ac:dyDescent="0.35">
      <c r="A159" s="8">
        <v>45540</v>
      </c>
      <c r="B159" s="13">
        <f t="shared" si="16"/>
        <v>158</v>
      </c>
      <c r="C159" s="12">
        <v>-46</v>
      </c>
      <c r="D159">
        <f t="shared" si="15"/>
        <v>15</v>
      </c>
      <c r="E159">
        <v>1</v>
      </c>
      <c r="F159">
        <f t="shared" si="14"/>
        <v>-7</v>
      </c>
      <c r="G159" s="19">
        <f t="shared" si="17"/>
        <v>-8.5333333333333332</v>
      </c>
      <c r="H159" s="19">
        <f t="shared" si="18"/>
        <v>6.141299174894149</v>
      </c>
      <c r="I159" s="19">
        <f t="shared" si="19"/>
        <v>-20.815931683121633</v>
      </c>
      <c r="J159" s="19">
        <f t="shared" si="20"/>
        <v>3.7492650164549648</v>
      </c>
      <c r="K159" t="s">
        <v>141</v>
      </c>
    </row>
    <row r="160" spans="1:16" x14ac:dyDescent="0.35">
      <c r="A160" s="8">
        <v>45541</v>
      </c>
      <c r="B160" s="13">
        <f t="shared" si="16"/>
        <v>159</v>
      </c>
      <c r="C160" s="12">
        <v>-52.5</v>
      </c>
      <c r="D160">
        <f t="shared" si="15"/>
        <v>8.5</v>
      </c>
      <c r="E160">
        <v>1</v>
      </c>
      <c r="F160">
        <f t="shared" si="14"/>
        <v>-6.5</v>
      </c>
      <c r="G160" s="19">
        <f t="shared" si="17"/>
        <v>-8.9</v>
      </c>
      <c r="H160" s="19">
        <f t="shared" si="18"/>
        <v>6.1283494243284355</v>
      </c>
      <c r="I160" s="19">
        <f t="shared" si="19"/>
        <v>-21.156698848656873</v>
      </c>
      <c r="J160" s="19">
        <f t="shared" si="20"/>
        <v>3.3566988486568707</v>
      </c>
      <c r="K160" t="s">
        <v>141</v>
      </c>
    </row>
    <row r="161" spans="1:11" x14ac:dyDescent="0.35">
      <c r="A161" s="8">
        <v>45542</v>
      </c>
      <c r="B161" s="13">
        <f t="shared" si="16"/>
        <v>160</v>
      </c>
      <c r="C161" s="12">
        <v>-60.5</v>
      </c>
      <c r="D161">
        <f t="shared" si="15"/>
        <v>0.5</v>
      </c>
      <c r="E161">
        <v>1</v>
      </c>
      <c r="F161">
        <f t="shared" si="14"/>
        <v>-8</v>
      </c>
      <c r="G161" s="19">
        <f t="shared" si="17"/>
        <v>-9.4</v>
      </c>
      <c r="H161" s="19">
        <f t="shared" si="18"/>
        <v>6.3171723632228582</v>
      </c>
      <c r="I161" s="19">
        <f t="shared" si="19"/>
        <v>-22.034344726445717</v>
      </c>
      <c r="J161" s="19">
        <f t="shared" si="20"/>
        <v>3.2343447264457161</v>
      </c>
      <c r="K161" t="s">
        <v>141</v>
      </c>
    </row>
    <row r="162" spans="1:11" x14ac:dyDescent="0.35">
      <c r="A162" s="8">
        <v>45543</v>
      </c>
      <c r="B162" s="13">
        <f t="shared" si="16"/>
        <v>161</v>
      </c>
      <c r="C162" s="12">
        <v>-72</v>
      </c>
      <c r="D162">
        <f t="shared" si="15"/>
        <v>-11</v>
      </c>
      <c r="E162">
        <v>1</v>
      </c>
      <c r="F162">
        <f t="shared" si="14"/>
        <v>-11.5</v>
      </c>
      <c r="G162" s="19">
        <f t="shared" si="17"/>
        <v>-9.7666666666666675</v>
      </c>
      <c r="H162" s="19">
        <f t="shared" si="18"/>
        <v>6.4274584574481866</v>
      </c>
      <c r="I162" s="19">
        <f t="shared" si="19"/>
        <v>-22.621583581563041</v>
      </c>
      <c r="J162" s="19">
        <f t="shared" si="20"/>
        <v>3.0882502482297056</v>
      </c>
      <c r="K162" t="s">
        <v>141</v>
      </c>
    </row>
    <row r="163" spans="1:11" x14ac:dyDescent="0.35">
      <c r="A163" s="8">
        <v>45544</v>
      </c>
      <c r="B163" s="13">
        <f t="shared" si="16"/>
        <v>162</v>
      </c>
      <c r="C163" s="12">
        <v>-83</v>
      </c>
      <c r="D163">
        <f t="shared" si="15"/>
        <v>-22</v>
      </c>
      <c r="E163">
        <v>1</v>
      </c>
      <c r="F163">
        <f t="shared" si="14"/>
        <v>-11</v>
      </c>
      <c r="G163" s="19">
        <f t="shared" si="17"/>
        <v>-10.033333333333333</v>
      </c>
      <c r="H163" s="19">
        <f t="shared" si="18"/>
        <v>6.4729351061855152</v>
      </c>
      <c r="I163" s="19">
        <f t="shared" si="19"/>
        <v>-22.979203545704365</v>
      </c>
      <c r="J163" s="19">
        <f t="shared" si="20"/>
        <v>2.9125368790376971</v>
      </c>
      <c r="K163" t="s">
        <v>141</v>
      </c>
    </row>
    <row r="164" spans="1:11" x14ac:dyDescent="0.35">
      <c r="A164" s="8">
        <v>45545</v>
      </c>
      <c r="B164" s="13">
        <f t="shared" si="16"/>
        <v>163</v>
      </c>
      <c r="C164" s="12">
        <v>-93</v>
      </c>
      <c r="D164">
        <f t="shared" si="15"/>
        <v>-32</v>
      </c>
      <c r="E164">
        <v>1</v>
      </c>
      <c r="F164">
        <f t="shared" si="14"/>
        <v>-10</v>
      </c>
      <c r="G164" s="19">
        <f>AVERAGE(F150:F178)</f>
        <v>-10.172413793103448</v>
      </c>
      <c r="H164" s="19">
        <f>_xlfn.STDEV.P(F150:F178)</f>
        <v>6.5393712948741136</v>
      </c>
      <c r="I164" s="19">
        <f t="shared" si="19"/>
        <v>-23.251156382851676</v>
      </c>
      <c r="J164" s="19">
        <f t="shared" si="20"/>
        <v>2.9063287966447788</v>
      </c>
      <c r="K164" t="s">
        <v>141</v>
      </c>
    </row>
    <row r="165" spans="1:11" x14ac:dyDescent="0.35">
      <c r="A165" s="8">
        <v>45546</v>
      </c>
      <c r="B165" s="13">
        <f t="shared" si="16"/>
        <v>164</v>
      </c>
      <c r="C165" s="12">
        <v>-104</v>
      </c>
      <c r="D165">
        <f t="shared" si="15"/>
        <v>-43</v>
      </c>
      <c r="E165">
        <v>1</v>
      </c>
      <c r="F165">
        <f t="shared" si="14"/>
        <v>-11</v>
      </c>
      <c r="G165" s="19">
        <f>AVERAGE(F151:F178)</f>
        <v>-10.321428571428571</v>
      </c>
      <c r="H165" s="19">
        <f>_xlfn.STDEV.P(F151:F178)</f>
        <v>6.6065636811786952</v>
      </c>
      <c r="I165" s="19">
        <f t="shared" si="19"/>
        <v>-23.53455593378596</v>
      </c>
      <c r="J165" s="19">
        <f t="shared" si="20"/>
        <v>2.8916987909288192</v>
      </c>
    </row>
    <row r="166" spans="1:11" x14ac:dyDescent="0.35">
      <c r="A166" s="8">
        <v>45547</v>
      </c>
      <c r="B166" s="13">
        <f t="shared" si="16"/>
        <v>165</v>
      </c>
      <c r="C166" s="12">
        <v>-115</v>
      </c>
      <c r="D166">
        <f t="shared" si="15"/>
        <v>-54</v>
      </c>
      <c r="E166">
        <v>1</v>
      </c>
      <c r="F166">
        <f t="shared" si="14"/>
        <v>-11</v>
      </c>
      <c r="G166" s="19">
        <f>AVERAGE(F152:F178)</f>
        <v>-10.537037037037036</v>
      </c>
      <c r="H166" s="19">
        <f t="shared" ref="H166:H178" si="21">_xlfn.STDEV.P(F152:F178)</f>
        <v>6.6303537779556292</v>
      </c>
      <c r="I166" s="19">
        <f t="shared" si="19"/>
        <v>-23.797744592948295</v>
      </c>
      <c r="J166" s="19">
        <f t="shared" si="20"/>
        <v>2.7236705188742221</v>
      </c>
    </row>
    <row r="167" spans="1:11" x14ac:dyDescent="0.35">
      <c r="A167" s="8">
        <v>45548</v>
      </c>
      <c r="B167" s="13">
        <f t="shared" si="16"/>
        <v>166</v>
      </c>
      <c r="C167" s="12">
        <f>-112</f>
        <v>-112</v>
      </c>
      <c r="D167">
        <f t="shared" si="15"/>
        <v>-51</v>
      </c>
      <c r="E167">
        <v>1</v>
      </c>
      <c r="F167">
        <f t="shared" si="14"/>
        <v>3</v>
      </c>
      <c r="G167" s="19">
        <f>AVERAGE(F153:F178)</f>
        <v>-10.634615384615385</v>
      </c>
      <c r="H167" s="19">
        <f t="shared" si="21"/>
        <v>6.7376064174665471</v>
      </c>
      <c r="I167" s="19">
        <f t="shared" si="19"/>
        <v>-24.109828219548479</v>
      </c>
      <c r="J167" s="19">
        <f t="shared" si="20"/>
        <v>2.8405974503177092</v>
      </c>
    </row>
    <row r="168" spans="1:11" x14ac:dyDescent="0.35">
      <c r="A168" s="8">
        <v>45549</v>
      </c>
      <c r="B168" s="13">
        <f t="shared" si="16"/>
        <v>167</v>
      </c>
      <c r="C168" s="12">
        <v>-132</v>
      </c>
      <c r="D168">
        <f t="shared" si="15"/>
        <v>-71</v>
      </c>
      <c r="E168">
        <v>1</v>
      </c>
      <c r="F168">
        <f t="shared" si="14"/>
        <v>-20</v>
      </c>
      <c r="G168" s="19">
        <f>AVERAGE(F154:F178)</f>
        <v>-10.88</v>
      </c>
      <c r="H168" s="19">
        <f t="shared" si="21"/>
        <v>6.806497070216361</v>
      </c>
      <c r="I168" s="19">
        <f t="shared" si="19"/>
        <v>-24.492994140432721</v>
      </c>
      <c r="J168" s="19">
        <f t="shared" si="20"/>
        <v>2.7329941404327212</v>
      </c>
    </row>
    <row r="169" spans="1:11" x14ac:dyDescent="0.35">
      <c r="A169" s="8">
        <v>45550</v>
      </c>
      <c r="B169" s="13">
        <f t="shared" si="16"/>
        <v>168</v>
      </c>
      <c r="C169" s="12">
        <v>-140</v>
      </c>
      <c r="D169">
        <f t="shared" si="15"/>
        <v>-79</v>
      </c>
      <c r="E169">
        <v>1</v>
      </c>
      <c r="F169">
        <f t="shared" si="14"/>
        <v>-8</v>
      </c>
      <c r="G169" s="19">
        <f>AVERAGE(F155:F178)</f>
        <v>-11.125</v>
      </c>
      <c r="H169" s="19">
        <f t="shared" si="21"/>
        <v>6.8868711388293189</v>
      </c>
      <c r="I169" s="19">
        <f t="shared" si="19"/>
        <v>-24.898742277658638</v>
      </c>
      <c r="J169" s="19">
        <f t="shared" si="20"/>
        <v>2.6487422776586378</v>
      </c>
    </row>
    <row r="170" spans="1:11" x14ac:dyDescent="0.35">
      <c r="A170" s="8">
        <v>45551</v>
      </c>
      <c r="B170" s="13">
        <f t="shared" si="16"/>
        <v>169</v>
      </c>
      <c r="C170" s="12">
        <v>-156</v>
      </c>
      <c r="D170">
        <f t="shared" si="15"/>
        <v>-95</v>
      </c>
      <c r="E170">
        <v>1</v>
      </c>
      <c r="F170">
        <f t="shared" si="14"/>
        <v>-16</v>
      </c>
      <c r="G170" s="19">
        <f>AVERAGE(F156:F178)</f>
        <v>-11.391304347826088</v>
      </c>
      <c r="H170" s="19">
        <f t="shared" si="21"/>
        <v>6.8966375479254829</v>
      </c>
      <c r="I170" s="19">
        <f t="shared" si="19"/>
        <v>-25.184579443677052</v>
      </c>
      <c r="J170" s="19">
        <f t="shared" si="20"/>
        <v>2.401970748024878</v>
      </c>
    </row>
    <row r="171" spans="1:11" x14ac:dyDescent="0.35">
      <c r="A171" s="8">
        <v>45552</v>
      </c>
      <c r="B171" s="13">
        <f t="shared" si="16"/>
        <v>170</v>
      </c>
      <c r="C171" s="12">
        <v>-171</v>
      </c>
      <c r="D171">
        <f t="shared" si="15"/>
        <v>-110</v>
      </c>
      <c r="E171">
        <v>1</v>
      </c>
      <c r="F171">
        <f t="shared" si="14"/>
        <v>-15</v>
      </c>
      <c r="G171" s="19">
        <f>AVERAGE(F157:F178)</f>
        <v>-11.772727272727273</v>
      </c>
      <c r="H171" s="19">
        <f t="shared" si="21"/>
        <v>7.4386047237829755</v>
      </c>
      <c r="I171" s="19">
        <f t="shared" si="19"/>
        <v>-26.649936720293226</v>
      </c>
      <c r="J171" s="19">
        <f t="shared" si="20"/>
        <v>3.1044821748386777</v>
      </c>
    </row>
    <row r="172" spans="1:11" x14ac:dyDescent="0.35">
      <c r="A172" s="8">
        <v>45553</v>
      </c>
      <c r="B172" s="13">
        <f t="shared" si="16"/>
        <v>171</v>
      </c>
      <c r="C172" s="12">
        <v>-175</v>
      </c>
      <c r="D172">
        <f t="shared" si="15"/>
        <v>-114</v>
      </c>
      <c r="E172">
        <v>1</v>
      </c>
      <c r="F172">
        <f t="shared" si="14"/>
        <v>-4</v>
      </c>
      <c r="G172" s="19">
        <f>AVERAGE(F158:F178)</f>
        <v>-12.095238095238095</v>
      </c>
      <c r="H172" s="19">
        <f t="shared" si="21"/>
        <v>7.5346340361806288</v>
      </c>
      <c r="I172" s="19">
        <f t="shared" si="19"/>
        <v>-27.164506167599352</v>
      </c>
      <c r="J172" s="19">
        <f t="shared" si="20"/>
        <v>2.9740299771231626</v>
      </c>
    </row>
    <row r="173" spans="1:11" x14ac:dyDescent="0.35">
      <c r="A173" s="8">
        <v>45554</v>
      </c>
      <c r="B173" s="13">
        <f t="shared" si="16"/>
        <v>172</v>
      </c>
      <c r="C173" s="12">
        <v>-205</v>
      </c>
      <c r="D173">
        <f t="shared" si="15"/>
        <v>-144</v>
      </c>
      <c r="E173">
        <v>1</v>
      </c>
      <c r="F173">
        <f t="shared" si="14"/>
        <v>-30</v>
      </c>
      <c r="G173" s="19">
        <f>AVERAGE(F159:F178)</f>
        <v>-12.4</v>
      </c>
      <c r="H173" s="19">
        <f t="shared" si="21"/>
        <v>7.8932410604180729</v>
      </c>
      <c r="I173" s="19">
        <f t="shared" si="19"/>
        <v>-28.186482120836146</v>
      </c>
      <c r="J173" s="19">
        <f t="shared" si="20"/>
        <v>3.3864821208361455</v>
      </c>
    </row>
    <row r="174" spans="1:11" x14ac:dyDescent="0.35">
      <c r="A174" s="8">
        <v>45555</v>
      </c>
      <c r="B174" s="13">
        <f t="shared" si="16"/>
        <v>173</v>
      </c>
      <c r="C174" s="12">
        <v>-222</v>
      </c>
      <c r="D174">
        <f t="shared" si="15"/>
        <v>-161</v>
      </c>
      <c r="E174">
        <v>1</v>
      </c>
      <c r="F174">
        <f t="shared" si="14"/>
        <v>-17</v>
      </c>
      <c r="G174" s="19">
        <f>AVERAGE(F160:F178)</f>
        <v>-12.684210526315789</v>
      </c>
      <c r="H174" s="19">
        <f t="shared" si="21"/>
        <v>7.9162112149689392</v>
      </c>
      <c r="I174" s="19">
        <f t="shared" si="19"/>
        <v>-28.516632956253666</v>
      </c>
      <c r="J174" s="19">
        <f t="shared" si="20"/>
        <v>3.148211903622089</v>
      </c>
    </row>
    <row r="175" spans="1:11" x14ac:dyDescent="0.35">
      <c r="A175" s="8">
        <v>45556</v>
      </c>
      <c r="B175" s="13">
        <f t="shared" si="16"/>
        <v>174</v>
      </c>
      <c r="C175" s="12">
        <v>-236</v>
      </c>
      <c r="D175">
        <f t="shared" si="15"/>
        <v>-175</v>
      </c>
      <c r="E175">
        <v>1</v>
      </c>
      <c r="F175">
        <f t="shared" si="14"/>
        <v>-14</v>
      </c>
      <c r="G175" s="19">
        <f>AVERAGE(F161:F178)</f>
        <v>-13.027777777777779</v>
      </c>
      <c r="H175" s="19">
        <f t="shared" si="21"/>
        <v>8.4950809295733016</v>
      </c>
      <c r="I175" s="19">
        <f t="shared" si="19"/>
        <v>-30.017939636924382</v>
      </c>
      <c r="J175" s="19">
        <f t="shared" si="20"/>
        <v>3.9623840813688247</v>
      </c>
    </row>
    <row r="176" spans="1:11" x14ac:dyDescent="0.35">
      <c r="A176" s="8">
        <v>45557</v>
      </c>
      <c r="B176" s="13">
        <f t="shared" si="16"/>
        <v>175</v>
      </c>
      <c r="C176" s="12">
        <v>-255</v>
      </c>
      <c r="D176">
        <f t="shared" si="15"/>
        <v>-194</v>
      </c>
      <c r="E176">
        <v>1</v>
      </c>
      <c r="F176">
        <f t="shared" si="14"/>
        <v>-19</v>
      </c>
      <c r="G176" s="19">
        <f>AVERAGE(F162:F178)</f>
        <v>-13.323529411764707</v>
      </c>
      <c r="H176" s="19">
        <f t="shared" si="21"/>
        <v>10.070630566156222</v>
      </c>
      <c r="I176" s="19">
        <f t="shared" si="19"/>
        <v>-33.464790544077147</v>
      </c>
      <c r="J176" s="19">
        <f t="shared" si="20"/>
        <v>6.8177317205477372</v>
      </c>
    </row>
    <row r="177" spans="1:11" x14ac:dyDescent="0.35">
      <c r="A177" s="8">
        <v>45558</v>
      </c>
      <c r="B177" s="13">
        <f t="shared" si="16"/>
        <v>176</v>
      </c>
      <c r="C177" s="12">
        <v>-272</v>
      </c>
      <c r="D177">
        <f t="shared" si="15"/>
        <v>-211</v>
      </c>
      <c r="E177">
        <v>1</v>
      </c>
      <c r="F177">
        <f t="shared" si="14"/>
        <v>-17</v>
      </c>
      <c r="G177" s="19">
        <f>AVERAGE(F163:F178)</f>
        <v>-13.4375</v>
      </c>
      <c r="H177" s="19">
        <f t="shared" si="21"/>
        <v>11.130211139057517</v>
      </c>
      <c r="I177" s="19">
        <f t="shared" si="19"/>
        <v>-35.69792227811503</v>
      </c>
      <c r="J177" s="19">
        <f t="shared" si="20"/>
        <v>8.8229222781150334</v>
      </c>
    </row>
    <row r="178" spans="1:11" x14ac:dyDescent="0.35">
      <c r="A178" s="8">
        <v>45559</v>
      </c>
      <c r="B178" s="13">
        <f t="shared" si="16"/>
        <v>177</v>
      </c>
      <c r="C178" s="12">
        <v>-287</v>
      </c>
      <c r="D178">
        <f t="shared" si="15"/>
        <v>-226</v>
      </c>
      <c r="E178">
        <v>1</v>
      </c>
      <c r="F178">
        <f t="shared" si="14"/>
        <v>-15</v>
      </c>
      <c r="G178" s="19">
        <f>AVERAGE(F164:F178)</f>
        <v>-13.6</v>
      </c>
      <c r="H178" s="19">
        <f t="shared" si="21"/>
        <v>11.692732785794773</v>
      </c>
      <c r="I178" s="19">
        <f t="shared" si="19"/>
        <v>-36.985465571589543</v>
      </c>
      <c r="J178" s="19">
        <f t="shared" si="20"/>
        <v>9.7854655715895458</v>
      </c>
    </row>
    <row r="179" spans="1:11" x14ac:dyDescent="0.35">
      <c r="A179" s="8">
        <v>45593</v>
      </c>
      <c r="C179" s="12">
        <v>-5</v>
      </c>
      <c r="D179">
        <v>-266</v>
      </c>
      <c r="G179" s="19">
        <f t="shared" ref="G179:G197" si="22">AVERAGE(F165:F179)</f>
        <v>-13.857142857142858</v>
      </c>
      <c r="H179" s="19">
        <f t="shared" ref="H179:H190" si="23">_xlfn.STDEV.P(F168:F194)</f>
        <v>11.635738051365715</v>
      </c>
      <c r="I179" s="19">
        <f t="shared" si="19"/>
        <v>-37.128618959874288</v>
      </c>
      <c r="J179" s="19">
        <f t="shared" si="20"/>
        <v>9.4143332455885727</v>
      </c>
    </row>
    <row r="180" spans="1:11" x14ac:dyDescent="0.35">
      <c r="A180" s="8">
        <v>45594</v>
      </c>
      <c r="B180" s="13">
        <v>178</v>
      </c>
      <c r="C180" s="12">
        <v>-24</v>
      </c>
      <c r="D180">
        <f>D179+F180</f>
        <v>-285</v>
      </c>
      <c r="E180">
        <v>1</v>
      </c>
      <c r="F180">
        <f t="shared" ref="F180:F185" si="24">C180-C179</f>
        <v>-19</v>
      </c>
      <c r="G180" s="19">
        <f t="shared" si="22"/>
        <v>-14.428571428571429</v>
      </c>
      <c r="H180" s="19">
        <f t="shared" si="23"/>
        <v>11.523298138987812</v>
      </c>
      <c r="I180" s="19">
        <f t="shared" ref="I180:I197" si="25">G180-2*H180</f>
        <v>-37.475167706547055</v>
      </c>
      <c r="J180" s="19">
        <f t="shared" ref="J180:J197" si="26">G180+2*H180</f>
        <v>8.6180248494041951</v>
      </c>
    </row>
    <row r="181" spans="1:11" x14ac:dyDescent="0.35">
      <c r="A181" s="8">
        <v>45595</v>
      </c>
      <c r="B181" s="13">
        <f t="shared" ref="B181:B237" si="27">B180+1</f>
        <v>179</v>
      </c>
      <c r="C181" s="12">
        <v>-27</v>
      </c>
      <c r="D181">
        <f t="shared" ref="D181:D197" si="28">D180+F181</f>
        <v>-288</v>
      </c>
      <c r="E181">
        <v>1</v>
      </c>
      <c r="F181">
        <f t="shared" si="24"/>
        <v>-3</v>
      </c>
      <c r="G181" s="19">
        <f t="shared" si="22"/>
        <v>-13.857142857142858</v>
      </c>
      <c r="H181" s="19">
        <f t="shared" si="23"/>
        <v>11.529683430172748</v>
      </c>
      <c r="I181" s="19">
        <f t="shared" si="25"/>
        <v>-36.916509717488353</v>
      </c>
      <c r="J181" s="19">
        <f t="shared" si="26"/>
        <v>9.2022240032026374</v>
      </c>
      <c r="K181" t="s">
        <v>32</v>
      </c>
    </row>
    <row r="182" spans="1:11" x14ac:dyDescent="0.35">
      <c r="A182" s="8">
        <v>45596</v>
      </c>
      <c r="B182" s="13">
        <f t="shared" si="27"/>
        <v>180</v>
      </c>
      <c r="C182" s="12">
        <v>-45</v>
      </c>
      <c r="D182">
        <f t="shared" si="28"/>
        <v>-306</v>
      </c>
      <c r="E182">
        <v>1</v>
      </c>
      <c r="F182">
        <f t="shared" si="24"/>
        <v>-18</v>
      </c>
      <c r="G182" s="19">
        <f t="shared" si="22"/>
        <v>-15.357142857142858</v>
      </c>
      <c r="H182" s="19">
        <f t="shared" si="23"/>
        <v>11.557231502397103</v>
      </c>
      <c r="I182" s="19">
        <f t="shared" si="25"/>
        <v>-38.471605861937064</v>
      </c>
      <c r="J182" s="19">
        <f t="shared" si="26"/>
        <v>7.7573201476513489</v>
      </c>
    </row>
    <row r="183" spans="1:11" x14ac:dyDescent="0.35">
      <c r="A183" s="8">
        <v>45597</v>
      </c>
      <c r="B183" s="13">
        <f t="shared" si="27"/>
        <v>181</v>
      </c>
      <c r="C183" s="12">
        <v>-74</v>
      </c>
      <c r="D183">
        <f t="shared" si="28"/>
        <v>-335</v>
      </c>
      <c r="E183">
        <v>1</v>
      </c>
      <c r="F183">
        <f t="shared" si="24"/>
        <v>-29</v>
      </c>
      <c r="G183" s="19">
        <f t="shared" si="22"/>
        <v>-16</v>
      </c>
      <c r="H183" s="19">
        <f t="shared" si="23"/>
        <v>11.772732147731139</v>
      </c>
      <c r="I183" s="19">
        <f t="shared" si="25"/>
        <v>-39.545464295462281</v>
      </c>
      <c r="J183" s="19">
        <f t="shared" si="26"/>
        <v>7.5454642954622777</v>
      </c>
    </row>
    <row r="184" spans="1:11" x14ac:dyDescent="0.35">
      <c r="A184" s="8">
        <v>45598</v>
      </c>
      <c r="B184" s="13">
        <f t="shared" si="27"/>
        <v>182</v>
      </c>
      <c r="C184" s="12">
        <v>-97</v>
      </c>
      <c r="D184">
        <f t="shared" si="28"/>
        <v>-358</v>
      </c>
      <c r="E184">
        <v>1</v>
      </c>
      <c r="F184">
        <f t="shared" si="24"/>
        <v>-23</v>
      </c>
      <c r="G184" s="19">
        <f t="shared" si="22"/>
        <v>-17.071428571428573</v>
      </c>
      <c r="H184" s="19">
        <f t="shared" si="23"/>
        <v>11.924066623401576</v>
      </c>
      <c r="I184" s="19">
        <f t="shared" si="25"/>
        <v>-40.919561818231728</v>
      </c>
      <c r="J184" s="19">
        <f t="shared" si="26"/>
        <v>6.7767046753745781</v>
      </c>
    </row>
    <row r="185" spans="1:11" x14ac:dyDescent="0.35">
      <c r="A185" s="8">
        <v>45599</v>
      </c>
      <c r="B185" s="13">
        <f t="shared" si="27"/>
        <v>183</v>
      </c>
      <c r="C185" s="12">
        <v>-125</v>
      </c>
      <c r="D185">
        <f t="shared" si="28"/>
        <v>-386</v>
      </c>
      <c r="E185">
        <v>1</v>
      </c>
      <c r="F185">
        <f t="shared" si="24"/>
        <v>-28</v>
      </c>
      <c r="G185" s="19">
        <f t="shared" si="22"/>
        <v>-17.928571428571427</v>
      </c>
      <c r="H185" s="19">
        <f t="shared" si="23"/>
        <v>11.517324356402337</v>
      </c>
      <c r="I185" s="19">
        <f t="shared" si="25"/>
        <v>-40.963220141376098</v>
      </c>
      <c r="J185" s="19">
        <f t="shared" si="26"/>
        <v>5.1060772842332476</v>
      </c>
    </row>
    <row r="186" spans="1:11" x14ac:dyDescent="0.35">
      <c r="A186" s="8">
        <v>45600</v>
      </c>
      <c r="B186" s="13">
        <f t="shared" si="27"/>
        <v>184</v>
      </c>
      <c r="C186" s="12">
        <v>37</v>
      </c>
      <c r="D186">
        <f t="shared" si="28"/>
        <v>-386</v>
      </c>
      <c r="E186">
        <v>1</v>
      </c>
      <c r="G186" s="19">
        <f t="shared" si="22"/>
        <v>-18.153846153846153</v>
      </c>
      <c r="H186" s="19">
        <f t="shared" si="23"/>
        <v>11.707218154459229</v>
      </c>
      <c r="I186" s="19">
        <f t="shared" si="25"/>
        <v>-41.568282462764614</v>
      </c>
      <c r="J186" s="19">
        <f t="shared" si="26"/>
        <v>5.260590155072304</v>
      </c>
      <c r="K186" t="s">
        <v>145</v>
      </c>
    </row>
    <row r="187" spans="1:11" x14ac:dyDescent="0.35">
      <c r="A187" s="8">
        <v>45601</v>
      </c>
      <c r="B187" s="13">
        <f t="shared" si="27"/>
        <v>185</v>
      </c>
      <c r="C187" s="12">
        <v>40</v>
      </c>
      <c r="D187">
        <f t="shared" si="28"/>
        <v>-383</v>
      </c>
      <c r="E187">
        <v>1</v>
      </c>
      <c r="F187">
        <f t="shared" ref="F187:F197" si="29">C187-C186</f>
        <v>3</v>
      </c>
      <c r="G187" s="19">
        <f t="shared" si="22"/>
        <v>-17.615384615384617</v>
      </c>
      <c r="H187" s="19">
        <f t="shared" si="23"/>
        <v>11.96985797743649</v>
      </c>
      <c r="I187" s="19">
        <f t="shared" si="25"/>
        <v>-41.555100570257594</v>
      </c>
      <c r="J187" s="19">
        <f t="shared" si="26"/>
        <v>6.3243313394883636</v>
      </c>
    </row>
    <row r="188" spans="1:11" x14ac:dyDescent="0.35">
      <c r="A188" s="8">
        <v>45602</v>
      </c>
      <c r="B188" s="13">
        <f t="shared" si="27"/>
        <v>186</v>
      </c>
      <c r="C188" s="12">
        <v>54</v>
      </c>
      <c r="D188">
        <f t="shared" si="28"/>
        <v>-369</v>
      </c>
      <c r="E188">
        <v>1</v>
      </c>
      <c r="F188">
        <f t="shared" si="29"/>
        <v>14</v>
      </c>
      <c r="G188" s="19">
        <f t="shared" si="22"/>
        <v>-14.23076923076923</v>
      </c>
      <c r="H188" s="19">
        <f t="shared" si="23"/>
        <v>12.110868267548195</v>
      </c>
      <c r="I188" s="19">
        <f t="shared" si="25"/>
        <v>-38.452505765865624</v>
      </c>
      <c r="J188" s="19">
        <f t="shared" si="26"/>
        <v>9.9909673043271603</v>
      </c>
    </row>
    <row r="189" spans="1:11" x14ac:dyDescent="0.35">
      <c r="A189" s="8">
        <v>45603</v>
      </c>
      <c r="B189" s="13">
        <f t="shared" si="27"/>
        <v>187</v>
      </c>
      <c r="C189" s="12">
        <v>65</v>
      </c>
      <c r="D189">
        <f t="shared" si="28"/>
        <v>-358</v>
      </c>
      <c r="E189">
        <v>1</v>
      </c>
      <c r="F189">
        <f t="shared" si="29"/>
        <v>11</v>
      </c>
      <c r="G189" s="19">
        <f t="shared" si="22"/>
        <v>-12.076923076923077</v>
      </c>
      <c r="H189" s="19">
        <f t="shared" si="23"/>
        <v>12.323194030409125</v>
      </c>
      <c r="I189" s="19">
        <f t="shared" si="25"/>
        <v>-36.723311137741327</v>
      </c>
      <c r="J189" s="19">
        <f t="shared" si="26"/>
        <v>12.569464983895173</v>
      </c>
    </row>
    <row r="190" spans="1:11" x14ac:dyDescent="0.35">
      <c r="A190" s="8">
        <v>45604</v>
      </c>
      <c r="B190" s="13">
        <f t="shared" si="27"/>
        <v>188</v>
      </c>
      <c r="C190" s="12">
        <v>71</v>
      </c>
      <c r="D190">
        <f t="shared" si="28"/>
        <v>-352</v>
      </c>
      <c r="E190">
        <v>1</v>
      </c>
      <c r="F190">
        <f t="shared" si="29"/>
        <v>6</v>
      </c>
      <c r="G190" s="19">
        <f t="shared" si="22"/>
        <v>-10.538461538461538</v>
      </c>
      <c r="H190" s="19">
        <f t="shared" si="23"/>
        <v>12.605952348080494</v>
      </c>
      <c r="I190" s="19">
        <f t="shared" si="25"/>
        <v>-35.750366234622525</v>
      </c>
      <c r="J190" s="19">
        <f t="shared" si="26"/>
        <v>14.673443157699451</v>
      </c>
    </row>
    <row r="191" spans="1:11" x14ac:dyDescent="0.35">
      <c r="A191" s="8">
        <v>45605</v>
      </c>
      <c r="B191" s="13">
        <f t="shared" si="27"/>
        <v>189</v>
      </c>
      <c r="C191" s="12">
        <v>69</v>
      </c>
      <c r="D191">
        <f t="shared" si="28"/>
        <v>-354</v>
      </c>
      <c r="E191">
        <v>1</v>
      </c>
      <c r="F191">
        <f t="shared" si="29"/>
        <v>-2</v>
      </c>
      <c r="G191" s="19">
        <f t="shared" si="22"/>
        <v>-9.2307692307692299</v>
      </c>
      <c r="H191" s="19">
        <f>_xlfn.STDEV.P(F179:F206)</f>
        <v>12.605952348080494</v>
      </c>
      <c r="I191" s="19">
        <f t="shared" si="25"/>
        <v>-34.442673926930219</v>
      </c>
      <c r="J191" s="19">
        <f t="shared" si="26"/>
        <v>15.981135465391759</v>
      </c>
    </row>
    <row r="192" spans="1:11" x14ac:dyDescent="0.35">
      <c r="A192" s="8">
        <v>45606</v>
      </c>
      <c r="B192" s="13">
        <f t="shared" si="27"/>
        <v>190</v>
      </c>
      <c r="C192" s="12">
        <v>50</v>
      </c>
      <c r="D192">
        <f t="shared" si="28"/>
        <v>-373</v>
      </c>
      <c r="E192">
        <v>1</v>
      </c>
      <c r="F192">
        <f t="shared" si="29"/>
        <v>-19</v>
      </c>
      <c r="G192" s="19">
        <f t="shared" si="22"/>
        <v>-9.384615384615385</v>
      </c>
      <c r="H192" s="19">
        <f>_xlfn.STDEV.P(F179:F207)</f>
        <v>12.605952348080494</v>
      </c>
      <c r="I192" s="19">
        <f t="shared" si="25"/>
        <v>-34.596520080776372</v>
      </c>
      <c r="J192" s="19">
        <f t="shared" si="26"/>
        <v>15.827289311545604</v>
      </c>
    </row>
    <row r="193" spans="1:11" x14ac:dyDescent="0.35">
      <c r="A193" s="8">
        <v>45607</v>
      </c>
      <c r="B193" s="13">
        <f t="shared" si="27"/>
        <v>191</v>
      </c>
      <c r="C193" s="12">
        <v>43</v>
      </c>
      <c r="D193">
        <f t="shared" si="28"/>
        <v>-380</v>
      </c>
      <c r="E193">
        <v>1</v>
      </c>
      <c r="F193">
        <f t="shared" si="29"/>
        <v>-7</v>
      </c>
      <c r="G193" s="19">
        <f t="shared" si="22"/>
        <v>-8.7692307692307701</v>
      </c>
      <c r="H193" s="19">
        <f>_xlfn.STDEV.P(F179:F208)</f>
        <v>12.605952348080494</v>
      </c>
      <c r="I193" s="19">
        <f t="shared" si="25"/>
        <v>-33.981135465391759</v>
      </c>
      <c r="J193" s="19">
        <f t="shared" si="26"/>
        <v>16.442673926930219</v>
      </c>
    </row>
    <row r="194" spans="1:11" x14ac:dyDescent="0.35">
      <c r="A194" s="8">
        <v>45608</v>
      </c>
      <c r="B194" s="13">
        <f t="shared" si="27"/>
        <v>192</v>
      </c>
      <c r="C194" s="12">
        <v>35.5</v>
      </c>
      <c r="D194">
        <f t="shared" si="28"/>
        <v>-387.5</v>
      </c>
      <c r="E194">
        <v>1</v>
      </c>
      <c r="F194">
        <f t="shared" si="29"/>
        <v>-7.5</v>
      </c>
      <c r="G194" s="19">
        <f t="shared" si="22"/>
        <v>-8.6785714285714288</v>
      </c>
      <c r="H194" s="19">
        <f>_xlfn.STDEV.P(F180:F209)</f>
        <v>12.605952348080494</v>
      </c>
      <c r="I194" s="19">
        <f t="shared" si="25"/>
        <v>-33.890476124732416</v>
      </c>
      <c r="J194" s="19">
        <f t="shared" si="26"/>
        <v>16.533333267589562</v>
      </c>
    </row>
    <row r="195" spans="1:11" x14ac:dyDescent="0.35">
      <c r="A195" s="8">
        <v>45609</v>
      </c>
      <c r="B195" s="13">
        <f t="shared" si="27"/>
        <v>193</v>
      </c>
      <c r="C195" s="12">
        <v>26</v>
      </c>
      <c r="D195">
        <f t="shared" si="28"/>
        <v>-397</v>
      </c>
      <c r="E195">
        <v>1</v>
      </c>
      <c r="F195">
        <f t="shared" si="29"/>
        <v>-9.5</v>
      </c>
      <c r="G195" s="19">
        <f t="shared" si="22"/>
        <v>-8</v>
      </c>
      <c r="H195" s="19">
        <f>_xlfn.STDEV.P(F181:F210)</f>
        <v>12.744943850405933</v>
      </c>
      <c r="I195" s="19">
        <f t="shared" si="25"/>
        <v>-33.489887700811863</v>
      </c>
      <c r="J195" s="19">
        <f t="shared" si="26"/>
        <v>17.489887700811867</v>
      </c>
    </row>
    <row r="196" spans="1:11" x14ac:dyDescent="0.35">
      <c r="A196" s="8">
        <v>45610</v>
      </c>
      <c r="B196" s="13">
        <f t="shared" si="27"/>
        <v>194</v>
      </c>
      <c r="C196" s="12">
        <v>18.5</v>
      </c>
      <c r="D196">
        <f t="shared" si="28"/>
        <v>-404.5</v>
      </c>
      <c r="E196">
        <v>1</v>
      </c>
      <c r="F196">
        <f t="shared" si="29"/>
        <v>-7.5</v>
      </c>
      <c r="G196" s="19">
        <f t="shared" si="22"/>
        <v>-8.3214285714285712</v>
      </c>
      <c r="H196" s="19">
        <f>_xlfn.STDEV.P(F182:F211)</f>
        <v>13.079075740365687</v>
      </c>
      <c r="I196" s="19">
        <f t="shared" si="25"/>
        <v>-34.479580052159946</v>
      </c>
      <c r="J196" s="19">
        <f t="shared" si="26"/>
        <v>17.8367229093028</v>
      </c>
    </row>
    <row r="197" spans="1:11" x14ac:dyDescent="0.35">
      <c r="A197" s="8">
        <v>45611</v>
      </c>
      <c r="B197" s="13">
        <f t="shared" si="27"/>
        <v>195</v>
      </c>
      <c r="C197" s="12">
        <v>1</v>
      </c>
      <c r="D197">
        <f t="shared" si="28"/>
        <v>-422</v>
      </c>
      <c r="E197">
        <v>1</v>
      </c>
      <c r="F197">
        <f t="shared" si="29"/>
        <v>-17.5</v>
      </c>
      <c r="G197" s="19">
        <f t="shared" si="22"/>
        <v>-8.2857142857142865</v>
      </c>
      <c r="H197" s="19">
        <f>_xlfn.STDEV.P(F183:F212)</f>
        <v>13.303751197251373</v>
      </c>
      <c r="I197" s="19">
        <f t="shared" si="25"/>
        <v>-34.89321668021703</v>
      </c>
      <c r="J197" s="19">
        <f t="shared" si="26"/>
        <v>18.321788108788461</v>
      </c>
    </row>
    <row r="198" spans="1:11" x14ac:dyDescent="0.35">
      <c r="A198" s="8">
        <v>45612</v>
      </c>
      <c r="B198" s="13">
        <f t="shared" si="27"/>
        <v>196</v>
      </c>
      <c r="K198" t="s">
        <v>30</v>
      </c>
    </row>
    <row r="199" spans="1:11" x14ac:dyDescent="0.35">
      <c r="A199" s="8">
        <v>45613</v>
      </c>
      <c r="B199" s="13">
        <f t="shared" si="27"/>
        <v>197</v>
      </c>
    </row>
    <row r="200" spans="1:11" x14ac:dyDescent="0.35">
      <c r="A200" s="8">
        <v>45614</v>
      </c>
      <c r="B200" s="13">
        <f t="shared" si="27"/>
        <v>198</v>
      </c>
    </row>
    <row r="201" spans="1:11" x14ac:dyDescent="0.35">
      <c r="A201" s="8">
        <v>45615</v>
      </c>
      <c r="B201" s="13">
        <f t="shared" si="27"/>
        <v>199</v>
      </c>
    </row>
    <row r="202" spans="1:11" x14ac:dyDescent="0.35">
      <c r="A202" s="8">
        <v>45616</v>
      </c>
      <c r="B202" s="13">
        <f t="shared" si="27"/>
        <v>200</v>
      </c>
    </row>
    <row r="203" spans="1:11" x14ac:dyDescent="0.35">
      <c r="A203" s="8">
        <v>45617</v>
      </c>
      <c r="B203" s="13">
        <f t="shared" si="27"/>
        <v>201</v>
      </c>
    </row>
    <row r="204" spans="1:11" x14ac:dyDescent="0.35">
      <c r="A204" s="8">
        <v>45618</v>
      </c>
      <c r="B204" s="13">
        <f t="shared" si="27"/>
        <v>202</v>
      </c>
    </row>
    <row r="205" spans="1:11" x14ac:dyDescent="0.35">
      <c r="A205" s="8">
        <v>45619</v>
      </c>
      <c r="B205" s="13">
        <f t="shared" si="27"/>
        <v>203</v>
      </c>
    </row>
    <row r="206" spans="1:11" x14ac:dyDescent="0.35">
      <c r="A206" s="8">
        <v>45620</v>
      </c>
      <c r="B206" s="13">
        <f t="shared" si="27"/>
        <v>204</v>
      </c>
    </row>
    <row r="207" spans="1:11" x14ac:dyDescent="0.35">
      <c r="A207" s="8">
        <v>45621</v>
      </c>
      <c r="B207" s="13">
        <f t="shared" si="27"/>
        <v>205</v>
      </c>
    </row>
    <row r="208" spans="1:11" x14ac:dyDescent="0.35">
      <c r="A208" s="8">
        <v>45622</v>
      </c>
      <c r="B208" s="13">
        <f t="shared" si="27"/>
        <v>206</v>
      </c>
    </row>
    <row r="209" spans="1:2" x14ac:dyDescent="0.35">
      <c r="A209" s="8">
        <v>45623</v>
      </c>
      <c r="B209" s="13">
        <f t="shared" si="27"/>
        <v>207</v>
      </c>
    </row>
    <row r="210" spans="1:2" x14ac:dyDescent="0.35">
      <c r="A210" s="8">
        <v>45624</v>
      </c>
      <c r="B210" s="13">
        <f t="shared" si="27"/>
        <v>208</v>
      </c>
    </row>
    <row r="211" spans="1:2" x14ac:dyDescent="0.35">
      <c r="A211" s="8">
        <v>45625</v>
      </c>
      <c r="B211" s="13">
        <f t="shared" si="27"/>
        <v>209</v>
      </c>
    </row>
    <row r="212" spans="1:2" x14ac:dyDescent="0.35">
      <c r="A212" s="8">
        <v>45626</v>
      </c>
      <c r="B212" s="13">
        <f t="shared" si="27"/>
        <v>210</v>
      </c>
    </row>
    <row r="213" spans="1:2" x14ac:dyDescent="0.35">
      <c r="A213" s="8">
        <v>45627</v>
      </c>
      <c r="B213" s="13">
        <f t="shared" si="27"/>
        <v>211</v>
      </c>
    </row>
    <row r="214" spans="1:2" x14ac:dyDescent="0.35">
      <c r="A214" s="8">
        <v>45628</v>
      </c>
      <c r="B214" s="13">
        <f t="shared" si="27"/>
        <v>212</v>
      </c>
    </row>
    <row r="215" spans="1:2" x14ac:dyDescent="0.35">
      <c r="A215" s="8">
        <v>45629</v>
      </c>
      <c r="B215" s="13">
        <f t="shared" si="27"/>
        <v>213</v>
      </c>
    </row>
    <row r="216" spans="1:2" x14ac:dyDescent="0.35">
      <c r="A216" s="8">
        <v>45630</v>
      </c>
      <c r="B216" s="13">
        <f t="shared" si="27"/>
        <v>214</v>
      </c>
    </row>
    <row r="217" spans="1:2" x14ac:dyDescent="0.35">
      <c r="A217" s="8">
        <v>45631</v>
      </c>
      <c r="B217" s="13">
        <f t="shared" si="27"/>
        <v>215</v>
      </c>
    </row>
    <row r="218" spans="1:2" x14ac:dyDescent="0.35">
      <c r="A218" s="8">
        <v>45632</v>
      </c>
      <c r="B218" s="13">
        <f t="shared" si="27"/>
        <v>216</v>
      </c>
    </row>
    <row r="219" spans="1:2" x14ac:dyDescent="0.35">
      <c r="A219" s="8">
        <v>45633</v>
      </c>
      <c r="B219" s="13">
        <f t="shared" si="27"/>
        <v>217</v>
      </c>
    </row>
    <row r="220" spans="1:2" x14ac:dyDescent="0.35">
      <c r="A220" s="8">
        <v>45634</v>
      </c>
      <c r="B220" s="13">
        <f t="shared" si="27"/>
        <v>218</v>
      </c>
    </row>
    <row r="221" spans="1:2" x14ac:dyDescent="0.35">
      <c r="A221" s="8">
        <v>45635</v>
      </c>
      <c r="B221" s="13">
        <f t="shared" si="27"/>
        <v>219</v>
      </c>
    </row>
    <row r="222" spans="1:2" x14ac:dyDescent="0.35">
      <c r="A222" s="8">
        <v>45636</v>
      </c>
      <c r="B222" s="13">
        <f t="shared" si="27"/>
        <v>220</v>
      </c>
    </row>
    <row r="223" spans="1:2" x14ac:dyDescent="0.35">
      <c r="A223" s="8">
        <v>45637</v>
      </c>
      <c r="B223" s="13">
        <f t="shared" si="27"/>
        <v>221</v>
      </c>
    </row>
    <row r="224" spans="1:2" x14ac:dyDescent="0.35">
      <c r="A224" s="8">
        <v>45638</v>
      </c>
      <c r="B224" s="13">
        <f t="shared" si="27"/>
        <v>222</v>
      </c>
    </row>
    <row r="225" spans="1:2" x14ac:dyDescent="0.35">
      <c r="A225" s="8">
        <v>45639</v>
      </c>
      <c r="B225" s="13">
        <f t="shared" si="27"/>
        <v>223</v>
      </c>
    </row>
    <row r="226" spans="1:2" x14ac:dyDescent="0.35">
      <c r="A226" s="8">
        <v>45640</v>
      </c>
      <c r="B226" s="13">
        <f t="shared" si="27"/>
        <v>224</v>
      </c>
    </row>
    <row r="227" spans="1:2" x14ac:dyDescent="0.35">
      <c r="A227" s="8">
        <v>45641</v>
      </c>
      <c r="B227" s="13">
        <f t="shared" si="27"/>
        <v>225</v>
      </c>
    </row>
    <row r="228" spans="1:2" x14ac:dyDescent="0.35">
      <c r="A228" s="8">
        <v>45642</v>
      </c>
      <c r="B228" s="13">
        <f t="shared" si="27"/>
        <v>226</v>
      </c>
    </row>
    <row r="229" spans="1:2" x14ac:dyDescent="0.35">
      <c r="A229" s="8">
        <v>45643</v>
      </c>
      <c r="B229" s="13">
        <f t="shared" si="27"/>
        <v>227</v>
      </c>
    </row>
    <row r="230" spans="1:2" x14ac:dyDescent="0.35">
      <c r="A230" s="8">
        <v>45644</v>
      </c>
      <c r="B230" s="13">
        <f t="shared" si="27"/>
        <v>228</v>
      </c>
    </row>
    <row r="231" spans="1:2" x14ac:dyDescent="0.35">
      <c r="A231" s="8">
        <v>45645</v>
      </c>
      <c r="B231" s="13">
        <f t="shared" si="27"/>
        <v>229</v>
      </c>
    </row>
    <row r="232" spans="1:2" x14ac:dyDescent="0.35">
      <c r="A232" s="8">
        <v>45646</v>
      </c>
      <c r="B232" s="13">
        <f t="shared" si="27"/>
        <v>230</v>
      </c>
    </row>
    <row r="233" spans="1:2" x14ac:dyDescent="0.35">
      <c r="A233" s="8">
        <v>45647</v>
      </c>
      <c r="B233" s="13">
        <f t="shared" si="27"/>
        <v>231</v>
      </c>
    </row>
    <row r="234" spans="1:2" x14ac:dyDescent="0.35">
      <c r="A234" s="8">
        <v>45648</v>
      </c>
      <c r="B234" s="13">
        <f t="shared" si="27"/>
        <v>232</v>
      </c>
    </row>
    <row r="235" spans="1:2" x14ac:dyDescent="0.35">
      <c r="A235" s="8">
        <v>45649</v>
      </c>
      <c r="B235" s="13">
        <f t="shared" si="27"/>
        <v>233</v>
      </c>
    </row>
    <row r="236" spans="1:2" x14ac:dyDescent="0.35">
      <c r="A236" s="8">
        <v>45650</v>
      </c>
      <c r="B236" s="13">
        <f t="shared" si="27"/>
        <v>234</v>
      </c>
    </row>
    <row r="237" spans="1:2" x14ac:dyDescent="0.35">
      <c r="A237" s="8">
        <v>45651</v>
      </c>
      <c r="B237" s="13">
        <f t="shared" si="27"/>
        <v>235</v>
      </c>
    </row>
    <row r="238" spans="1:2" x14ac:dyDescent="0.35">
      <c r="A238" s="8">
        <v>45652</v>
      </c>
      <c r="B238" s="13">
        <f t="shared" ref="B238:B254" si="30">B237+1</f>
        <v>236</v>
      </c>
    </row>
    <row r="239" spans="1:2" x14ac:dyDescent="0.35">
      <c r="A239" s="8">
        <v>45653</v>
      </c>
      <c r="B239" s="13">
        <f t="shared" si="30"/>
        <v>237</v>
      </c>
    </row>
    <row r="240" spans="1:2" x14ac:dyDescent="0.35">
      <c r="A240" s="8">
        <v>45654</v>
      </c>
      <c r="B240" s="13">
        <f t="shared" si="30"/>
        <v>238</v>
      </c>
    </row>
    <row r="241" spans="1:2" x14ac:dyDescent="0.35">
      <c r="A241" s="8">
        <v>45655</v>
      </c>
      <c r="B241" s="13">
        <f t="shared" si="30"/>
        <v>239</v>
      </c>
    </row>
    <row r="242" spans="1:2" x14ac:dyDescent="0.35">
      <c r="A242" s="8">
        <v>45656</v>
      </c>
      <c r="B242" s="13">
        <f t="shared" si="30"/>
        <v>240</v>
      </c>
    </row>
    <row r="243" spans="1:2" x14ac:dyDescent="0.35">
      <c r="A243" s="8">
        <v>45657</v>
      </c>
      <c r="B243" s="13">
        <f t="shared" si="30"/>
        <v>241</v>
      </c>
    </row>
    <row r="244" spans="1:2" x14ac:dyDescent="0.35">
      <c r="A244" s="8">
        <v>45658</v>
      </c>
      <c r="B244" s="13">
        <f t="shared" si="30"/>
        <v>242</v>
      </c>
    </row>
    <row r="245" spans="1:2" x14ac:dyDescent="0.35">
      <c r="A245" s="8">
        <v>45659</v>
      </c>
      <c r="B245" s="13">
        <f t="shared" si="30"/>
        <v>243</v>
      </c>
    </row>
    <row r="246" spans="1:2" x14ac:dyDescent="0.35">
      <c r="A246" s="8">
        <v>45660</v>
      </c>
      <c r="B246" s="13">
        <f t="shared" si="30"/>
        <v>244</v>
      </c>
    </row>
    <row r="247" spans="1:2" x14ac:dyDescent="0.35">
      <c r="A247" s="8">
        <v>45661</v>
      </c>
      <c r="B247" s="13">
        <f t="shared" si="30"/>
        <v>245</v>
      </c>
    </row>
    <row r="248" spans="1:2" x14ac:dyDescent="0.35">
      <c r="A248" s="8">
        <v>45662</v>
      </c>
      <c r="B248" s="13">
        <f t="shared" si="30"/>
        <v>246</v>
      </c>
    </row>
    <row r="249" spans="1:2" x14ac:dyDescent="0.35">
      <c r="A249" s="8">
        <v>45663</v>
      </c>
      <c r="B249" s="13">
        <f t="shared" si="30"/>
        <v>247</v>
      </c>
    </row>
    <row r="250" spans="1:2" x14ac:dyDescent="0.35">
      <c r="A250" s="8">
        <v>45664</v>
      </c>
      <c r="B250" s="13">
        <f t="shared" si="30"/>
        <v>248</v>
      </c>
    </row>
    <row r="251" spans="1:2" x14ac:dyDescent="0.35">
      <c r="A251" s="8">
        <v>45665</v>
      </c>
      <c r="B251" s="13">
        <f t="shared" si="30"/>
        <v>249</v>
      </c>
    </row>
    <row r="252" spans="1:2" x14ac:dyDescent="0.35">
      <c r="A252" s="8">
        <v>45666</v>
      </c>
      <c r="B252" s="13">
        <f t="shared" si="30"/>
        <v>250</v>
      </c>
    </row>
    <row r="253" spans="1:2" x14ac:dyDescent="0.35">
      <c r="A253" s="8">
        <v>45667</v>
      </c>
      <c r="B253" s="13">
        <f t="shared" si="30"/>
        <v>251</v>
      </c>
    </row>
    <row r="254" spans="1:2" x14ac:dyDescent="0.35">
      <c r="A254" s="8">
        <v>45668</v>
      </c>
      <c r="B254" s="13">
        <f t="shared" si="30"/>
        <v>252</v>
      </c>
    </row>
  </sheetData>
  <mergeCells count="1">
    <mergeCell ref="Q21:S21"/>
  </mergeCells>
  <phoneticPr fontId="1" type="noConversion"/>
  <hyperlinks>
    <hyperlink ref="AD21" r:id="rId1" xr:uid="{467E3861-1446-4D39-A73C-E3650ACBE629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1726-1918-45CC-B254-381357029022}">
  <dimension ref="A1:AB129"/>
  <sheetViews>
    <sheetView tabSelected="1" zoomScaleNormal="100" workbookViewId="0">
      <pane xSplit="3" ySplit="1" topLeftCell="F45" activePane="bottomRight" state="frozen"/>
      <selection pane="topRight" activeCell="D1" sqref="D1"/>
      <selection pane="bottomLeft" activeCell="A2" sqref="A2"/>
      <selection pane="bottomRight" activeCell="C52" sqref="C52"/>
    </sheetView>
  </sheetViews>
  <sheetFormatPr defaultRowHeight="14.5" x14ac:dyDescent="0.35"/>
  <cols>
    <col min="1" max="1" width="10.453125" style="7" bestFit="1" customWidth="1"/>
    <col min="2" max="2" width="9.08984375" style="13" customWidth="1"/>
    <col min="3" max="3" width="15.453125" style="12" customWidth="1"/>
    <col min="4" max="4" width="18.54296875" bestFit="1" customWidth="1"/>
    <col min="5" max="5" width="15.54296875" customWidth="1"/>
    <col min="6" max="6" width="18.26953125" customWidth="1"/>
    <col min="7" max="10" width="18.26953125" style="19" customWidth="1"/>
    <col min="11" max="11" width="14.6328125" bestFit="1" customWidth="1"/>
    <col min="12" max="12" width="15" style="17" customWidth="1"/>
    <col min="15" max="15" width="8.90625" bestFit="1" customWidth="1"/>
    <col min="18" max="18" width="9.7265625" bestFit="1" customWidth="1"/>
    <col min="19" max="19" width="9.08984375" bestFit="1" customWidth="1"/>
    <col min="20" max="20" width="11.54296875" bestFit="1" customWidth="1"/>
  </cols>
  <sheetData>
    <row r="1" spans="1:16" x14ac:dyDescent="0.35">
      <c r="A1" s="7" t="s">
        <v>170</v>
      </c>
      <c r="B1" s="13" t="s">
        <v>69</v>
      </c>
      <c r="C1" s="12" t="s">
        <v>3</v>
      </c>
      <c r="D1" t="s">
        <v>2</v>
      </c>
      <c r="E1" t="s">
        <v>7</v>
      </c>
      <c r="F1" t="s">
        <v>1</v>
      </c>
      <c r="G1" s="19" t="s">
        <v>179</v>
      </c>
      <c r="H1" s="19" t="s">
        <v>98</v>
      </c>
      <c r="I1" s="19" t="s">
        <v>185</v>
      </c>
      <c r="J1" s="19" t="s">
        <v>186</v>
      </c>
      <c r="K1" t="s">
        <v>169</v>
      </c>
    </row>
    <row r="2" spans="1:16" x14ac:dyDescent="0.35">
      <c r="A2" s="7">
        <v>45580</v>
      </c>
      <c r="B2" s="13">
        <v>1</v>
      </c>
      <c r="C2" s="12">
        <v>0</v>
      </c>
      <c r="D2">
        <v>0</v>
      </c>
      <c r="L2" s="17">
        <v>0.77083333333333337</v>
      </c>
      <c r="O2" s="1"/>
      <c r="P2" t="s">
        <v>133</v>
      </c>
    </row>
    <row r="3" spans="1:16" x14ac:dyDescent="0.35">
      <c r="A3" s="7">
        <v>45581</v>
      </c>
      <c r="B3" s="13">
        <f>B2+1</f>
        <v>2</v>
      </c>
      <c r="C3" s="12">
        <v>5</v>
      </c>
      <c r="D3">
        <f t="shared" ref="D3:D8" si="0">C2+F3</f>
        <v>5</v>
      </c>
      <c r="E3">
        <v>1</v>
      </c>
      <c r="F3">
        <f t="shared" ref="F3:F8" si="1">C3-C2</f>
        <v>5</v>
      </c>
      <c r="K3" t="s">
        <v>159</v>
      </c>
      <c r="L3" s="17">
        <v>0.48749999999999999</v>
      </c>
    </row>
    <row r="4" spans="1:16" x14ac:dyDescent="0.35">
      <c r="A4" s="7">
        <v>45582</v>
      </c>
      <c r="B4" s="13">
        <f t="shared" ref="B4:B67" si="2">B3+1</f>
        <v>3</v>
      </c>
      <c r="C4" s="12">
        <v>10</v>
      </c>
      <c r="D4">
        <f t="shared" si="0"/>
        <v>10</v>
      </c>
      <c r="E4">
        <v>1</v>
      </c>
      <c r="F4">
        <f t="shared" si="1"/>
        <v>5</v>
      </c>
      <c r="K4" t="s">
        <v>159</v>
      </c>
    </row>
    <row r="5" spans="1:16" x14ac:dyDescent="0.35">
      <c r="A5" s="7">
        <v>45583</v>
      </c>
      <c r="B5" s="13">
        <f t="shared" si="2"/>
        <v>4</v>
      </c>
      <c r="C5" s="12">
        <v>10</v>
      </c>
      <c r="D5">
        <f t="shared" si="0"/>
        <v>10</v>
      </c>
      <c r="E5">
        <v>1</v>
      </c>
      <c r="F5">
        <f t="shared" si="1"/>
        <v>0</v>
      </c>
      <c r="K5" t="s">
        <v>159</v>
      </c>
    </row>
    <row r="6" spans="1:16" x14ac:dyDescent="0.35">
      <c r="A6" s="7">
        <v>45584</v>
      </c>
      <c r="B6" s="13">
        <f t="shared" si="2"/>
        <v>5</v>
      </c>
      <c r="C6" s="12">
        <v>13</v>
      </c>
      <c r="D6">
        <f t="shared" si="0"/>
        <v>13</v>
      </c>
      <c r="E6">
        <v>1</v>
      </c>
      <c r="F6">
        <f t="shared" si="1"/>
        <v>3</v>
      </c>
      <c r="K6" t="s">
        <v>159</v>
      </c>
    </row>
    <row r="7" spans="1:16" x14ac:dyDescent="0.35">
      <c r="A7" s="7">
        <v>45585</v>
      </c>
      <c r="B7" s="13">
        <f t="shared" si="2"/>
        <v>6</v>
      </c>
      <c r="C7" s="12">
        <v>13.8</v>
      </c>
      <c r="D7">
        <f t="shared" si="0"/>
        <v>13.8</v>
      </c>
      <c r="E7">
        <v>1</v>
      </c>
      <c r="F7">
        <f t="shared" si="1"/>
        <v>0.80000000000000071</v>
      </c>
      <c r="K7" t="s">
        <v>159</v>
      </c>
    </row>
    <row r="8" spans="1:16" x14ac:dyDescent="0.35">
      <c r="A8" s="7">
        <v>45586</v>
      </c>
      <c r="B8" s="13">
        <f t="shared" si="2"/>
        <v>7</v>
      </c>
      <c r="C8" s="12">
        <v>13</v>
      </c>
      <c r="D8">
        <f t="shared" si="0"/>
        <v>13</v>
      </c>
      <c r="E8">
        <v>1</v>
      </c>
      <c r="F8">
        <f t="shared" si="1"/>
        <v>-0.80000000000000071</v>
      </c>
      <c r="K8" t="s">
        <v>159</v>
      </c>
    </row>
    <row r="9" spans="1:16" x14ac:dyDescent="0.35">
      <c r="A9" s="7">
        <v>45587</v>
      </c>
      <c r="K9" t="s">
        <v>167</v>
      </c>
    </row>
    <row r="10" spans="1:16" x14ac:dyDescent="0.35">
      <c r="A10" s="7">
        <v>45588</v>
      </c>
      <c r="K10" t="s">
        <v>167</v>
      </c>
    </row>
    <row r="11" spans="1:16" x14ac:dyDescent="0.35">
      <c r="A11" s="7">
        <v>45589</v>
      </c>
      <c r="K11" t="s">
        <v>167</v>
      </c>
    </row>
    <row r="12" spans="1:16" x14ac:dyDescent="0.35">
      <c r="A12" s="7">
        <v>45590</v>
      </c>
      <c r="K12" t="s">
        <v>167</v>
      </c>
    </row>
    <row r="13" spans="1:16" x14ac:dyDescent="0.35">
      <c r="A13" s="7">
        <v>45591</v>
      </c>
      <c r="K13" t="s">
        <v>167</v>
      </c>
    </row>
    <row r="14" spans="1:16" x14ac:dyDescent="0.35">
      <c r="A14" s="7">
        <v>45592</v>
      </c>
    </row>
    <row r="15" spans="1:16" x14ac:dyDescent="0.35">
      <c r="A15" s="7">
        <v>45593</v>
      </c>
      <c r="C15" s="12">
        <v>-15</v>
      </c>
      <c r="D15">
        <v>13</v>
      </c>
      <c r="F15">
        <v>0</v>
      </c>
      <c r="K15" t="s">
        <v>31</v>
      </c>
      <c r="L15" s="18" t="s">
        <v>168</v>
      </c>
    </row>
    <row r="16" spans="1:16" x14ac:dyDescent="0.35">
      <c r="A16" s="7">
        <v>45594</v>
      </c>
      <c r="B16" s="13">
        <v>8</v>
      </c>
      <c r="C16" s="12">
        <v>-15.5</v>
      </c>
      <c r="D16">
        <f t="shared" ref="D16:D38" si="3">D15+F16</f>
        <v>12.5</v>
      </c>
      <c r="E16">
        <v>1</v>
      </c>
      <c r="F16">
        <f t="shared" ref="F16:F24" si="4">C16-C15</f>
        <v>-0.5</v>
      </c>
      <c r="K16" t="s">
        <v>134</v>
      </c>
    </row>
    <row r="17" spans="1:22" x14ac:dyDescent="0.35">
      <c r="A17" s="7">
        <v>45595</v>
      </c>
      <c r="B17" s="13">
        <f t="shared" si="2"/>
        <v>9</v>
      </c>
      <c r="C17" s="12">
        <v>-13</v>
      </c>
      <c r="D17">
        <f t="shared" si="3"/>
        <v>15</v>
      </c>
      <c r="E17">
        <v>1</v>
      </c>
      <c r="F17">
        <f t="shared" si="4"/>
        <v>2.5</v>
      </c>
      <c r="K17" t="s">
        <v>134</v>
      </c>
    </row>
    <row r="18" spans="1:22" x14ac:dyDescent="0.35">
      <c r="A18" s="7">
        <v>45596</v>
      </c>
      <c r="B18" s="13">
        <f t="shared" si="2"/>
        <v>10</v>
      </c>
      <c r="C18" s="12">
        <v>-10</v>
      </c>
      <c r="D18">
        <f t="shared" si="3"/>
        <v>18</v>
      </c>
      <c r="E18">
        <v>1</v>
      </c>
      <c r="F18">
        <f t="shared" si="4"/>
        <v>3</v>
      </c>
      <c r="K18" t="s">
        <v>134</v>
      </c>
    </row>
    <row r="19" spans="1:22" x14ac:dyDescent="0.35">
      <c r="A19" s="7">
        <v>45597</v>
      </c>
      <c r="B19" s="13">
        <f t="shared" si="2"/>
        <v>11</v>
      </c>
      <c r="C19" s="12">
        <v>-7.5</v>
      </c>
      <c r="D19">
        <f t="shared" si="3"/>
        <v>20.5</v>
      </c>
      <c r="E19">
        <v>1</v>
      </c>
      <c r="F19">
        <f t="shared" si="4"/>
        <v>2.5</v>
      </c>
      <c r="K19" t="s">
        <v>134</v>
      </c>
    </row>
    <row r="20" spans="1:22" x14ac:dyDescent="0.35">
      <c r="A20" s="7">
        <v>45598</v>
      </c>
      <c r="B20" s="13">
        <f t="shared" si="2"/>
        <v>12</v>
      </c>
      <c r="C20" s="12">
        <v>-5.5</v>
      </c>
      <c r="D20">
        <f t="shared" si="3"/>
        <v>22.5</v>
      </c>
      <c r="E20">
        <v>1</v>
      </c>
      <c r="F20">
        <f t="shared" si="4"/>
        <v>2</v>
      </c>
      <c r="K20" t="s">
        <v>134</v>
      </c>
    </row>
    <row r="21" spans="1:22" x14ac:dyDescent="0.35">
      <c r="A21" s="7">
        <v>45599</v>
      </c>
      <c r="B21" s="13">
        <f t="shared" si="2"/>
        <v>13</v>
      </c>
      <c r="C21" s="12">
        <v>-2.5</v>
      </c>
      <c r="D21">
        <f t="shared" si="3"/>
        <v>25.5</v>
      </c>
      <c r="E21">
        <v>1</v>
      </c>
      <c r="F21">
        <f t="shared" si="4"/>
        <v>3</v>
      </c>
      <c r="K21" t="s">
        <v>134</v>
      </c>
    </row>
    <row r="22" spans="1:22" x14ac:dyDescent="0.35">
      <c r="A22" s="7">
        <v>45600</v>
      </c>
      <c r="B22" s="13">
        <f t="shared" si="2"/>
        <v>14</v>
      </c>
      <c r="C22" s="12">
        <v>-3.1</v>
      </c>
      <c r="D22">
        <f t="shared" si="3"/>
        <v>24.9</v>
      </c>
      <c r="E22">
        <v>1</v>
      </c>
      <c r="F22">
        <f t="shared" si="4"/>
        <v>-0.60000000000000009</v>
      </c>
      <c r="K22" t="s">
        <v>134</v>
      </c>
      <c r="U22">
        <f>2197-272</f>
        <v>1925</v>
      </c>
    </row>
    <row r="23" spans="1:22" x14ac:dyDescent="0.35">
      <c r="A23" s="7">
        <v>45601</v>
      </c>
      <c r="B23" s="13">
        <f t="shared" si="2"/>
        <v>15</v>
      </c>
      <c r="C23" s="12">
        <v>0</v>
      </c>
      <c r="D23">
        <f t="shared" si="3"/>
        <v>28</v>
      </c>
      <c r="E23">
        <v>1</v>
      </c>
      <c r="F23">
        <f t="shared" si="4"/>
        <v>3.1</v>
      </c>
      <c r="G23" s="19">
        <f>AVERAGE(F2:F38)</f>
        <v>1.0583333333333333</v>
      </c>
      <c r="H23" s="19">
        <f>_xlfn.STDEV.P(F2:F38)</f>
        <v>1.904690846888865</v>
      </c>
      <c r="I23" s="19">
        <f>G23-2*H23</f>
        <v>-2.7510483604443969</v>
      </c>
      <c r="J23" s="19">
        <f>G23+2*H23</f>
        <v>4.8677150271110632</v>
      </c>
      <c r="K23" t="s">
        <v>35</v>
      </c>
      <c r="L23" s="17" t="s">
        <v>173</v>
      </c>
      <c r="V23">
        <f>16/30</f>
        <v>0.53333333333333333</v>
      </c>
    </row>
    <row r="24" spans="1:22" x14ac:dyDescent="0.35">
      <c r="A24" s="7">
        <v>45602</v>
      </c>
      <c r="B24" s="13">
        <f t="shared" si="2"/>
        <v>16</v>
      </c>
      <c r="C24" s="12">
        <v>-3</v>
      </c>
      <c r="D24">
        <f t="shared" si="3"/>
        <v>25</v>
      </c>
      <c r="E24">
        <v>1</v>
      </c>
      <c r="F24">
        <f t="shared" si="4"/>
        <v>-3</v>
      </c>
      <c r="G24" s="19">
        <f t="shared" ref="G24:G38" si="5">AVERAGE(F3:F39)</f>
        <v>0.9838709677419355</v>
      </c>
      <c r="H24" s="19">
        <f t="shared" ref="H24:H38" si="6">_xlfn.STDEV.P(F3:F39)</f>
        <v>1.9175920340774073</v>
      </c>
      <c r="I24" s="19">
        <f t="shared" ref="I24:I38" si="7">G24-2*H24</f>
        <v>-2.8513131004128791</v>
      </c>
      <c r="J24" s="19">
        <f t="shared" ref="J24:J38" si="8">G24+2*H24</f>
        <v>4.8190550358967501</v>
      </c>
      <c r="K24" t="s">
        <v>145</v>
      </c>
      <c r="L24" s="17" t="s">
        <v>175</v>
      </c>
      <c r="R24">
        <v>-3</v>
      </c>
      <c r="V24">
        <f>90-28.1</f>
        <v>61.9</v>
      </c>
    </row>
    <row r="25" spans="1:22" x14ac:dyDescent="0.35">
      <c r="A25" s="7">
        <v>45603</v>
      </c>
      <c r="B25" s="13">
        <f t="shared" si="2"/>
        <v>17</v>
      </c>
      <c r="C25" s="12">
        <v>1</v>
      </c>
      <c r="D25">
        <f t="shared" si="3"/>
        <v>26</v>
      </c>
      <c r="E25">
        <v>1</v>
      </c>
      <c r="F25">
        <v>1</v>
      </c>
      <c r="G25" s="19">
        <f t="shared" si="5"/>
        <v>0.75806451612903225</v>
      </c>
      <c r="H25" s="19">
        <f t="shared" si="6"/>
        <v>1.842031521139073</v>
      </c>
      <c r="I25" s="19">
        <f t="shared" si="7"/>
        <v>-2.9259985261491135</v>
      </c>
      <c r="J25" s="19">
        <f t="shared" si="8"/>
        <v>4.4421275584071784</v>
      </c>
      <c r="K25" t="s">
        <v>134</v>
      </c>
    </row>
    <row r="26" spans="1:22" x14ac:dyDescent="0.35">
      <c r="A26" s="7">
        <v>45604</v>
      </c>
      <c r="B26" s="13">
        <f t="shared" si="2"/>
        <v>18</v>
      </c>
      <c r="C26" s="12">
        <v>-1</v>
      </c>
      <c r="D26">
        <f t="shared" si="3"/>
        <v>24</v>
      </c>
      <c r="E26">
        <v>1</v>
      </c>
      <c r="F26">
        <f t="shared" ref="F26:F38" si="9">C26-C25</f>
        <v>-2</v>
      </c>
      <c r="G26" s="19">
        <f t="shared" si="5"/>
        <v>0.60483870967741937</v>
      </c>
      <c r="H26" s="19">
        <f t="shared" si="6"/>
        <v>1.6725658692226915</v>
      </c>
      <c r="I26" s="19">
        <f t="shared" si="7"/>
        <v>-2.7402930287679634</v>
      </c>
      <c r="J26" s="19">
        <f t="shared" si="8"/>
        <v>3.9499704481228024</v>
      </c>
      <c r="K26" t="s">
        <v>134</v>
      </c>
      <c r="R26" s="1"/>
      <c r="S26" s="1"/>
      <c r="T26" s="14"/>
    </row>
    <row r="27" spans="1:22" x14ac:dyDescent="0.35">
      <c r="A27" s="7">
        <v>45605</v>
      </c>
      <c r="B27" s="13">
        <f t="shared" si="2"/>
        <v>19</v>
      </c>
      <c r="C27" s="12">
        <v>-2</v>
      </c>
      <c r="D27">
        <f t="shared" si="3"/>
        <v>23</v>
      </c>
      <c r="E27">
        <v>1</v>
      </c>
      <c r="F27">
        <f t="shared" si="9"/>
        <v>-1</v>
      </c>
      <c r="G27" s="19">
        <f t="shared" si="5"/>
        <v>0.59677419354838712</v>
      </c>
      <c r="H27" s="19">
        <f t="shared" si="6"/>
        <v>1.6760617955671664</v>
      </c>
      <c r="I27" s="19">
        <f t="shared" si="7"/>
        <v>-2.7553493975859458</v>
      </c>
      <c r="J27" s="19">
        <f t="shared" si="8"/>
        <v>3.9488977846827198</v>
      </c>
      <c r="K27" t="s">
        <v>134</v>
      </c>
    </row>
    <row r="28" spans="1:22" x14ac:dyDescent="0.35">
      <c r="A28" s="7">
        <v>45606</v>
      </c>
      <c r="B28" s="13">
        <f t="shared" si="2"/>
        <v>20</v>
      </c>
      <c r="C28" s="12">
        <v>-2</v>
      </c>
      <c r="D28">
        <f t="shared" si="3"/>
        <v>23</v>
      </c>
      <c r="E28">
        <v>1</v>
      </c>
      <c r="F28">
        <f t="shared" si="9"/>
        <v>0</v>
      </c>
      <c r="G28" s="19">
        <f t="shared" si="5"/>
        <v>0.4838709677419355</v>
      </c>
      <c r="H28" s="19">
        <f t="shared" si="6"/>
        <v>1.6275544238843489</v>
      </c>
      <c r="I28" s="19">
        <f t="shared" si="7"/>
        <v>-2.7712378800267623</v>
      </c>
      <c r="J28" s="19">
        <f t="shared" si="8"/>
        <v>3.7389798155106333</v>
      </c>
      <c r="K28" t="s">
        <v>134</v>
      </c>
    </row>
    <row r="29" spans="1:22" x14ac:dyDescent="0.35">
      <c r="A29" s="7">
        <v>45607</v>
      </c>
      <c r="B29" s="13">
        <f t="shared" si="2"/>
        <v>21</v>
      </c>
      <c r="C29" s="12">
        <v>-1</v>
      </c>
      <c r="D29">
        <f t="shared" si="3"/>
        <v>24</v>
      </c>
      <c r="E29">
        <v>1</v>
      </c>
      <c r="F29">
        <f t="shared" si="9"/>
        <v>1</v>
      </c>
      <c r="G29" s="19">
        <f t="shared" si="5"/>
        <v>0.49032258064516127</v>
      </c>
      <c r="H29" s="19">
        <f t="shared" si="6"/>
        <v>1.6291903468484914</v>
      </c>
      <c r="I29" s="19">
        <f t="shared" si="7"/>
        <v>-2.7680581130518216</v>
      </c>
      <c r="J29" s="19">
        <f t="shared" si="8"/>
        <v>3.748703274342144</v>
      </c>
      <c r="K29" t="s">
        <v>134</v>
      </c>
    </row>
    <row r="30" spans="1:22" x14ac:dyDescent="0.35">
      <c r="A30" s="7">
        <v>45608</v>
      </c>
      <c r="B30" s="13">
        <f t="shared" si="2"/>
        <v>22</v>
      </c>
      <c r="C30" s="12">
        <v>1</v>
      </c>
      <c r="D30">
        <f t="shared" si="3"/>
        <v>26</v>
      </c>
      <c r="E30">
        <v>1</v>
      </c>
      <c r="F30">
        <f t="shared" si="9"/>
        <v>2</v>
      </c>
      <c r="G30" s="19">
        <f t="shared" si="5"/>
        <v>0.61290322580645162</v>
      </c>
      <c r="H30" s="19">
        <f t="shared" si="6"/>
        <v>1.669941458406768</v>
      </c>
      <c r="I30" s="19">
        <f t="shared" si="7"/>
        <v>-2.7269796910070845</v>
      </c>
      <c r="J30" s="19">
        <f t="shared" si="8"/>
        <v>3.9527861426199875</v>
      </c>
      <c r="K30" t="s">
        <v>134</v>
      </c>
    </row>
    <row r="31" spans="1:22" x14ac:dyDescent="0.35">
      <c r="A31" s="7">
        <v>45609</v>
      </c>
      <c r="B31" s="13">
        <f t="shared" si="2"/>
        <v>23</v>
      </c>
      <c r="C31" s="12">
        <v>4</v>
      </c>
      <c r="D31">
        <f t="shared" si="3"/>
        <v>29</v>
      </c>
      <c r="E31">
        <v>1</v>
      </c>
      <c r="F31">
        <f t="shared" si="9"/>
        <v>3</v>
      </c>
      <c r="G31" s="19">
        <f t="shared" si="5"/>
        <v>0.578125</v>
      </c>
      <c r="H31" s="19">
        <f t="shared" si="6"/>
        <v>1.6550083789440464</v>
      </c>
      <c r="I31" s="19">
        <f t="shared" si="7"/>
        <v>-2.7318917578880928</v>
      </c>
      <c r="J31" s="19">
        <f t="shared" si="8"/>
        <v>3.8881417578880928</v>
      </c>
      <c r="K31" t="s">
        <v>134</v>
      </c>
    </row>
    <row r="32" spans="1:22" x14ac:dyDescent="0.35">
      <c r="A32" s="7">
        <v>45610</v>
      </c>
      <c r="B32" s="13">
        <f t="shared" si="2"/>
        <v>24</v>
      </c>
      <c r="C32" s="12">
        <v>6</v>
      </c>
      <c r="D32">
        <f t="shared" si="3"/>
        <v>31</v>
      </c>
      <c r="E32">
        <v>1</v>
      </c>
      <c r="F32">
        <f t="shared" si="9"/>
        <v>2</v>
      </c>
      <c r="G32" s="19">
        <f t="shared" si="5"/>
        <v>0.5757575757575758</v>
      </c>
      <c r="H32" s="19">
        <f t="shared" si="6"/>
        <v>1.6297946148779092</v>
      </c>
      <c r="I32" s="19">
        <f t="shared" si="7"/>
        <v>-2.6838316539982427</v>
      </c>
      <c r="J32" s="19">
        <f t="shared" si="8"/>
        <v>3.8353468055133941</v>
      </c>
      <c r="K32" t="s">
        <v>134</v>
      </c>
    </row>
    <row r="33" spans="1:14" x14ac:dyDescent="0.35">
      <c r="A33" s="7">
        <v>45611</v>
      </c>
      <c r="B33" s="13">
        <f t="shared" si="2"/>
        <v>25</v>
      </c>
      <c r="C33" s="12">
        <v>7.25</v>
      </c>
      <c r="D33">
        <f t="shared" si="3"/>
        <v>32.25</v>
      </c>
      <c r="E33">
        <v>1</v>
      </c>
      <c r="F33">
        <f t="shared" si="9"/>
        <v>1.25</v>
      </c>
      <c r="G33" s="19">
        <f t="shared" si="5"/>
        <v>0.57352941176470584</v>
      </c>
      <c r="H33" s="19">
        <f t="shared" si="6"/>
        <v>1.6056991923127357</v>
      </c>
      <c r="I33" s="19">
        <f t="shared" si="7"/>
        <v>-2.6378689728607654</v>
      </c>
      <c r="J33" s="19">
        <f t="shared" si="8"/>
        <v>3.7849277963901775</v>
      </c>
      <c r="K33" t="s">
        <v>134</v>
      </c>
    </row>
    <row r="34" spans="1:14" x14ac:dyDescent="0.35">
      <c r="A34" s="7">
        <v>45612</v>
      </c>
      <c r="B34" s="13">
        <f t="shared" si="2"/>
        <v>26</v>
      </c>
      <c r="C34" s="12">
        <v>8</v>
      </c>
      <c r="D34">
        <f t="shared" si="3"/>
        <v>33</v>
      </c>
      <c r="E34">
        <v>1</v>
      </c>
      <c r="F34">
        <f t="shared" si="9"/>
        <v>0.75</v>
      </c>
      <c r="G34" s="19">
        <f t="shared" si="5"/>
        <v>0.5714285714285714</v>
      </c>
      <c r="H34" s="19">
        <f t="shared" si="6"/>
        <v>1.5826418110364759</v>
      </c>
      <c r="I34" s="19">
        <f t="shared" si="7"/>
        <v>-2.5938550506443807</v>
      </c>
      <c r="J34" s="19">
        <f t="shared" si="8"/>
        <v>3.7367121935015231</v>
      </c>
      <c r="K34" t="s">
        <v>134</v>
      </c>
    </row>
    <row r="35" spans="1:14" x14ac:dyDescent="0.35">
      <c r="A35" s="7">
        <v>45613</v>
      </c>
      <c r="B35" s="13">
        <f t="shared" si="2"/>
        <v>27</v>
      </c>
      <c r="C35" s="12">
        <v>8.5</v>
      </c>
      <c r="D35">
        <f t="shared" si="3"/>
        <v>33.5</v>
      </c>
      <c r="E35">
        <v>1</v>
      </c>
      <c r="F35">
        <f t="shared" si="9"/>
        <v>0.5</v>
      </c>
      <c r="G35" s="19">
        <f t="shared" si="5"/>
        <v>0.61111111111111116</v>
      </c>
      <c r="H35" s="19">
        <f t="shared" si="6"/>
        <v>1.578066288175672</v>
      </c>
      <c r="I35" s="19">
        <f t="shared" si="7"/>
        <v>-2.5450214652402328</v>
      </c>
      <c r="J35" s="19">
        <f t="shared" si="8"/>
        <v>3.7672436874624551</v>
      </c>
      <c r="K35" t="s">
        <v>134</v>
      </c>
    </row>
    <row r="36" spans="1:14" x14ac:dyDescent="0.35">
      <c r="A36" s="7">
        <v>45614</v>
      </c>
      <c r="B36" s="13">
        <f t="shared" si="2"/>
        <v>28</v>
      </c>
      <c r="C36" s="12">
        <v>7.5</v>
      </c>
      <c r="D36">
        <f t="shared" si="3"/>
        <v>32.5</v>
      </c>
      <c r="E36">
        <v>1</v>
      </c>
      <c r="F36">
        <f t="shared" si="9"/>
        <v>-1</v>
      </c>
      <c r="G36" s="19">
        <f t="shared" si="5"/>
        <v>0.63513513513513509</v>
      </c>
      <c r="H36" s="19">
        <f t="shared" si="6"/>
        <v>1.5632547848252489</v>
      </c>
      <c r="I36" s="19">
        <f t="shared" si="7"/>
        <v>-2.4913744345153628</v>
      </c>
      <c r="J36" s="19">
        <f t="shared" si="8"/>
        <v>3.761644704785633</v>
      </c>
      <c r="K36" t="s">
        <v>134</v>
      </c>
      <c r="N36" s="10"/>
    </row>
    <row r="37" spans="1:14" x14ac:dyDescent="0.35">
      <c r="A37" s="7">
        <v>45615</v>
      </c>
      <c r="B37" s="13">
        <f t="shared" si="2"/>
        <v>29</v>
      </c>
      <c r="C37" s="12">
        <v>6.5</v>
      </c>
      <c r="D37">
        <f t="shared" si="3"/>
        <v>31.5</v>
      </c>
      <c r="E37">
        <v>1</v>
      </c>
      <c r="F37">
        <f t="shared" si="9"/>
        <v>-1</v>
      </c>
      <c r="G37" s="19">
        <f t="shared" si="5"/>
        <v>0.65277777777777779</v>
      </c>
      <c r="H37" s="19">
        <f t="shared" si="6"/>
        <v>1.5811803100340918</v>
      </c>
      <c r="I37" s="19">
        <f t="shared" si="7"/>
        <v>-2.5095828422904058</v>
      </c>
      <c r="J37" s="19">
        <f t="shared" si="8"/>
        <v>3.8151383978459612</v>
      </c>
      <c r="K37" t="s">
        <v>134</v>
      </c>
      <c r="M37" s="10"/>
    </row>
    <row r="38" spans="1:14" x14ac:dyDescent="0.35">
      <c r="A38" s="7">
        <v>45616</v>
      </c>
      <c r="B38" s="13">
        <f t="shared" si="2"/>
        <v>30</v>
      </c>
      <c r="C38" s="12">
        <v>6.75</v>
      </c>
      <c r="D38">
        <f t="shared" si="3"/>
        <v>31.75</v>
      </c>
      <c r="E38">
        <v>1</v>
      </c>
      <c r="F38">
        <f t="shared" si="9"/>
        <v>0.25</v>
      </c>
      <c r="G38" s="19">
        <f t="shared" si="5"/>
        <v>0.68571428571428572</v>
      </c>
      <c r="H38" s="19">
        <f t="shared" si="6"/>
        <v>1.5913862523226825</v>
      </c>
      <c r="I38" s="19">
        <f t="shared" si="7"/>
        <v>-2.4970582189310795</v>
      </c>
      <c r="J38" s="19">
        <f t="shared" si="8"/>
        <v>3.8684867903596505</v>
      </c>
      <c r="K38" t="s">
        <v>134</v>
      </c>
      <c r="M38" s="10"/>
    </row>
    <row r="39" spans="1:14" x14ac:dyDescent="0.35">
      <c r="A39" s="7">
        <v>45617</v>
      </c>
      <c r="B39" s="13">
        <f t="shared" si="2"/>
        <v>31</v>
      </c>
      <c r="C39" s="12">
        <v>5.5</v>
      </c>
      <c r="D39">
        <f t="shared" ref="D39:D44" si="10">D38+F39</f>
        <v>30.5</v>
      </c>
      <c r="E39">
        <v>2</v>
      </c>
      <c r="F39">
        <f t="shared" ref="F39:F44" si="11">C39-C38</f>
        <v>-1.25</v>
      </c>
      <c r="G39" s="19">
        <f t="shared" ref="G39:G45" si="12">AVERAGE(F18:F54)</f>
        <v>0.63235294117647056</v>
      </c>
      <c r="H39" s="19">
        <f t="shared" ref="H39:H44" si="13">_xlfn.STDEV.P(F18:F54)</f>
        <v>1.5834568639967457</v>
      </c>
      <c r="I39" s="19">
        <f t="shared" ref="I39:I44" si="14">G39-2*H39</f>
        <v>-2.5345607868170208</v>
      </c>
      <c r="J39" s="19">
        <f t="shared" ref="J39:J44" si="15">G39+2*H39</f>
        <v>3.7992666691699619</v>
      </c>
      <c r="K39" t="s">
        <v>134</v>
      </c>
      <c r="M39" s="10"/>
    </row>
    <row r="40" spans="1:14" x14ac:dyDescent="0.35">
      <c r="A40" s="7">
        <v>45618</v>
      </c>
      <c r="B40" s="13">
        <f t="shared" si="2"/>
        <v>32</v>
      </c>
      <c r="C40" s="12">
        <v>3.5</v>
      </c>
      <c r="D40">
        <f t="shared" si="10"/>
        <v>28.5</v>
      </c>
      <c r="E40">
        <v>3</v>
      </c>
      <c r="F40">
        <f t="shared" si="11"/>
        <v>-2</v>
      </c>
      <c r="G40" s="19">
        <f t="shared" si="12"/>
        <v>0.56060606060606055</v>
      </c>
      <c r="H40" s="19">
        <f t="shared" si="13"/>
        <v>1.5518687452189734</v>
      </c>
      <c r="I40" s="19">
        <f t="shared" si="14"/>
        <v>-2.5431314298318863</v>
      </c>
      <c r="J40" s="19">
        <f t="shared" si="15"/>
        <v>3.6643435510440074</v>
      </c>
      <c r="K40" t="s">
        <v>134</v>
      </c>
    </row>
    <row r="41" spans="1:14" x14ac:dyDescent="0.35">
      <c r="A41" s="7">
        <v>45619</v>
      </c>
      <c r="B41" s="13">
        <f t="shared" si="2"/>
        <v>33</v>
      </c>
      <c r="C41" s="12">
        <v>3.75</v>
      </c>
      <c r="D41">
        <f t="shared" si="10"/>
        <v>28.75</v>
      </c>
      <c r="E41">
        <v>4</v>
      </c>
      <c r="F41">
        <f t="shared" si="11"/>
        <v>0.25</v>
      </c>
      <c r="G41" s="19">
        <f t="shared" si="12"/>
        <v>0.5</v>
      </c>
      <c r="H41" s="19">
        <f t="shared" si="13"/>
        <v>1.5369917859247004</v>
      </c>
      <c r="I41" s="19">
        <f t="shared" si="14"/>
        <v>-2.5739835718494009</v>
      </c>
      <c r="J41" s="19">
        <f t="shared" si="15"/>
        <v>3.5739835718494009</v>
      </c>
      <c r="K41" t="s">
        <v>134</v>
      </c>
    </row>
    <row r="42" spans="1:14" x14ac:dyDescent="0.35">
      <c r="A42" s="7">
        <v>45620</v>
      </c>
      <c r="B42" s="13">
        <f t="shared" si="2"/>
        <v>34</v>
      </c>
      <c r="C42" s="12">
        <v>3.5</v>
      </c>
      <c r="D42">
        <f t="shared" si="10"/>
        <v>28.5</v>
      </c>
      <c r="E42">
        <v>5</v>
      </c>
      <c r="F42">
        <f t="shared" si="11"/>
        <v>-0.25</v>
      </c>
      <c r="G42" s="19">
        <f t="shared" si="12"/>
        <v>0.45161290322580644</v>
      </c>
      <c r="H42" s="19">
        <f t="shared" si="13"/>
        <v>1.5374089991935291</v>
      </c>
      <c r="I42" s="19">
        <f t="shared" si="14"/>
        <v>-2.6232050951612518</v>
      </c>
      <c r="J42" s="19">
        <f t="shared" si="15"/>
        <v>3.5264309016128648</v>
      </c>
      <c r="K42" t="s">
        <v>134</v>
      </c>
    </row>
    <row r="43" spans="1:14" x14ac:dyDescent="0.35">
      <c r="A43" s="7">
        <v>45621</v>
      </c>
      <c r="B43" s="13">
        <f t="shared" si="2"/>
        <v>35</v>
      </c>
      <c r="C43" s="12">
        <v>3</v>
      </c>
      <c r="D43">
        <f t="shared" si="10"/>
        <v>28</v>
      </c>
      <c r="E43">
        <v>6</v>
      </c>
      <c r="F43">
        <f t="shared" si="11"/>
        <v>-0.5</v>
      </c>
      <c r="G43" s="19">
        <f t="shared" si="12"/>
        <v>0.36666666666666664</v>
      </c>
      <c r="H43" s="19">
        <f t="shared" si="13"/>
        <v>1.4895375867101246</v>
      </c>
      <c r="I43" s="19">
        <f t="shared" si="14"/>
        <v>-2.6124085067535825</v>
      </c>
      <c r="J43" s="19">
        <f t="shared" si="15"/>
        <v>3.3457418400869159</v>
      </c>
      <c r="K43" t="s">
        <v>134</v>
      </c>
    </row>
    <row r="44" spans="1:14" x14ac:dyDescent="0.35">
      <c r="A44" s="7">
        <v>45622</v>
      </c>
      <c r="B44" s="13">
        <f t="shared" si="2"/>
        <v>36</v>
      </c>
      <c r="C44" s="12">
        <v>4</v>
      </c>
      <c r="D44">
        <f t="shared" si="10"/>
        <v>29</v>
      </c>
      <c r="E44">
        <v>7</v>
      </c>
      <c r="F44">
        <f t="shared" si="11"/>
        <v>1</v>
      </c>
      <c r="G44" s="19">
        <f t="shared" si="12"/>
        <v>0.39999999999999997</v>
      </c>
      <c r="H44" s="19">
        <f t="shared" si="13"/>
        <v>1.5039602892776585</v>
      </c>
      <c r="I44" s="19">
        <f t="shared" si="14"/>
        <v>-2.607920578555317</v>
      </c>
      <c r="J44" s="19">
        <f t="shared" si="15"/>
        <v>3.4079205785553168</v>
      </c>
      <c r="K44" t="s">
        <v>134</v>
      </c>
    </row>
    <row r="45" spans="1:14" x14ac:dyDescent="0.35">
      <c r="A45" s="7">
        <v>45623</v>
      </c>
      <c r="B45" s="13">
        <f t="shared" si="2"/>
        <v>37</v>
      </c>
      <c r="C45" s="12">
        <v>7</v>
      </c>
      <c r="D45">
        <f t="shared" ref="D45" si="16">D44+F45</f>
        <v>32</v>
      </c>
      <c r="E45">
        <v>8</v>
      </c>
      <c r="F45">
        <f t="shared" ref="F45" si="17">C45-C44</f>
        <v>3</v>
      </c>
      <c r="G45" s="19">
        <f t="shared" si="12"/>
        <v>0.30357142857142855</v>
      </c>
      <c r="H45" s="19">
        <f t="shared" ref="H45" si="18">_xlfn.STDEV.P(F24:F60)</f>
        <v>1.4397996246643743</v>
      </c>
      <c r="I45" s="19">
        <f t="shared" ref="I45" si="19">G45-2*H45</f>
        <v>-2.5760278207573202</v>
      </c>
      <c r="J45" s="19">
        <f t="shared" ref="J45" si="20">G45+2*H45</f>
        <v>3.1831706779001769</v>
      </c>
      <c r="K45" t="s">
        <v>134</v>
      </c>
    </row>
    <row r="46" spans="1:14" x14ac:dyDescent="0.35">
      <c r="A46" s="7">
        <v>45624</v>
      </c>
      <c r="B46" s="13">
        <f t="shared" si="2"/>
        <v>38</v>
      </c>
      <c r="C46" s="12">
        <v>6.5</v>
      </c>
      <c r="D46">
        <f t="shared" ref="D46" si="21">D45+F46</f>
        <v>31.5</v>
      </c>
      <c r="E46">
        <v>9</v>
      </c>
      <c r="F46">
        <f t="shared" ref="F46" si="22">C46-C45</f>
        <v>-0.5</v>
      </c>
      <c r="G46" s="19">
        <f t="shared" ref="G46" si="23">AVERAGE(F25:F61)</f>
        <v>0.42592592592592593</v>
      </c>
      <c r="H46" s="19">
        <f t="shared" ref="H46" si="24">_xlfn.STDEV.P(F25:F61)</f>
        <v>1.3155318858397844</v>
      </c>
      <c r="I46" s="19">
        <f t="shared" ref="I46" si="25">G46-2*H46</f>
        <v>-2.2051378457536428</v>
      </c>
      <c r="J46" s="19">
        <f t="shared" ref="J46" si="26">G46+2*H46</f>
        <v>3.0569896976054949</v>
      </c>
      <c r="K46" t="s">
        <v>134</v>
      </c>
    </row>
    <row r="47" spans="1:14" x14ac:dyDescent="0.35">
      <c r="A47" s="7">
        <v>45625</v>
      </c>
      <c r="B47" s="13">
        <f t="shared" si="2"/>
        <v>39</v>
      </c>
      <c r="C47" s="12">
        <v>7</v>
      </c>
      <c r="D47">
        <f t="shared" ref="D47" si="27">D46+F47</f>
        <v>32</v>
      </c>
      <c r="E47">
        <v>10</v>
      </c>
      <c r="F47">
        <f t="shared" ref="F47" si="28">C47-C46</f>
        <v>0.5</v>
      </c>
      <c r="G47" s="19">
        <f t="shared" ref="G47" si="29">AVERAGE(F26:F62)</f>
        <v>0.40384615384615385</v>
      </c>
      <c r="H47" s="19">
        <f t="shared" ref="H47" si="30">_xlfn.STDEV.P(F26:F62)</f>
        <v>1.3356734887834876</v>
      </c>
      <c r="I47" s="19">
        <f t="shared" ref="I47" si="31">G47-2*H47</f>
        <v>-2.2675008237208214</v>
      </c>
      <c r="J47" s="19">
        <f t="shared" ref="J47" si="32">G47+2*H47</f>
        <v>3.0751931314131289</v>
      </c>
      <c r="K47" t="s">
        <v>134</v>
      </c>
    </row>
    <row r="48" spans="1:14" x14ac:dyDescent="0.35">
      <c r="A48" s="7">
        <v>45626</v>
      </c>
      <c r="B48" s="13">
        <f t="shared" si="2"/>
        <v>40</v>
      </c>
      <c r="C48" s="12">
        <v>7.5</v>
      </c>
      <c r="D48">
        <f t="shared" ref="D48" si="33">D47+F48</f>
        <v>32.5</v>
      </c>
      <c r="E48">
        <v>11</v>
      </c>
      <c r="F48">
        <f t="shared" ref="F48" si="34">C48-C47</f>
        <v>0.5</v>
      </c>
      <c r="G48" s="19">
        <f t="shared" ref="G48" si="35">AVERAGE(F27:F63)</f>
        <v>0.5</v>
      </c>
      <c r="H48" s="19">
        <f t="shared" ref="H48" si="36">_xlfn.STDEV.P(F27:F63)</f>
        <v>1.2708265027138834</v>
      </c>
      <c r="I48" s="19">
        <f t="shared" ref="I48" si="37">G48-2*H48</f>
        <v>-2.0416530054277668</v>
      </c>
      <c r="J48" s="19">
        <f t="shared" ref="J48" si="38">G48+2*H48</f>
        <v>3.0416530054277668</v>
      </c>
      <c r="K48" t="s">
        <v>134</v>
      </c>
    </row>
    <row r="49" spans="1:28" x14ac:dyDescent="0.35">
      <c r="A49" s="7">
        <v>45627</v>
      </c>
      <c r="B49" s="13">
        <f t="shared" si="2"/>
        <v>41</v>
      </c>
      <c r="C49" s="12">
        <v>8</v>
      </c>
      <c r="D49">
        <f t="shared" ref="D49" si="39">D48+F49</f>
        <v>33</v>
      </c>
      <c r="E49">
        <v>12</v>
      </c>
      <c r="F49">
        <f t="shared" ref="F49" si="40">C49-C48</f>
        <v>0.5</v>
      </c>
      <c r="G49" s="19">
        <f t="shared" ref="G49" si="41">AVERAGE(F28:F64)</f>
        <v>0.5625</v>
      </c>
      <c r="H49" s="19">
        <f t="shared" ref="H49" si="42">_xlfn.STDEV.P(F28:F64)</f>
        <v>1.2588230283350661</v>
      </c>
      <c r="I49" s="19">
        <f t="shared" ref="I49" si="43">G49-2*H49</f>
        <v>-1.9551460566701322</v>
      </c>
      <c r="J49" s="19">
        <f t="shared" ref="J49" si="44">G49+2*H49</f>
        <v>3.0801460566701322</v>
      </c>
      <c r="K49" t="s">
        <v>134</v>
      </c>
    </row>
    <row r="50" spans="1:28" x14ac:dyDescent="0.35">
      <c r="A50" s="7">
        <v>45628</v>
      </c>
      <c r="B50" s="13">
        <f t="shared" si="2"/>
        <v>42</v>
      </c>
      <c r="C50" s="12">
        <v>10</v>
      </c>
      <c r="D50">
        <f t="shared" ref="D50" si="45">D49+F50</f>
        <v>35</v>
      </c>
      <c r="E50">
        <v>13</v>
      </c>
      <c r="F50">
        <f t="shared" ref="F50" si="46">C50-C49</f>
        <v>2</v>
      </c>
      <c r="G50" s="19">
        <f t="shared" ref="G50" si="47">AVERAGE(F29:F65)</f>
        <v>0.58695652173913049</v>
      </c>
      <c r="H50" s="19">
        <f t="shared" ref="H50" si="48">_xlfn.STDEV.P(F29:F65)</f>
        <v>1.2803037505849206</v>
      </c>
      <c r="I50" s="19">
        <f t="shared" ref="I50" si="49">G50-2*H50</f>
        <v>-1.9736509794307109</v>
      </c>
      <c r="J50" s="19">
        <f t="shared" ref="J50" si="50">G50+2*H50</f>
        <v>3.1475640229089716</v>
      </c>
      <c r="K50" t="s">
        <v>134</v>
      </c>
    </row>
    <row r="51" spans="1:28" x14ac:dyDescent="0.35">
      <c r="A51" s="7">
        <v>45629</v>
      </c>
      <c r="B51" s="13">
        <f t="shared" si="2"/>
        <v>43</v>
      </c>
      <c r="C51" s="12">
        <v>11.5</v>
      </c>
      <c r="D51">
        <f t="shared" ref="D51" si="51">D50+F51</f>
        <v>36.5</v>
      </c>
      <c r="E51">
        <v>14</v>
      </c>
      <c r="F51">
        <f t="shared" ref="F51" si="52">C51-C50</f>
        <v>1.5</v>
      </c>
      <c r="G51" s="19">
        <f t="shared" ref="G51" si="53">AVERAGE(F30:F66)</f>
        <v>0.56818181818181823</v>
      </c>
      <c r="H51" s="19">
        <f t="shared" ref="H51" si="54">_xlfn.STDEV.P(F30:F66)</f>
        <v>1.3059779907780584</v>
      </c>
      <c r="I51" s="19">
        <f t="shared" ref="I51" si="55">G51-2*H51</f>
        <v>-2.0437741633742985</v>
      </c>
      <c r="J51" s="19">
        <f t="shared" ref="J51" si="56">G51+2*H51</f>
        <v>3.1801377997379352</v>
      </c>
      <c r="K51" t="s">
        <v>134</v>
      </c>
    </row>
    <row r="52" spans="1:28" x14ac:dyDescent="0.35">
      <c r="A52" s="7">
        <v>45630</v>
      </c>
      <c r="B52" s="13">
        <f t="shared" si="2"/>
        <v>44</v>
      </c>
    </row>
    <row r="53" spans="1:28" x14ac:dyDescent="0.35">
      <c r="A53" s="7">
        <v>45631</v>
      </c>
      <c r="B53" s="13">
        <f t="shared" si="2"/>
        <v>45</v>
      </c>
    </row>
    <row r="54" spans="1:28" x14ac:dyDescent="0.35">
      <c r="A54" s="7">
        <v>45632</v>
      </c>
      <c r="B54" s="13">
        <f t="shared" si="2"/>
        <v>46</v>
      </c>
      <c r="Q54">
        <f>20*330</f>
        <v>6600</v>
      </c>
    </row>
    <row r="55" spans="1:28" x14ac:dyDescent="0.35">
      <c r="A55" s="7">
        <v>45633</v>
      </c>
      <c r="B55" s="13">
        <f t="shared" si="2"/>
        <v>47</v>
      </c>
      <c r="Q55">
        <f>24.6/1.14</f>
        <v>21.578947368421055</v>
      </c>
    </row>
    <row r="56" spans="1:28" x14ac:dyDescent="0.35">
      <c r="A56" s="7">
        <v>45634</v>
      </c>
      <c r="B56" s="13">
        <f t="shared" si="2"/>
        <v>48</v>
      </c>
      <c r="Q56">
        <f>8250+21.57</f>
        <v>8271.57</v>
      </c>
    </row>
    <row r="57" spans="1:28" x14ac:dyDescent="0.35">
      <c r="A57" s="7">
        <v>45635</v>
      </c>
      <c r="B57" s="13">
        <f t="shared" si="2"/>
        <v>49</v>
      </c>
    </row>
    <row r="58" spans="1:28" x14ac:dyDescent="0.35">
      <c r="A58" s="7">
        <v>45636</v>
      </c>
      <c r="B58" s="13">
        <f t="shared" si="2"/>
        <v>50</v>
      </c>
    </row>
    <row r="59" spans="1:28" x14ac:dyDescent="0.35">
      <c r="A59" s="7">
        <v>45637</v>
      </c>
      <c r="B59" s="13">
        <f t="shared" si="2"/>
        <v>51</v>
      </c>
      <c r="AB59">
        <f>12.5*60</f>
        <v>750</v>
      </c>
    </row>
    <row r="60" spans="1:28" x14ac:dyDescent="0.35">
      <c r="A60" s="7">
        <v>45638</v>
      </c>
      <c r="B60" s="13">
        <f t="shared" si="2"/>
        <v>52</v>
      </c>
    </row>
    <row r="61" spans="1:28" x14ac:dyDescent="0.35">
      <c r="A61" s="7">
        <v>45639</v>
      </c>
      <c r="B61" s="13">
        <f t="shared" si="2"/>
        <v>53</v>
      </c>
    </row>
    <row r="62" spans="1:28" x14ac:dyDescent="0.35">
      <c r="A62" s="7">
        <v>45640</v>
      </c>
      <c r="B62" s="13">
        <f t="shared" si="2"/>
        <v>54</v>
      </c>
    </row>
    <row r="63" spans="1:28" x14ac:dyDescent="0.35">
      <c r="A63" s="7">
        <v>45641</v>
      </c>
      <c r="B63" s="13">
        <f t="shared" si="2"/>
        <v>55</v>
      </c>
    </row>
    <row r="64" spans="1:28" x14ac:dyDescent="0.35">
      <c r="A64" s="7">
        <v>45642</v>
      </c>
      <c r="B64" s="13">
        <f t="shared" si="2"/>
        <v>56</v>
      </c>
    </row>
    <row r="65" spans="1:17" x14ac:dyDescent="0.35">
      <c r="A65" s="7">
        <v>45643</v>
      </c>
      <c r="B65" s="13">
        <f t="shared" si="2"/>
        <v>57</v>
      </c>
    </row>
    <row r="66" spans="1:17" x14ac:dyDescent="0.35">
      <c r="A66" s="7">
        <v>45644</v>
      </c>
      <c r="B66" s="13">
        <f t="shared" si="2"/>
        <v>58</v>
      </c>
    </row>
    <row r="67" spans="1:17" x14ac:dyDescent="0.35">
      <c r="A67" s="7">
        <v>45645</v>
      </c>
      <c r="B67" s="13">
        <f t="shared" si="2"/>
        <v>59</v>
      </c>
    </row>
    <row r="68" spans="1:17" x14ac:dyDescent="0.35">
      <c r="A68" s="7">
        <v>45646</v>
      </c>
      <c r="B68" s="13">
        <f t="shared" ref="B68:B129" si="57">B67+1</f>
        <v>60</v>
      </c>
    </row>
    <row r="69" spans="1:17" x14ac:dyDescent="0.35">
      <c r="A69" s="7">
        <v>45647</v>
      </c>
      <c r="B69" s="13">
        <f t="shared" si="57"/>
        <v>61</v>
      </c>
    </row>
    <row r="70" spans="1:17" x14ac:dyDescent="0.35">
      <c r="A70" s="7">
        <v>45648</v>
      </c>
      <c r="B70" s="13">
        <f t="shared" si="57"/>
        <v>62</v>
      </c>
    </row>
    <row r="71" spans="1:17" x14ac:dyDescent="0.35">
      <c r="A71" s="7">
        <v>45649</v>
      </c>
      <c r="B71" s="13">
        <f t="shared" si="57"/>
        <v>63</v>
      </c>
    </row>
    <row r="72" spans="1:17" x14ac:dyDescent="0.35">
      <c r="A72" s="7">
        <v>45650</v>
      </c>
      <c r="B72" s="13">
        <f t="shared" si="57"/>
        <v>64</v>
      </c>
    </row>
    <row r="73" spans="1:17" x14ac:dyDescent="0.35">
      <c r="A73" s="7">
        <v>45651</v>
      </c>
      <c r="B73" s="13">
        <f t="shared" si="57"/>
        <v>65</v>
      </c>
      <c r="Q73">
        <f>15*14+12*14+14*12+16*14+12*12+28*15</f>
        <v>1334</v>
      </c>
    </row>
    <row r="74" spans="1:17" x14ac:dyDescent="0.35">
      <c r="A74" s="7">
        <v>45652</v>
      </c>
      <c r="B74" s="13">
        <f t="shared" si="57"/>
        <v>66</v>
      </c>
      <c r="Q74">
        <f>14*12+17*20+15*12</f>
        <v>688</v>
      </c>
    </row>
    <row r="75" spans="1:17" x14ac:dyDescent="0.35">
      <c r="A75" s="7">
        <v>45653</v>
      </c>
      <c r="B75" s="13">
        <f t="shared" si="57"/>
        <v>67</v>
      </c>
      <c r="Q75">
        <f>16*16</f>
        <v>256</v>
      </c>
    </row>
    <row r="76" spans="1:17" x14ac:dyDescent="0.35">
      <c r="A76" s="7">
        <v>45654</v>
      </c>
      <c r="B76" s="13">
        <f t="shared" si="57"/>
        <v>68</v>
      </c>
    </row>
    <row r="77" spans="1:17" x14ac:dyDescent="0.35">
      <c r="A77" s="7">
        <v>45655</v>
      </c>
      <c r="B77" s="13">
        <f t="shared" si="57"/>
        <v>69</v>
      </c>
    </row>
    <row r="78" spans="1:17" x14ac:dyDescent="0.35">
      <c r="A78" s="7">
        <v>45656</v>
      </c>
      <c r="B78" s="13">
        <f t="shared" si="57"/>
        <v>70</v>
      </c>
    </row>
    <row r="79" spans="1:17" x14ac:dyDescent="0.35">
      <c r="A79" s="7">
        <v>45657</v>
      </c>
      <c r="B79" s="13">
        <f t="shared" si="57"/>
        <v>71</v>
      </c>
    </row>
    <row r="80" spans="1:17" x14ac:dyDescent="0.35">
      <c r="A80" s="7">
        <v>45658</v>
      </c>
      <c r="B80" s="13">
        <f t="shared" si="57"/>
        <v>72</v>
      </c>
    </row>
    <row r="81" spans="1:2" x14ac:dyDescent="0.35">
      <c r="A81" s="7">
        <v>45659</v>
      </c>
      <c r="B81" s="13">
        <f t="shared" si="57"/>
        <v>73</v>
      </c>
    </row>
    <row r="82" spans="1:2" x14ac:dyDescent="0.35">
      <c r="A82" s="7">
        <v>45660</v>
      </c>
      <c r="B82" s="13">
        <f t="shared" si="57"/>
        <v>74</v>
      </c>
    </row>
    <row r="83" spans="1:2" x14ac:dyDescent="0.35">
      <c r="A83" s="7">
        <v>45661</v>
      </c>
      <c r="B83" s="13">
        <f t="shared" si="57"/>
        <v>75</v>
      </c>
    </row>
    <row r="84" spans="1:2" x14ac:dyDescent="0.35">
      <c r="A84" s="7">
        <v>45662</v>
      </c>
      <c r="B84" s="13">
        <f t="shared" si="57"/>
        <v>76</v>
      </c>
    </row>
    <row r="85" spans="1:2" x14ac:dyDescent="0.35">
      <c r="A85" s="7">
        <v>45663</v>
      </c>
      <c r="B85" s="13">
        <f t="shared" si="57"/>
        <v>77</v>
      </c>
    </row>
    <row r="86" spans="1:2" x14ac:dyDescent="0.35">
      <c r="A86" s="7">
        <v>45664</v>
      </c>
      <c r="B86" s="13">
        <f t="shared" si="57"/>
        <v>78</v>
      </c>
    </row>
    <row r="87" spans="1:2" x14ac:dyDescent="0.35">
      <c r="A87" s="7">
        <v>45665</v>
      </c>
      <c r="B87" s="13">
        <f t="shared" si="57"/>
        <v>79</v>
      </c>
    </row>
    <row r="88" spans="1:2" x14ac:dyDescent="0.35">
      <c r="A88" s="7">
        <v>45666</v>
      </c>
      <c r="B88" s="13">
        <f t="shared" si="57"/>
        <v>80</v>
      </c>
    </row>
    <row r="89" spans="1:2" x14ac:dyDescent="0.35">
      <c r="A89" s="7">
        <v>45667</v>
      </c>
      <c r="B89" s="13">
        <f t="shared" si="57"/>
        <v>81</v>
      </c>
    </row>
    <row r="90" spans="1:2" x14ac:dyDescent="0.35">
      <c r="A90" s="7">
        <v>45668</v>
      </c>
      <c r="B90" s="13">
        <f t="shared" si="57"/>
        <v>82</v>
      </c>
    </row>
    <row r="91" spans="1:2" x14ac:dyDescent="0.35">
      <c r="A91" s="7">
        <v>45669</v>
      </c>
      <c r="B91" s="13">
        <f t="shared" si="57"/>
        <v>83</v>
      </c>
    </row>
    <row r="92" spans="1:2" x14ac:dyDescent="0.35">
      <c r="A92" s="7">
        <v>45670</v>
      </c>
      <c r="B92" s="13">
        <f t="shared" si="57"/>
        <v>84</v>
      </c>
    </row>
    <row r="93" spans="1:2" x14ac:dyDescent="0.35">
      <c r="A93" s="7">
        <v>45671</v>
      </c>
      <c r="B93" s="13">
        <f t="shared" si="57"/>
        <v>85</v>
      </c>
    </row>
    <row r="94" spans="1:2" x14ac:dyDescent="0.35">
      <c r="A94" s="7">
        <v>45672</v>
      </c>
      <c r="B94" s="13">
        <f t="shared" si="57"/>
        <v>86</v>
      </c>
    </row>
    <row r="95" spans="1:2" x14ac:dyDescent="0.35">
      <c r="A95" s="7">
        <v>45673</v>
      </c>
      <c r="B95" s="13">
        <f t="shared" si="57"/>
        <v>87</v>
      </c>
    </row>
    <row r="96" spans="1:2" x14ac:dyDescent="0.35">
      <c r="A96" s="7">
        <v>45674</v>
      </c>
      <c r="B96" s="13">
        <f t="shared" si="57"/>
        <v>88</v>
      </c>
    </row>
    <row r="97" spans="1:2" x14ac:dyDescent="0.35">
      <c r="A97" s="7">
        <v>45675</v>
      </c>
      <c r="B97" s="13">
        <f t="shared" si="57"/>
        <v>89</v>
      </c>
    </row>
    <row r="98" spans="1:2" x14ac:dyDescent="0.35">
      <c r="A98" s="7">
        <v>45676</v>
      </c>
      <c r="B98" s="13">
        <f t="shared" si="57"/>
        <v>90</v>
      </c>
    </row>
    <row r="99" spans="1:2" x14ac:dyDescent="0.35">
      <c r="A99" s="7">
        <v>45677</v>
      </c>
      <c r="B99" s="13">
        <f t="shared" si="57"/>
        <v>91</v>
      </c>
    </row>
    <row r="100" spans="1:2" x14ac:dyDescent="0.35">
      <c r="A100" s="7">
        <v>45678</v>
      </c>
      <c r="B100" s="13">
        <f t="shared" si="57"/>
        <v>92</v>
      </c>
    </row>
    <row r="101" spans="1:2" x14ac:dyDescent="0.35">
      <c r="A101" s="7">
        <v>45679</v>
      </c>
      <c r="B101" s="13">
        <f t="shared" si="57"/>
        <v>93</v>
      </c>
    </row>
    <row r="102" spans="1:2" x14ac:dyDescent="0.35">
      <c r="A102" s="7">
        <v>45680</v>
      </c>
      <c r="B102" s="13">
        <f t="shared" si="57"/>
        <v>94</v>
      </c>
    </row>
    <row r="103" spans="1:2" x14ac:dyDescent="0.35">
      <c r="A103" s="7">
        <v>45681</v>
      </c>
      <c r="B103" s="13">
        <f t="shared" si="57"/>
        <v>95</v>
      </c>
    </row>
    <row r="104" spans="1:2" x14ac:dyDescent="0.35">
      <c r="A104" s="7">
        <v>45682</v>
      </c>
      <c r="B104" s="13">
        <f t="shared" si="57"/>
        <v>96</v>
      </c>
    </row>
    <row r="105" spans="1:2" x14ac:dyDescent="0.35">
      <c r="A105" s="7">
        <v>45683</v>
      </c>
      <c r="B105" s="13">
        <f t="shared" si="57"/>
        <v>97</v>
      </c>
    </row>
    <row r="106" spans="1:2" x14ac:dyDescent="0.35">
      <c r="A106" s="7">
        <v>45684</v>
      </c>
      <c r="B106" s="13">
        <f t="shared" si="57"/>
        <v>98</v>
      </c>
    </row>
    <row r="107" spans="1:2" x14ac:dyDescent="0.35">
      <c r="A107" s="7">
        <v>45685</v>
      </c>
      <c r="B107" s="13">
        <f t="shared" si="57"/>
        <v>99</v>
      </c>
    </row>
    <row r="108" spans="1:2" x14ac:dyDescent="0.35">
      <c r="A108" s="7">
        <v>45686</v>
      </c>
      <c r="B108" s="13">
        <f t="shared" si="57"/>
        <v>100</v>
      </c>
    </row>
    <row r="109" spans="1:2" x14ac:dyDescent="0.35">
      <c r="A109" s="7">
        <v>45687</v>
      </c>
      <c r="B109" s="13">
        <f t="shared" si="57"/>
        <v>101</v>
      </c>
    </row>
    <row r="110" spans="1:2" x14ac:dyDescent="0.35">
      <c r="A110" s="7">
        <v>45688</v>
      </c>
      <c r="B110" s="13">
        <f t="shared" si="57"/>
        <v>102</v>
      </c>
    </row>
    <row r="111" spans="1:2" x14ac:dyDescent="0.35">
      <c r="A111" s="7">
        <v>45689</v>
      </c>
      <c r="B111" s="13">
        <f t="shared" si="57"/>
        <v>103</v>
      </c>
    </row>
    <row r="112" spans="1:2" x14ac:dyDescent="0.35">
      <c r="A112" s="7">
        <v>45690</v>
      </c>
      <c r="B112" s="13">
        <f t="shared" si="57"/>
        <v>104</v>
      </c>
    </row>
    <row r="113" spans="1:2" x14ac:dyDescent="0.35">
      <c r="A113" s="7">
        <v>45691</v>
      </c>
      <c r="B113" s="13">
        <f t="shared" si="57"/>
        <v>105</v>
      </c>
    </row>
    <row r="114" spans="1:2" x14ac:dyDescent="0.35">
      <c r="A114" s="7">
        <v>45692</v>
      </c>
      <c r="B114" s="13">
        <f t="shared" si="57"/>
        <v>106</v>
      </c>
    </row>
    <row r="115" spans="1:2" x14ac:dyDescent="0.35">
      <c r="A115" s="7">
        <v>45693</v>
      </c>
      <c r="B115" s="13">
        <f t="shared" si="57"/>
        <v>107</v>
      </c>
    </row>
    <row r="116" spans="1:2" x14ac:dyDescent="0.35">
      <c r="A116" s="7">
        <v>45694</v>
      </c>
      <c r="B116" s="13">
        <f t="shared" si="57"/>
        <v>108</v>
      </c>
    </row>
    <row r="117" spans="1:2" x14ac:dyDescent="0.35">
      <c r="A117" s="7">
        <v>45695</v>
      </c>
      <c r="B117" s="13">
        <f t="shared" si="57"/>
        <v>109</v>
      </c>
    </row>
    <row r="118" spans="1:2" x14ac:dyDescent="0.35">
      <c r="A118" s="7">
        <v>45696</v>
      </c>
      <c r="B118" s="13">
        <f t="shared" si="57"/>
        <v>110</v>
      </c>
    </row>
    <row r="119" spans="1:2" x14ac:dyDescent="0.35">
      <c r="A119" s="7">
        <v>45697</v>
      </c>
      <c r="B119" s="13">
        <f t="shared" si="57"/>
        <v>111</v>
      </c>
    </row>
    <row r="120" spans="1:2" x14ac:dyDescent="0.35">
      <c r="A120" s="7">
        <v>45698</v>
      </c>
      <c r="B120" s="13">
        <f t="shared" si="57"/>
        <v>112</v>
      </c>
    </row>
    <row r="121" spans="1:2" x14ac:dyDescent="0.35">
      <c r="A121" s="7">
        <v>45699</v>
      </c>
      <c r="B121" s="13">
        <f t="shared" si="57"/>
        <v>113</v>
      </c>
    </row>
    <row r="122" spans="1:2" x14ac:dyDescent="0.35">
      <c r="A122" s="7">
        <v>45700</v>
      </c>
      <c r="B122" s="13">
        <f t="shared" si="57"/>
        <v>114</v>
      </c>
    </row>
    <row r="123" spans="1:2" x14ac:dyDescent="0.35">
      <c r="A123" s="7">
        <v>45701</v>
      </c>
      <c r="B123" s="13">
        <f t="shared" si="57"/>
        <v>115</v>
      </c>
    </row>
    <row r="124" spans="1:2" x14ac:dyDescent="0.35">
      <c r="A124" s="7">
        <v>45702</v>
      </c>
      <c r="B124" s="13">
        <f t="shared" si="57"/>
        <v>116</v>
      </c>
    </row>
    <row r="125" spans="1:2" x14ac:dyDescent="0.35">
      <c r="A125" s="7">
        <v>45703</v>
      </c>
      <c r="B125" s="13">
        <f t="shared" si="57"/>
        <v>117</v>
      </c>
    </row>
    <row r="126" spans="1:2" x14ac:dyDescent="0.35">
      <c r="A126" s="7">
        <v>45704</v>
      </c>
      <c r="B126" s="13">
        <f t="shared" si="57"/>
        <v>118</v>
      </c>
    </row>
    <row r="127" spans="1:2" x14ac:dyDescent="0.35">
      <c r="A127" s="7">
        <v>45705</v>
      </c>
      <c r="B127" s="13">
        <f t="shared" si="57"/>
        <v>119</v>
      </c>
    </row>
    <row r="128" spans="1:2" x14ac:dyDescent="0.35">
      <c r="A128" s="7">
        <v>45706</v>
      </c>
      <c r="B128" s="13">
        <f t="shared" si="57"/>
        <v>120</v>
      </c>
    </row>
    <row r="129" spans="1:2" x14ac:dyDescent="0.35">
      <c r="A129" s="7">
        <v>45707</v>
      </c>
      <c r="B129" s="13">
        <f t="shared" si="57"/>
        <v>121</v>
      </c>
    </row>
  </sheetData>
  <hyperlinks>
    <hyperlink ref="L15" r:id="rId1" display="-17.5@11:20" xr:uid="{347AB949-8C57-4859-9021-B2F82AB1F288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E259-B044-470A-B025-35D51A767DD2}">
  <dimension ref="A1:AB129"/>
  <sheetViews>
    <sheetView topLeftCell="C1" workbookViewId="0">
      <pane ySplit="1" topLeftCell="A96" activePane="bottomLeft" state="frozen"/>
      <selection pane="bottomLeft" activeCell="F120" sqref="F120"/>
    </sheetView>
  </sheetViews>
  <sheetFormatPr defaultRowHeight="14.5" x14ac:dyDescent="0.35"/>
  <cols>
    <col min="1" max="1" width="10.453125" style="7" bestFit="1" customWidth="1"/>
    <col min="2" max="2" width="9.08984375" style="13" customWidth="1"/>
    <col min="3" max="3" width="15.453125" style="12" customWidth="1"/>
    <col min="4" max="4" width="20.81640625" bestFit="1" customWidth="1"/>
    <col min="5" max="5" width="15.54296875" customWidth="1"/>
    <col min="6" max="6" width="18.26953125" customWidth="1"/>
    <col min="7" max="10" width="18.26953125" style="19" customWidth="1"/>
    <col min="11" max="11" width="18.36328125" style="17" bestFit="1" customWidth="1"/>
    <col min="12" max="12" width="15" customWidth="1"/>
    <col min="15" max="15" width="8.90625" bestFit="1" customWidth="1"/>
    <col min="18" max="18" width="9.7265625" bestFit="1" customWidth="1"/>
    <col min="19" max="19" width="9.08984375" bestFit="1" customWidth="1"/>
    <col min="20" max="20" width="11.54296875" bestFit="1" customWidth="1"/>
  </cols>
  <sheetData>
    <row r="1" spans="1:16" x14ac:dyDescent="0.35">
      <c r="A1" s="7" t="s">
        <v>170</v>
      </c>
      <c r="B1" s="13" t="s">
        <v>69</v>
      </c>
      <c r="C1" s="12" t="s">
        <v>3</v>
      </c>
      <c r="D1" t="s">
        <v>178</v>
      </c>
      <c r="E1" t="s">
        <v>7</v>
      </c>
      <c r="F1" t="s">
        <v>1</v>
      </c>
      <c r="G1" s="19" t="s">
        <v>179</v>
      </c>
      <c r="H1" s="19" t="s">
        <v>187</v>
      </c>
      <c r="I1" s="19" t="s">
        <v>185</v>
      </c>
      <c r="J1" s="19" t="s">
        <v>188</v>
      </c>
      <c r="K1" s="17" t="s">
        <v>169</v>
      </c>
    </row>
    <row r="2" spans="1:16" x14ac:dyDescent="0.35">
      <c r="A2" s="7">
        <v>45519</v>
      </c>
      <c r="B2" s="13">
        <v>1</v>
      </c>
      <c r="C2" s="12">
        <v>-42</v>
      </c>
      <c r="D2">
        <v>-36.5</v>
      </c>
      <c r="F2">
        <v>0</v>
      </c>
      <c r="K2" s="17" t="s">
        <v>134</v>
      </c>
      <c r="O2" s="1"/>
      <c r="P2" t="s">
        <v>133</v>
      </c>
    </row>
    <row r="3" spans="1:16" x14ac:dyDescent="0.35">
      <c r="A3" s="7">
        <v>45520</v>
      </c>
      <c r="B3" s="13">
        <f>B2+1</f>
        <v>2</v>
      </c>
      <c r="C3" s="12">
        <v>-36.5</v>
      </c>
      <c r="D3">
        <f t="shared" ref="D3:D34" si="0">D2+F3</f>
        <v>-31</v>
      </c>
      <c r="E3">
        <v>1</v>
      </c>
      <c r="F3">
        <f t="shared" ref="F3:F41" si="1">C3-C2</f>
        <v>5.5</v>
      </c>
      <c r="K3" s="17" t="s">
        <v>134</v>
      </c>
    </row>
    <row r="4" spans="1:16" x14ac:dyDescent="0.35">
      <c r="A4" s="7">
        <v>45521</v>
      </c>
      <c r="B4" s="13">
        <f t="shared" ref="B4:B67" si="2">B3+1</f>
        <v>3</v>
      </c>
      <c r="C4" s="12">
        <v>-26</v>
      </c>
      <c r="D4">
        <f t="shared" si="0"/>
        <v>-20.5</v>
      </c>
      <c r="E4">
        <v>1</v>
      </c>
      <c r="F4">
        <f t="shared" si="1"/>
        <v>10.5</v>
      </c>
      <c r="K4" s="17" t="s">
        <v>134</v>
      </c>
      <c r="L4" t="s">
        <v>77</v>
      </c>
    </row>
    <row r="5" spans="1:16" x14ac:dyDescent="0.35">
      <c r="A5" s="7">
        <v>45522</v>
      </c>
      <c r="B5" s="13">
        <f t="shared" si="2"/>
        <v>4</v>
      </c>
      <c r="C5" s="12">
        <v>-16</v>
      </c>
      <c r="D5">
        <f t="shared" si="0"/>
        <v>-10.5</v>
      </c>
      <c r="E5">
        <v>1</v>
      </c>
      <c r="F5">
        <f t="shared" si="1"/>
        <v>10</v>
      </c>
      <c r="K5" s="17" t="s">
        <v>134</v>
      </c>
    </row>
    <row r="6" spans="1:16" x14ac:dyDescent="0.35">
      <c r="A6" s="7">
        <v>45523</v>
      </c>
      <c r="B6" s="13">
        <f t="shared" si="2"/>
        <v>5</v>
      </c>
      <c r="C6" s="12">
        <v>-5.5</v>
      </c>
      <c r="D6">
        <f t="shared" si="0"/>
        <v>0</v>
      </c>
      <c r="E6">
        <v>1</v>
      </c>
      <c r="F6">
        <f t="shared" si="1"/>
        <v>10.5</v>
      </c>
      <c r="K6" s="17" t="s">
        <v>31</v>
      </c>
      <c r="L6" t="s">
        <v>135</v>
      </c>
    </row>
    <row r="7" spans="1:16" x14ac:dyDescent="0.35">
      <c r="A7" s="7">
        <v>45524</v>
      </c>
      <c r="B7" s="13">
        <f t="shared" si="2"/>
        <v>6</v>
      </c>
      <c r="C7" s="12">
        <v>-7</v>
      </c>
      <c r="D7">
        <f t="shared" si="0"/>
        <v>-1.5</v>
      </c>
      <c r="E7">
        <v>1</v>
      </c>
      <c r="F7">
        <f t="shared" si="1"/>
        <v>-1.5</v>
      </c>
      <c r="K7" s="17" t="s">
        <v>134</v>
      </c>
    </row>
    <row r="8" spans="1:16" x14ac:dyDescent="0.35">
      <c r="A8" s="7">
        <v>45525</v>
      </c>
      <c r="B8" s="13">
        <f t="shared" si="2"/>
        <v>7</v>
      </c>
      <c r="C8" s="12">
        <v>-7.5</v>
      </c>
      <c r="D8">
        <f t="shared" si="0"/>
        <v>-2</v>
      </c>
      <c r="E8">
        <v>1</v>
      </c>
      <c r="F8">
        <f t="shared" si="1"/>
        <v>-0.5</v>
      </c>
      <c r="K8" s="17" t="s">
        <v>134</v>
      </c>
    </row>
    <row r="9" spans="1:16" x14ac:dyDescent="0.35">
      <c r="A9" s="7">
        <v>45526</v>
      </c>
      <c r="B9" s="13">
        <f t="shared" si="2"/>
        <v>8</v>
      </c>
      <c r="C9" s="12">
        <v>-6.25</v>
      </c>
      <c r="D9">
        <f t="shared" si="0"/>
        <v>-0.75</v>
      </c>
      <c r="E9">
        <v>1</v>
      </c>
      <c r="F9">
        <f t="shared" si="1"/>
        <v>1.25</v>
      </c>
      <c r="K9" s="17" t="s">
        <v>134</v>
      </c>
    </row>
    <row r="10" spans="1:16" x14ac:dyDescent="0.35">
      <c r="A10" s="7">
        <v>45527</v>
      </c>
      <c r="B10" s="13">
        <f t="shared" si="2"/>
        <v>9</v>
      </c>
      <c r="C10" s="12">
        <v>-2.8</v>
      </c>
      <c r="D10">
        <f t="shared" si="0"/>
        <v>2.7</v>
      </c>
      <c r="E10">
        <v>1</v>
      </c>
      <c r="F10">
        <f t="shared" si="1"/>
        <v>3.45</v>
      </c>
      <c r="K10" s="17" t="s">
        <v>134</v>
      </c>
    </row>
    <row r="11" spans="1:16" x14ac:dyDescent="0.35">
      <c r="A11" s="7">
        <v>45528</v>
      </c>
      <c r="B11" s="13">
        <f t="shared" si="2"/>
        <v>10</v>
      </c>
      <c r="C11" s="12">
        <v>0.1</v>
      </c>
      <c r="D11">
        <f t="shared" si="0"/>
        <v>5.6</v>
      </c>
      <c r="E11">
        <v>1</v>
      </c>
      <c r="F11">
        <f t="shared" si="1"/>
        <v>2.9</v>
      </c>
      <c r="K11" s="17" t="s">
        <v>134</v>
      </c>
    </row>
    <row r="12" spans="1:16" x14ac:dyDescent="0.35">
      <c r="A12" s="7">
        <v>45529</v>
      </c>
      <c r="B12" s="13">
        <f t="shared" si="2"/>
        <v>11</v>
      </c>
      <c r="C12" s="12">
        <v>0.8</v>
      </c>
      <c r="D12">
        <f t="shared" si="0"/>
        <v>6.3</v>
      </c>
      <c r="E12">
        <v>1</v>
      </c>
      <c r="F12">
        <f t="shared" si="1"/>
        <v>0.70000000000000007</v>
      </c>
      <c r="K12" s="17" t="s">
        <v>134</v>
      </c>
    </row>
    <row r="13" spans="1:16" x14ac:dyDescent="0.35">
      <c r="A13" s="7">
        <v>45530</v>
      </c>
      <c r="B13" s="13">
        <f t="shared" si="2"/>
        <v>12</v>
      </c>
      <c r="C13" s="12">
        <v>0.4</v>
      </c>
      <c r="D13">
        <f t="shared" si="0"/>
        <v>5.8999999999999995</v>
      </c>
      <c r="E13">
        <v>1</v>
      </c>
      <c r="F13">
        <f t="shared" si="1"/>
        <v>-0.4</v>
      </c>
      <c r="K13" s="17" t="s">
        <v>134</v>
      </c>
    </row>
    <row r="14" spans="1:16" x14ac:dyDescent="0.35">
      <c r="A14" s="7">
        <v>45531</v>
      </c>
      <c r="B14" s="13">
        <f t="shared" si="2"/>
        <v>13</v>
      </c>
      <c r="C14" s="12">
        <v>-0.5</v>
      </c>
      <c r="D14">
        <f t="shared" si="0"/>
        <v>4.9999999999999991</v>
      </c>
      <c r="E14">
        <v>1</v>
      </c>
      <c r="F14">
        <f t="shared" si="1"/>
        <v>-0.9</v>
      </c>
      <c r="K14" s="17" t="s">
        <v>134</v>
      </c>
    </row>
    <row r="15" spans="1:16" x14ac:dyDescent="0.35">
      <c r="A15" s="7">
        <v>45532</v>
      </c>
      <c r="B15" s="13">
        <f t="shared" si="2"/>
        <v>14</v>
      </c>
      <c r="C15" s="12">
        <v>-0.1</v>
      </c>
      <c r="D15">
        <f t="shared" si="0"/>
        <v>5.3999999999999995</v>
      </c>
      <c r="E15">
        <v>1</v>
      </c>
      <c r="F15">
        <f t="shared" si="1"/>
        <v>0.4</v>
      </c>
      <c r="K15" s="17" t="s">
        <v>134</v>
      </c>
    </row>
    <row r="16" spans="1:16" x14ac:dyDescent="0.35">
      <c r="A16" s="7">
        <v>45533</v>
      </c>
      <c r="B16" s="13">
        <f t="shared" si="2"/>
        <v>15</v>
      </c>
      <c r="C16" s="12">
        <v>-0.4</v>
      </c>
      <c r="D16">
        <f t="shared" si="0"/>
        <v>5.0999999999999996</v>
      </c>
      <c r="E16">
        <v>1</v>
      </c>
      <c r="F16">
        <f t="shared" si="1"/>
        <v>-0.30000000000000004</v>
      </c>
      <c r="G16" s="19">
        <f>AVERAGE(F2:F31)</f>
        <v>1.873333333333334</v>
      </c>
      <c r="H16" s="19">
        <f>_xlfn.STDEV.P(F2:F31)</f>
        <v>3.3417244384033555</v>
      </c>
      <c r="I16" s="19">
        <f>G16-2*H16</f>
        <v>-4.8101155434733771</v>
      </c>
      <c r="J16" s="19">
        <f>G16+2*H16</f>
        <v>8.5567822101400459</v>
      </c>
      <c r="K16" s="17" t="s">
        <v>134</v>
      </c>
    </row>
    <row r="17" spans="1:22" x14ac:dyDescent="0.35">
      <c r="A17" s="7">
        <v>45534</v>
      </c>
      <c r="B17" s="13">
        <f t="shared" si="2"/>
        <v>16</v>
      </c>
      <c r="C17" s="12">
        <v>-3</v>
      </c>
      <c r="D17">
        <f t="shared" si="0"/>
        <v>2.4999999999999996</v>
      </c>
      <c r="E17">
        <v>1</v>
      </c>
      <c r="F17">
        <f t="shared" si="1"/>
        <v>-2.6</v>
      </c>
      <c r="G17" s="19">
        <f t="shared" ref="G17:G77" si="3">AVERAGE(F3:F32)</f>
        <v>1.8600000000000005</v>
      </c>
      <c r="H17" s="19">
        <f t="shared" ref="H17:H80" si="4">_xlfn.STDEV.P(F3:F32)</f>
        <v>3.349960198768537</v>
      </c>
      <c r="I17" s="19">
        <f t="shared" ref="I17:I80" si="5">G17-2*H17</f>
        <v>-4.8399203975370737</v>
      </c>
      <c r="J17" s="19">
        <f t="shared" ref="J17:J80" si="6">G17+2*H17</f>
        <v>8.5599203975370752</v>
      </c>
      <c r="K17" s="17" t="s">
        <v>134</v>
      </c>
    </row>
    <row r="18" spans="1:22" x14ac:dyDescent="0.35">
      <c r="A18" s="7">
        <v>45535</v>
      </c>
      <c r="B18" s="13">
        <f t="shared" si="2"/>
        <v>17</v>
      </c>
      <c r="C18" s="12">
        <v>-5.8</v>
      </c>
      <c r="D18">
        <f t="shared" si="0"/>
        <v>-0.30000000000000027</v>
      </c>
      <c r="E18">
        <v>1</v>
      </c>
      <c r="F18">
        <f t="shared" si="1"/>
        <v>-2.8</v>
      </c>
      <c r="G18" s="19">
        <f t="shared" si="3"/>
        <v>1.7166666666666672</v>
      </c>
      <c r="H18" s="19">
        <f t="shared" si="4"/>
        <v>3.2824618132669201</v>
      </c>
      <c r="I18" s="19">
        <f t="shared" si="5"/>
        <v>-4.8482569598671734</v>
      </c>
      <c r="J18" s="19">
        <f t="shared" si="6"/>
        <v>8.281590293200507</v>
      </c>
      <c r="K18" s="17" t="s">
        <v>134</v>
      </c>
    </row>
    <row r="19" spans="1:22" x14ac:dyDescent="0.35">
      <c r="A19" s="7">
        <v>45536</v>
      </c>
      <c r="B19" s="13">
        <f t="shared" si="2"/>
        <v>18</v>
      </c>
      <c r="C19" s="12">
        <v>-6</v>
      </c>
      <c r="D19">
        <f t="shared" si="0"/>
        <v>-0.50000000000000044</v>
      </c>
      <c r="E19">
        <v>1</v>
      </c>
      <c r="F19">
        <f t="shared" si="1"/>
        <v>-0.20000000000000018</v>
      </c>
      <c r="G19" s="19">
        <f t="shared" si="3"/>
        <v>1.4933333333333332</v>
      </c>
      <c r="H19" s="19">
        <f t="shared" si="4"/>
        <v>2.8805882886814791</v>
      </c>
      <c r="I19" s="19">
        <f t="shared" si="5"/>
        <v>-4.267843244029625</v>
      </c>
      <c r="J19" s="19">
        <f t="shared" si="6"/>
        <v>7.2545099106962914</v>
      </c>
      <c r="K19" s="17" t="s">
        <v>134</v>
      </c>
    </row>
    <row r="20" spans="1:22" x14ac:dyDescent="0.35">
      <c r="A20" s="7">
        <v>45537</v>
      </c>
      <c r="B20" s="13">
        <f t="shared" si="2"/>
        <v>19</v>
      </c>
      <c r="C20" s="12">
        <v>-5.7</v>
      </c>
      <c r="D20">
        <f t="shared" si="0"/>
        <v>-0.20000000000000062</v>
      </c>
      <c r="E20">
        <v>1</v>
      </c>
      <c r="F20">
        <f t="shared" si="1"/>
        <v>0.29999999999999982</v>
      </c>
      <c r="G20" s="19">
        <f t="shared" si="3"/>
        <v>1.263333333333333</v>
      </c>
      <c r="H20" s="19">
        <f t="shared" si="4"/>
        <v>2.4328629682376728</v>
      </c>
      <c r="I20" s="19">
        <f t="shared" si="5"/>
        <v>-3.6023926031420128</v>
      </c>
      <c r="J20" s="19">
        <f t="shared" si="6"/>
        <v>6.1290592698086783</v>
      </c>
      <c r="K20" s="17" t="s">
        <v>134</v>
      </c>
    </row>
    <row r="21" spans="1:22" x14ac:dyDescent="0.35">
      <c r="A21" s="7">
        <v>45538</v>
      </c>
      <c r="B21" s="13">
        <f t="shared" si="2"/>
        <v>20</v>
      </c>
      <c r="C21" s="12">
        <v>-3.2</v>
      </c>
      <c r="D21">
        <f t="shared" si="0"/>
        <v>2.2999999999999994</v>
      </c>
      <c r="E21">
        <v>1</v>
      </c>
      <c r="F21">
        <f t="shared" si="1"/>
        <v>2.5</v>
      </c>
      <c r="G21" s="19">
        <f t="shared" si="3"/>
        <v>1.01</v>
      </c>
      <c r="H21" s="19">
        <f t="shared" si="4"/>
        <v>1.760700618125258</v>
      </c>
      <c r="I21" s="19">
        <f t="shared" si="5"/>
        <v>-2.5114012362505163</v>
      </c>
      <c r="J21" s="19">
        <f t="shared" si="6"/>
        <v>4.5314012362505158</v>
      </c>
      <c r="K21" s="17" t="s">
        <v>134</v>
      </c>
    </row>
    <row r="22" spans="1:22" x14ac:dyDescent="0.35">
      <c r="A22" s="7">
        <v>45539</v>
      </c>
      <c r="B22" s="13">
        <f t="shared" si="2"/>
        <v>21</v>
      </c>
      <c r="C22" s="12">
        <v>-0.5</v>
      </c>
      <c r="D22">
        <f t="shared" si="0"/>
        <v>5</v>
      </c>
      <c r="E22">
        <v>1</v>
      </c>
      <c r="F22">
        <f t="shared" si="1"/>
        <v>2.7</v>
      </c>
      <c r="G22" s="19">
        <f t="shared" si="3"/>
        <v>0.81666666666666665</v>
      </c>
      <c r="H22" s="19">
        <f t="shared" si="4"/>
        <v>2.2703646305286633</v>
      </c>
      <c r="I22" s="19">
        <f t="shared" si="5"/>
        <v>-3.7240625943906602</v>
      </c>
      <c r="J22" s="19">
        <f t="shared" si="6"/>
        <v>5.3573959277239931</v>
      </c>
      <c r="K22" s="17" t="s">
        <v>134</v>
      </c>
      <c r="U22">
        <f>2197-272</f>
        <v>1925</v>
      </c>
    </row>
    <row r="23" spans="1:22" x14ac:dyDescent="0.35">
      <c r="A23" s="7">
        <v>45540</v>
      </c>
      <c r="B23" s="13">
        <f t="shared" si="2"/>
        <v>22</v>
      </c>
      <c r="C23" s="12">
        <v>3</v>
      </c>
      <c r="D23">
        <f t="shared" si="0"/>
        <v>8.5</v>
      </c>
      <c r="E23">
        <v>1</v>
      </c>
      <c r="F23">
        <f t="shared" si="1"/>
        <v>3.5</v>
      </c>
      <c r="G23" s="19">
        <f t="shared" si="3"/>
        <v>0.78666666666666663</v>
      </c>
      <c r="H23" s="19">
        <f t="shared" si="4"/>
        <v>2.2933938945492018</v>
      </c>
      <c r="I23" s="19">
        <f t="shared" si="5"/>
        <v>-3.8001211224317371</v>
      </c>
      <c r="J23" s="19">
        <f t="shared" si="6"/>
        <v>5.3734544557650707</v>
      </c>
      <c r="K23" s="17" t="s">
        <v>134</v>
      </c>
      <c r="V23">
        <f>16/30</f>
        <v>0.53333333333333333</v>
      </c>
    </row>
    <row r="24" spans="1:22" x14ac:dyDescent="0.35">
      <c r="A24" s="7">
        <v>45541</v>
      </c>
      <c r="B24" s="13">
        <f t="shared" si="2"/>
        <v>23</v>
      </c>
      <c r="C24" s="12">
        <v>4.5</v>
      </c>
      <c r="D24">
        <f t="shared" si="0"/>
        <v>10</v>
      </c>
      <c r="E24">
        <v>1</v>
      </c>
      <c r="F24">
        <f t="shared" si="1"/>
        <v>1.5</v>
      </c>
      <c r="G24" s="19">
        <f t="shared" si="3"/>
        <v>0.78166666666666662</v>
      </c>
      <c r="H24" s="19">
        <f t="shared" si="4"/>
        <v>2.2925416511422907</v>
      </c>
      <c r="I24" s="19">
        <f t="shared" si="5"/>
        <v>-3.8034166356179147</v>
      </c>
      <c r="J24" s="19">
        <f t="shared" si="6"/>
        <v>5.3667499689512477</v>
      </c>
      <c r="K24" s="17" t="s">
        <v>134</v>
      </c>
      <c r="R24">
        <v>-3</v>
      </c>
      <c r="V24">
        <f>90-28.1</f>
        <v>61.9</v>
      </c>
    </row>
    <row r="25" spans="1:22" x14ac:dyDescent="0.35">
      <c r="A25" s="7">
        <v>45542</v>
      </c>
      <c r="B25" s="13">
        <f t="shared" si="2"/>
        <v>24</v>
      </c>
      <c r="C25" s="12">
        <v>6</v>
      </c>
      <c r="D25">
        <f t="shared" si="0"/>
        <v>11.5</v>
      </c>
      <c r="E25">
        <v>1</v>
      </c>
      <c r="F25">
        <f t="shared" si="1"/>
        <v>1.5</v>
      </c>
      <c r="G25" s="19">
        <f t="shared" si="3"/>
        <v>0.77333333333333332</v>
      </c>
      <c r="H25" s="19">
        <f t="shared" si="4"/>
        <v>2.2832627726323769</v>
      </c>
      <c r="I25" s="19">
        <f t="shared" si="5"/>
        <v>-3.7931922119314203</v>
      </c>
      <c r="J25" s="19">
        <f t="shared" si="6"/>
        <v>5.3398588785980872</v>
      </c>
      <c r="K25" s="17" t="s">
        <v>134</v>
      </c>
    </row>
    <row r="26" spans="1:22" x14ac:dyDescent="0.35">
      <c r="A26" s="7">
        <v>45543</v>
      </c>
      <c r="B26" s="13">
        <f t="shared" si="2"/>
        <v>25</v>
      </c>
      <c r="C26" s="12">
        <v>6.9</v>
      </c>
      <c r="D26">
        <f t="shared" si="0"/>
        <v>12.4</v>
      </c>
      <c r="E26">
        <v>1</v>
      </c>
      <c r="F26">
        <f t="shared" si="1"/>
        <v>0.90000000000000036</v>
      </c>
      <c r="G26" s="19">
        <f t="shared" si="3"/>
        <v>0.85666666666666669</v>
      </c>
      <c r="H26" s="19">
        <f t="shared" si="4"/>
        <v>2.4018997111083182</v>
      </c>
      <c r="I26" s="19">
        <f t="shared" si="5"/>
        <v>-3.94713275554997</v>
      </c>
      <c r="J26" s="19">
        <f t="shared" si="6"/>
        <v>5.6604660888833029</v>
      </c>
      <c r="K26" s="17" t="s">
        <v>134</v>
      </c>
      <c r="R26" s="1"/>
      <c r="S26" s="1"/>
      <c r="T26" s="14"/>
    </row>
    <row r="27" spans="1:22" x14ac:dyDescent="0.35">
      <c r="A27" s="7">
        <v>45544</v>
      </c>
      <c r="B27" s="13">
        <f t="shared" si="2"/>
        <v>26</v>
      </c>
      <c r="C27" s="12">
        <v>6.5</v>
      </c>
      <c r="D27">
        <f t="shared" si="0"/>
        <v>12</v>
      </c>
      <c r="E27">
        <v>1</v>
      </c>
      <c r="F27">
        <f t="shared" si="1"/>
        <v>-0.40000000000000036</v>
      </c>
      <c r="G27" s="19">
        <f t="shared" si="3"/>
        <v>0.8833333333333333</v>
      </c>
      <c r="H27" s="19">
        <f t="shared" si="4"/>
        <v>2.4044518894935059</v>
      </c>
      <c r="I27" s="19">
        <f t="shared" si="5"/>
        <v>-3.9255704456536784</v>
      </c>
      <c r="J27" s="19">
        <f t="shared" si="6"/>
        <v>5.6922371123203455</v>
      </c>
      <c r="K27" s="17" t="s">
        <v>134</v>
      </c>
    </row>
    <row r="28" spans="1:22" x14ac:dyDescent="0.35">
      <c r="A28" s="7">
        <v>45545</v>
      </c>
      <c r="B28" s="13">
        <f t="shared" si="2"/>
        <v>27</v>
      </c>
      <c r="C28" s="12">
        <v>8</v>
      </c>
      <c r="D28">
        <f t="shared" si="0"/>
        <v>13.5</v>
      </c>
      <c r="E28">
        <v>1</v>
      </c>
      <c r="F28">
        <f t="shared" si="1"/>
        <v>1.5</v>
      </c>
      <c r="G28" s="19">
        <f t="shared" si="3"/>
        <v>0.92999999999999994</v>
      </c>
      <c r="H28" s="19">
        <f t="shared" si="4"/>
        <v>2.3926484628266369</v>
      </c>
      <c r="I28" s="19">
        <f t="shared" si="5"/>
        <v>-3.8552969256532741</v>
      </c>
      <c r="J28" s="19">
        <f t="shared" si="6"/>
        <v>5.7152969256532735</v>
      </c>
      <c r="K28" s="17" t="s">
        <v>134</v>
      </c>
      <c r="L28">
        <f>150+30+350+60+40</f>
        <v>630</v>
      </c>
    </row>
    <row r="29" spans="1:22" x14ac:dyDescent="0.35">
      <c r="A29" s="7">
        <v>45546</v>
      </c>
      <c r="B29" s="13">
        <f t="shared" si="2"/>
        <v>28</v>
      </c>
      <c r="C29" s="12">
        <v>8.8000000000000007</v>
      </c>
      <c r="D29">
        <f t="shared" si="0"/>
        <v>14.3</v>
      </c>
      <c r="E29">
        <v>1</v>
      </c>
      <c r="F29">
        <f t="shared" si="1"/>
        <v>0.80000000000000071</v>
      </c>
      <c r="G29" s="19">
        <f t="shared" si="3"/>
        <v>1.06</v>
      </c>
      <c r="H29" s="19">
        <f t="shared" si="4"/>
        <v>2.3956349193202766</v>
      </c>
      <c r="I29" s="19">
        <f t="shared" si="5"/>
        <v>-3.7312698386405532</v>
      </c>
      <c r="J29" s="19">
        <f t="shared" si="6"/>
        <v>5.8512698386405528</v>
      </c>
      <c r="K29" s="17" t="s">
        <v>134</v>
      </c>
    </row>
    <row r="30" spans="1:22" x14ac:dyDescent="0.35">
      <c r="A30" s="7">
        <v>45547</v>
      </c>
      <c r="B30" s="13">
        <f t="shared" si="2"/>
        <v>29</v>
      </c>
      <c r="C30" s="12">
        <v>11.5</v>
      </c>
      <c r="D30">
        <f t="shared" si="0"/>
        <v>17</v>
      </c>
      <c r="E30">
        <v>1</v>
      </c>
      <c r="F30">
        <f t="shared" si="1"/>
        <v>2.6999999999999993</v>
      </c>
      <c r="G30" s="19">
        <f t="shared" si="3"/>
        <v>1.0966666666666667</v>
      </c>
      <c r="H30" s="19">
        <f t="shared" si="4"/>
        <v>2.3936698927704203</v>
      </c>
      <c r="I30" s="19">
        <f t="shared" si="5"/>
        <v>-3.6906731188741739</v>
      </c>
      <c r="J30" s="19">
        <f t="shared" si="6"/>
        <v>5.8840064522075073</v>
      </c>
      <c r="K30" s="17" t="s">
        <v>134</v>
      </c>
    </row>
    <row r="31" spans="1:22" x14ac:dyDescent="0.35">
      <c r="A31" s="7">
        <v>45548</v>
      </c>
      <c r="B31" s="13">
        <f t="shared" si="2"/>
        <v>30</v>
      </c>
      <c r="C31" s="12">
        <v>14.2</v>
      </c>
      <c r="D31">
        <f t="shared" si="0"/>
        <v>19.7</v>
      </c>
      <c r="E31">
        <v>1</v>
      </c>
      <c r="F31">
        <f t="shared" si="1"/>
        <v>2.6999999999999993</v>
      </c>
      <c r="G31" s="19">
        <f t="shared" si="3"/>
        <v>1.1000000000000001</v>
      </c>
      <c r="H31" s="19">
        <f t="shared" si="4"/>
        <v>2.3917915182278469</v>
      </c>
      <c r="I31" s="19">
        <f t="shared" si="5"/>
        <v>-3.6835830364556936</v>
      </c>
      <c r="J31" s="19">
        <f t="shared" si="6"/>
        <v>5.8835830364556934</v>
      </c>
      <c r="K31" s="17" t="s">
        <v>134</v>
      </c>
    </row>
    <row r="32" spans="1:22" x14ac:dyDescent="0.35">
      <c r="A32" s="7">
        <v>45549</v>
      </c>
      <c r="B32" s="13">
        <f t="shared" si="2"/>
        <v>31</v>
      </c>
      <c r="C32" s="12">
        <v>13.8</v>
      </c>
      <c r="D32">
        <f t="shared" si="0"/>
        <v>19.3</v>
      </c>
      <c r="E32">
        <v>1</v>
      </c>
      <c r="F32">
        <f t="shared" si="1"/>
        <v>-0.39999999999999858</v>
      </c>
      <c r="G32" s="19">
        <f t="shared" si="3"/>
        <v>1.1266666666666665</v>
      </c>
      <c r="H32" s="19">
        <f t="shared" si="4"/>
        <v>2.3545605865119628</v>
      </c>
      <c r="I32" s="19">
        <f t="shared" si="5"/>
        <v>-3.582454506357259</v>
      </c>
      <c r="J32" s="19">
        <f t="shared" si="6"/>
        <v>5.8357878396905924</v>
      </c>
      <c r="K32" s="17" t="s">
        <v>134</v>
      </c>
      <c r="L32" t="s">
        <v>35</v>
      </c>
    </row>
    <row r="33" spans="1:14" x14ac:dyDescent="0.35">
      <c r="A33" s="7">
        <v>45550</v>
      </c>
      <c r="B33" s="13">
        <f t="shared" si="2"/>
        <v>32</v>
      </c>
      <c r="C33" s="12">
        <v>15</v>
      </c>
      <c r="D33">
        <f t="shared" si="0"/>
        <v>20.5</v>
      </c>
      <c r="E33">
        <v>1</v>
      </c>
      <c r="F33">
        <f t="shared" si="1"/>
        <v>1.1999999999999993</v>
      </c>
      <c r="G33" s="19">
        <f t="shared" si="3"/>
        <v>1.1299999999999999</v>
      </c>
      <c r="H33" s="19">
        <f t="shared" si="4"/>
        <v>2.3490636432417071</v>
      </c>
      <c r="I33" s="19">
        <f t="shared" si="5"/>
        <v>-3.5681272864834144</v>
      </c>
      <c r="J33" s="19">
        <f t="shared" si="6"/>
        <v>5.8281272864834142</v>
      </c>
      <c r="K33" s="17" t="s">
        <v>134</v>
      </c>
    </row>
    <row r="34" spans="1:14" x14ac:dyDescent="0.35">
      <c r="A34" s="7">
        <v>45551</v>
      </c>
      <c r="B34" s="13">
        <f t="shared" si="2"/>
        <v>33</v>
      </c>
      <c r="C34" s="12">
        <v>18.8</v>
      </c>
      <c r="D34">
        <f t="shared" si="0"/>
        <v>24.3</v>
      </c>
      <c r="E34">
        <v>1</v>
      </c>
      <c r="F34">
        <f t="shared" si="1"/>
        <v>3.8000000000000007</v>
      </c>
      <c r="G34" s="19">
        <f t="shared" si="3"/>
        <v>1.2866666666666664</v>
      </c>
      <c r="H34" s="19">
        <f t="shared" si="4"/>
        <v>2.4110486423039164</v>
      </c>
      <c r="I34" s="19">
        <f t="shared" si="5"/>
        <v>-3.5354306179411665</v>
      </c>
      <c r="J34" s="19">
        <f t="shared" si="6"/>
        <v>6.1087639512744989</v>
      </c>
      <c r="K34" s="17" t="s">
        <v>134</v>
      </c>
    </row>
    <row r="35" spans="1:14" x14ac:dyDescent="0.35">
      <c r="A35" s="7">
        <v>45552</v>
      </c>
      <c r="B35" s="13">
        <f t="shared" si="2"/>
        <v>34</v>
      </c>
      <c r="C35" s="12">
        <v>21.9</v>
      </c>
      <c r="D35">
        <f t="shared" ref="D35:D66" si="7">D34+F35</f>
        <v>27.4</v>
      </c>
      <c r="E35">
        <v>1</v>
      </c>
      <c r="F35">
        <f t="shared" si="1"/>
        <v>3.0999999999999979</v>
      </c>
      <c r="G35" s="19">
        <f t="shared" si="3"/>
        <v>1.2933333333333332</v>
      </c>
      <c r="H35" s="19">
        <f t="shared" si="4"/>
        <v>2.4085864918845847</v>
      </c>
      <c r="I35" s="19">
        <f t="shared" si="5"/>
        <v>-3.5238396504358365</v>
      </c>
      <c r="J35" s="19">
        <f t="shared" si="6"/>
        <v>6.1105063171025025</v>
      </c>
      <c r="K35" s="17" t="s">
        <v>134</v>
      </c>
    </row>
    <row r="36" spans="1:14" x14ac:dyDescent="0.35">
      <c r="A36" s="7">
        <v>45553</v>
      </c>
      <c r="B36" s="13">
        <f t="shared" si="2"/>
        <v>35</v>
      </c>
      <c r="C36" s="12">
        <v>24.8</v>
      </c>
      <c r="D36">
        <f t="shared" si="7"/>
        <v>30.3</v>
      </c>
      <c r="E36">
        <v>1</v>
      </c>
      <c r="F36">
        <f t="shared" si="1"/>
        <v>2.9000000000000021</v>
      </c>
      <c r="G36" s="19">
        <f t="shared" si="3"/>
        <v>1.2266666666666666</v>
      </c>
      <c r="H36" s="19">
        <f t="shared" si="4"/>
        <v>2.4019344056174576</v>
      </c>
      <c r="I36" s="19">
        <f t="shared" si="5"/>
        <v>-3.5772021445682487</v>
      </c>
      <c r="J36" s="19">
        <f t="shared" si="6"/>
        <v>6.0305354779015818</v>
      </c>
      <c r="K36" s="17" t="s">
        <v>134</v>
      </c>
      <c r="L36" t="s">
        <v>35</v>
      </c>
      <c r="M36" t="s">
        <v>143</v>
      </c>
      <c r="N36" s="10" t="s">
        <v>144</v>
      </c>
    </row>
    <row r="37" spans="1:14" x14ac:dyDescent="0.35">
      <c r="A37" s="7">
        <v>45554</v>
      </c>
      <c r="B37" s="13">
        <f t="shared" si="2"/>
        <v>36</v>
      </c>
      <c r="C37" s="12">
        <v>17.5</v>
      </c>
      <c r="D37">
        <f t="shared" si="7"/>
        <v>23</v>
      </c>
      <c r="E37">
        <v>1</v>
      </c>
      <c r="F37">
        <f t="shared" si="1"/>
        <v>-7.3000000000000007</v>
      </c>
      <c r="G37" s="19">
        <f t="shared" si="3"/>
        <v>1.1633333333333331</v>
      </c>
      <c r="H37" s="19">
        <f t="shared" si="4"/>
        <v>2.387255513950882</v>
      </c>
      <c r="I37" s="19">
        <f t="shared" si="5"/>
        <v>-3.6111776945684309</v>
      </c>
      <c r="J37" s="19">
        <f t="shared" si="6"/>
        <v>5.9378443612350971</v>
      </c>
      <c r="K37" s="17" t="s">
        <v>134</v>
      </c>
      <c r="L37" t="s">
        <v>145</v>
      </c>
      <c r="M37" s="10" t="s">
        <v>146</v>
      </c>
    </row>
    <row r="38" spans="1:14" x14ac:dyDescent="0.35">
      <c r="A38" s="7">
        <v>45555</v>
      </c>
      <c r="B38" s="13">
        <f t="shared" si="2"/>
        <v>37</v>
      </c>
      <c r="C38" s="12">
        <v>16.100000000000001</v>
      </c>
      <c r="D38">
        <f t="shared" si="7"/>
        <v>21.6</v>
      </c>
      <c r="E38">
        <v>1</v>
      </c>
      <c r="F38">
        <f t="shared" si="1"/>
        <v>-1.3999999999999986</v>
      </c>
      <c r="G38" s="19">
        <f t="shared" si="3"/>
        <v>1.0833333333333333</v>
      </c>
      <c r="H38" s="19">
        <f t="shared" si="4"/>
        <v>2.3474927523258131</v>
      </c>
      <c r="I38" s="19">
        <f t="shared" si="5"/>
        <v>-3.6116521713182932</v>
      </c>
      <c r="J38" s="19">
        <f t="shared" si="6"/>
        <v>5.7783188379849593</v>
      </c>
      <c r="K38" s="17" t="s">
        <v>134</v>
      </c>
      <c r="M38" s="10" t="s">
        <v>147</v>
      </c>
    </row>
    <row r="39" spans="1:14" x14ac:dyDescent="0.35">
      <c r="A39" s="7">
        <v>45556</v>
      </c>
      <c r="B39" s="13">
        <f t="shared" si="2"/>
        <v>38</v>
      </c>
      <c r="C39" s="12">
        <v>17.2</v>
      </c>
      <c r="D39">
        <f t="shared" si="7"/>
        <v>22.7</v>
      </c>
      <c r="E39">
        <v>1</v>
      </c>
      <c r="F39">
        <f t="shared" si="1"/>
        <v>1.0999999999999979</v>
      </c>
      <c r="G39" s="19">
        <f t="shared" si="3"/>
        <v>1.1033333333333333</v>
      </c>
      <c r="H39" s="19">
        <f t="shared" si="4"/>
        <v>2.3535056594129724</v>
      </c>
      <c r="I39" s="19">
        <f t="shared" si="5"/>
        <v>-3.6036779854926113</v>
      </c>
      <c r="J39" s="19">
        <f t="shared" si="6"/>
        <v>5.8103446521592783</v>
      </c>
      <c r="K39" s="17" t="s">
        <v>134</v>
      </c>
      <c r="M39" s="10" t="s">
        <v>151</v>
      </c>
    </row>
    <row r="40" spans="1:14" x14ac:dyDescent="0.35">
      <c r="A40" s="7">
        <v>45557</v>
      </c>
      <c r="B40" s="13">
        <f t="shared" si="2"/>
        <v>39</v>
      </c>
      <c r="C40" s="12">
        <v>20.399999999999999</v>
      </c>
      <c r="D40">
        <f t="shared" si="7"/>
        <v>25.9</v>
      </c>
      <c r="E40">
        <v>1</v>
      </c>
      <c r="F40">
        <f t="shared" si="1"/>
        <v>3.1999999999999993</v>
      </c>
      <c r="G40" s="19">
        <f t="shared" si="3"/>
        <v>1.1433333333333333</v>
      </c>
      <c r="H40" s="19">
        <f t="shared" si="4"/>
        <v>2.3700468818616693</v>
      </c>
      <c r="I40" s="19">
        <f t="shared" si="5"/>
        <v>-3.5967604303900051</v>
      </c>
      <c r="J40" s="19">
        <f t="shared" si="6"/>
        <v>5.8834270970566722</v>
      </c>
      <c r="K40" s="17" t="s">
        <v>134</v>
      </c>
    </row>
    <row r="41" spans="1:14" x14ac:dyDescent="0.35">
      <c r="A41" s="7">
        <v>45558</v>
      </c>
      <c r="B41" s="13">
        <f t="shared" si="2"/>
        <v>40</v>
      </c>
      <c r="C41" s="12">
        <v>25.8</v>
      </c>
      <c r="D41">
        <f t="shared" si="7"/>
        <v>31.3</v>
      </c>
      <c r="E41">
        <v>1</v>
      </c>
      <c r="F41">
        <f t="shared" si="1"/>
        <v>5.4000000000000021</v>
      </c>
      <c r="G41" s="19">
        <f t="shared" si="3"/>
        <v>1.1466666666666669</v>
      </c>
      <c r="H41" s="19">
        <f t="shared" si="4"/>
        <v>2.3697726098134861</v>
      </c>
      <c r="I41" s="19">
        <f t="shared" si="5"/>
        <v>-3.5928785529603053</v>
      </c>
      <c r="J41" s="19">
        <f t="shared" si="6"/>
        <v>5.8862118862936388</v>
      </c>
      <c r="K41" s="17" t="s">
        <v>134</v>
      </c>
      <c r="L41" t="s">
        <v>154</v>
      </c>
      <c r="M41" t="s">
        <v>152</v>
      </c>
    </row>
    <row r="42" spans="1:14" x14ac:dyDescent="0.35">
      <c r="A42" s="7">
        <v>45559</v>
      </c>
      <c r="B42" s="13">
        <f t="shared" si="2"/>
        <v>41</v>
      </c>
      <c r="C42" s="12">
        <v>1.5</v>
      </c>
      <c r="D42">
        <f t="shared" si="7"/>
        <v>32.799999999999997</v>
      </c>
      <c r="E42">
        <v>1</v>
      </c>
      <c r="F42">
        <v>1.5</v>
      </c>
      <c r="G42" s="19">
        <f t="shared" si="3"/>
        <v>1.21</v>
      </c>
      <c r="H42" s="19">
        <f t="shared" si="4"/>
        <v>2.3529201714748704</v>
      </c>
      <c r="I42" s="19">
        <f t="shared" si="5"/>
        <v>-3.4958403429497409</v>
      </c>
      <c r="J42" s="19">
        <f t="shared" si="6"/>
        <v>5.9158403429497408</v>
      </c>
      <c r="K42" s="17" t="s">
        <v>153</v>
      </c>
    </row>
    <row r="43" spans="1:14" x14ac:dyDescent="0.35">
      <c r="A43" s="7">
        <v>45560</v>
      </c>
      <c r="B43" s="13">
        <f t="shared" si="2"/>
        <v>42</v>
      </c>
      <c r="C43" s="12">
        <v>2.5</v>
      </c>
      <c r="D43">
        <f t="shared" si="7"/>
        <v>33.799999999999997</v>
      </c>
      <c r="E43">
        <v>1</v>
      </c>
      <c r="F43">
        <f t="shared" ref="F43:F75" si="8">C43-C42</f>
        <v>1</v>
      </c>
      <c r="G43" s="19">
        <f t="shared" si="3"/>
        <v>1.2399999999999998</v>
      </c>
      <c r="H43" s="19">
        <f t="shared" si="4"/>
        <v>2.3621459170282715</v>
      </c>
      <c r="I43" s="19">
        <f t="shared" si="5"/>
        <v>-3.4842918340565432</v>
      </c>
      <c r="J43" s="19">
        <f t="shared" si="6"/>
        <v>5.9642918340565423</v>
      </c>
      <c r="K43" s="17" t="s">
        <v>153</v>
      </c>
    </row>
    <row r="44" spans="1:14" x14ac:dyDescent="0.35">
      <c r="A44" s="7">
        <v>45561</v>
      </c>
      <c r="B44" s="13">
        <f t="shared" si="2"/>
        <v>43</v>
      </c>
      <c r="C44" s="12">
        <v>5.5</v>
      </c>
      <c r="D44">
        <f t="shared" si="7"/>
        <v>36.799999999999997</v>
      </c>
      <c r="E44">
        <v>1</v>
      </c>
      <c r="F44">
        <f t="shared" si="8"/>
        <v>3</v>
      </c>
      <c r="G44" s="19">
        <f t="shared" si="3"/>
        <v>1.3166666666666667</v>
      </c>
      <c r="H44" s="19">
        <f t="shared" si="4"/>
        <v>2.383846098686369</v>
      </c>
      <c r="I44" s="19">
        <f t="shared" si="5"/>
        <v>-3.4510255307060715</v>
      </c>
      <c r="J44" s="19">
        <f t="shared" si="6"/>
        <v>6.0843588640394044</v>
      </c>
      <c r="K44" s="17" t="s">
        <v>153</v>
      </c>
    </row>
    <row r="45" spans="1:14" x14ac:dyDescent="0.35">
      <c r="A45" s="7">
        <v>45562</v>
      </c>
      <c r="B45" s="13">
        <f t="shared" si="2"/>
        <v>44</v>
      </c>
      <c r="C45" s="12">
        <v>7</v>
      </c>
      <c r="D45">
        <f t="shared" si="7"/>
        <v>38.299999999999997</v>
      </c>
      <c r="E45">
        <v>1</v>
      </c>
      <c r="F45">
        <f t="shared" si="8"/>
        <v>1.5</v>
      </c>
      <c r="G45" s="19">
        <f t="shared" si="3"/>
        <v>1.1933333333333336</v>
      </c>
      <c r="H45" s="19">
        <f t="shared" si="4"/>
        <v>2.404708344523764</v>
      </c>
      <c r="I45" s="19">
        <f t="shared" si="5"/>
        <v>-3.6160833557141947</v>
      </c>
      <c r="J45" s="19">
        <f t="shared" si="6"/>
        <v>6.0027500223808614</v>
      </c>
      <c r="K45" s="17" t="s">
        <v>153</v>
      </c>
      <c r="L45" t="s">
        <v>35</v>
      </c>
      <c r="M45" t="s">
        <v>156</v>
      </c>
    </row>
    <row r="46" spans="1:14" x14ac:dyDescent="0.35">
      <c r="A46" s="7">
        <v>45563</v>
      </c>
      <c r="B46" s="13">
        <f t="shared" si="2"/>
        <v>45</v>
      </c>
      <c r="C46" s="12">
        <v>6.8</v>
      </c>
      <c r="D46">
        <f t="shared" si="7"/>
        <v>38.099999999999994</v>
      </c>
      <c r="E46">
        <v>1</v>
      </c>
      <c r="F46">
        <f t="shared" si="8"/>
        <v>-0.20000000000000018</v>
      </c>
      <c r="G46" s="19">
        <f t="shared" si="3"/>
        <v>0.9666666666666669</v>
      </c>
      <c r="H46" s="19">
        <f t="shared" si="4"/>
        <v>2.5670129636516359</v>
      </c>
      <c r="I46" s="19">
        <f t="shared" si="5"/>
        <v>-4.167359260636605</v>
      </c>
      <c r="J46" s="19">
        <f t="shared" si="6"/>
        <v>6.1006925939699386</v>
      </c>
      <c r="K46" s="17" t="s">
        <v>134</v>
      </c>
    </row>
    <row r="47" spans="1:14" x14ac:dyDescent="0.35">
      <c r="A47" s="7">
        <v>45564</v>
      </c>
      <c r="B47" s="13">
        <f t="shared" si="2"/>
        <v>46</v>
      </c>
      <c r="C47" s="12">
        <v>5</v>
      </c>
      <c r="D47">
        <f t="shared" si="7"/>
        <v>36.299999999999997</v>
      </c>
      <c r="E47">
        <v>1</v>
      </c>
      <c r="F47">
        <f t="shared" si="8"/>
        <v>-1.7999999999999998</v>
      </c>
      <c r="G47" s="19">
        <f t="shared" si="3"/>
        <v>0.84</v>
      </c>
      <c r="H47" s="19">
        <f t="shared" si="4"/>
        <v>2.7204901519150306</v>
      </c>
      <c r="I47" s="19">
        <f t="shared" si="5"/>
        <v>-4.6009803038300614</v>
      </c>
      <c r="J47" s="19">
        <f t="shared" si="6"/>
        <v>6.2809803038300611</v>
      </c>
      <c r="K47" s="17" t="s">
        <v>134</v>
      </c>
    </row>
    <row r="48" spans="1:14" x14ac:dyDescent="0.35">
      <c r="A48" s="7">
        <v>45565</v>
      </c>
      <c r="B48" s="13">
        <f t="shared" si="2"/>
        <v>47</v>
      </c>
      <c r="C48" s="12">
        <v>2.2999999999999998</v>
      </c>
      <c r="D48">
        <f t="shared" si="7"/>
        <v>33.599999999999994</v>
      </c>
      <c r="E48">
        <v>1</v>
      </c>
      <c r="F48">
        <f t="shared" si="8"/>
        <v>-2.7</v>
      </c>
      <c r="G48" s="19">
        <f t="shared" si="3"/>
        <v>0.76999999999999991</v>
      </c>
      <c r="H48" s="19">
        <f t="shared" si="4"/>
        <v>2.7372918490118416</v>
      </c>
      <c r="I48" s="19">
        <f t="shared" si="5"/>
        <v>-4.7045836980236837</v>
      </c>
      <c r="J48" s="19">
        <f t="shared" si="6"/>
        <v>6.2445836980236828</v>
      </c>
      <c r="K48" s="17" t="s">
        <v>134</v>
      </c>
    </row>
    <row r="49" spans="1:28" x14ac:dyDescent="0.35">
      <c r="A49" s="7">
        <v>45566</v>
      </c>
      <c r="B49" s="13">
        <f t="shared" si="2"/>
        <v>48</v>
      </c>
      <c r="C49" s="12">
        <v>6.8</v>
      </c>
      <c r="D49">
        <f t="shared" si="7"/>
        <v>38.099999999999994</v>
      </c>
      <c r="E49">
        <v>1</v>
      </c>
      <c r="F49">
        <f t="shared" si="8"/>
        <v>4.5</v>
      </c>
      <c r="G49" s="19">
        <f t="shared" si="3"/>
        <v>0.56666666666666676</v>
      </c>
      <c r="H49" s="19">
        <f t="shared" si="4"/>
        <v>2.7312186942014649</v>
      </c>
      <c r="I49" s="19">
        <f t="shared" si="5"/>
        <v>-4.8957707217362634</v>
      </c>
      <c r="J49" s="19">
        <f t="shared" si="6"/>
        <v>6.0291040550695962</v>
      </c>
      <c r="K49" s="17" t="s">
        <v>157</v>
      </c>
    </row>
    <row r="50" spans="1:28" x14ac:dyDescent="0.35">
      <c r="A50" s="7">
        <v>45567</v>
      </c>
      <c r="B50" s="13">
        <f t="shared" si="2"/>
        <v>49</v>
      </c>
      <c r="C50" s="12">
        <v>7.3</v>
      </c>
      <c r="D50">
        <f t="shared" si="7"/>
        <v>38.599999999999994</v>
      </c>
      <c r="E50">
        <v>1</v>
      </c>
      <c r="F50">
        <f t="shared" si="8"/>
        <v>0.5</v>
      </c>
      <c r="G50" s="19">
        <f t="shared" si="3"/>
        <v>0.39000000000000024</v>
      </c>
      <c r="H50" s="19">
        <f t="shared" si="4"/>
        <v>2.7330507984058157</v>
      </c>
      <c r="I50" s="19">
        <f t="shared" si="5"/>
        <v>-5.0761015968116308</v>
      </c>
      <c r="J50" s="19">
        <f t="shared" si="6"/>
        <v>5.8561015968116319</v>
      </c>
      <c r="K50" s="17" t="s">
        <v>134</v>
      </c>
    </row>
    <row r="51" spans="1:28" x14ac:dyDescent="0.35">
      <c r="A51" s="7">
        <v>45568</v>
      </c>
      <c r="B51" s="13">
        <f t="shared" si="2"/>
        <v>50</v>
      </c>
      <c r="C51" s="12">
        <v>7.8</v>
      </c>
      <c r="D51">
        <f t="shared" si="7"/>
        <v>39.099999999999994</v>
      </c>
      <c r="E51">
        <v>1</v>
      </c>
      <c r="F51">
        <f t="shared" si="8"/>
        <v>0.5</v>
      </c>
      <c r="G51" s="19">
        <f t="shared" si="3"/>
        <v>0.36000000000000004</v>
      </c>
      <c r="H51" s="19">
        <f t="shared" si="4"/>
        <v>2.7101783459150184</v>
      </c>
      <c r="I51" s="19">
        <f t="shared" si="5"/>
        <v>-5.0603566918300364</v>
      </c>
      <c r="J51" s="19">
        <f t="shared" si="6"/>
        <v>5.7803566918300371</v>
      </c>
      <c r="K51" s="17" t="s">
        <v>134</v>
      </c>
    </row>
    <row r="52" spans="1:28" x14ac:dyDescent="0.35">
      <c r="A52" s="7">
        <v>45569</v>
      </c>
      <c r="B52" s="13">
        <f t="shared" si="2"/>
        <v>51</v>
      </c>
      <c r="C52" s="12">
        <v>8.6</v>
      </c>
      <c r="D52">
        <f t="shared" si="7"/>
        <v>39.899999999999991</v>
      </c>
      <c r="E52">
        <v>1</v>
      </c>
      <c r="F52">
        <f t="shared" si="8"/>
        <v>0.79999999999999982</v>
      </c>
      <c r="G52" s="19">
        <f t="shared" si="3"/>
        <v>0.57000000000000006</v>
      </c>
      <c r="H52" s="19">
        <f t="shared" si="4"/>
        <v>2.3252455067512048</v>
      </c>
      <c r="I52" s="19">
        <f t="shared" si="5"/>
        <v>-4.0804910135024093</v>
      </c>
      <c r="J52" s="19">
        <f t="shared" si="6"/>
        <v>5.2204910135024098</v>
      </c>
      <c r="K52" s="17" t="s">
        <v>134</v>
      </c>
    </row>
    <row r="53" spans="1:28" x14ac:dyDescent="0.35">
      <c r="A53" s="7">
        <v>45570</v>
      </c>
      <c r="B53" s="13">
        <f t="shared" si="2"/>
        <v>52</v>
      </c>
      <c r="C53" s="12">
        <v>9.6999999999999993</v>
      </c>
      <c r="D53">
        <f t="shared" si="7"/>
        <v>40.999999999999993</v>
      </c>
      <c r="E53">
        <v>1</v>
      </c>
      <c r="F53">
        <f t="shared" si="8"/>
        <v>1.0999999999999996</v>
      </c>
      <c r="G53" s="19">
        <f t="shared" si="3"/>
        <v>0.43000000000000005</v>
      </c>
      <c r="H53" s="19">
        <f t="shared" si="4"/>
        <v>2.5547537389475856</v>
      </c>
      <c r="I53" s="19">
        <f t="shared" si="5"/>
        <v>-4.6795074778951715</v>
      </c>
      <c r="J53" s="19">
        <f t="shared" si="6"/>
        <v>5.539507477895171</v>
      </c>
      <c r="K53" s="17" t="s">
        <v>134</v>
      </c>
    </row>
    <row r="54" spans="1:28" x14ac:dyDescent="0.35">
      <c r="A54" s="7">
        <v>45571</v>
      </c>
      <c r="B54" s="13">
        <f t="shared" si="2"/>
        <v>53</v>
      </c>
      <c r="C54" s="12">
        <v>11.8</v>
      </c>
      <c r="D54">
        <f t="shared" si="7"/>
        <v>43.099999999999994</v>
      </c>
      <c r="E54">
        <v>1</v>
      </c>
      <c r="F54">
        <f t="shared" si="8"/>
        <v>2.1000000000000014</v>
      </c>
      <c r="G54" s="19">
        <f t="shared" si="3"/>
        <v>0.27000000000000018</v>
      </c>
      <c r="H54" s="19">
        <f t="shared" si="4"/>
        <v>2.6560810730598319</v>
      </c>
      <c r="I54" s="19">
        <f t="shared" si="5"/>
        <v>-5.0421621461196633</v>
      </c>
      <c r="J54" s="19">
        <f t="shared" si="6"/>
        <v>5.5821621461196642</v>
      </c>
      <c r="K54" s="17" t="s">
        <v>134</v>
      </c>
    </row>
    <row r="55" spans="1:28" x14ac:dyDescent="0.35">
      <c r="A55" s="7">
        <v>45572</v>
      </c>
      <c r="B55" s="13">
        <f t="shared" si="2"/>
        <v>54</v>
      </c>
      <c r="C55" s="12">
        <v>14.5</v>
      </c>
      <c r="D55">
        <f t="shared" si="7"/>
        <v>45.8</v>
      </c>
      <c r="E55">
        <v>1</v>
      </c>
      <c r="F55">
        <f t="shared" si="8"/>
        <v>2.6999999999999993</v>
      </c>
      <c r="G55" s="19">
        <f t="shared" si="3"/>
        <v>0.11333333333333337</v>
      </c>
      <c r="H55" s="19">
        <f t="shared" si="4"/>
        <v>2.6169617667992191</v>
      </c>
      <c r="I55" s="19">
        <f t="shared" si="5"/>
        <v>-5.1205902002651049</v>
      </c>
      <c r="J55" s="19">
        <f t="shared" si="6"/>
        <v>5.3472568669317715</v>
      </c>
      <c r="K55" s="17" t="s">
        <v>134</v>
      </c>
    </row>
    <row r="56" spans="1:28" x14ac:dyDescent="0.35">
      <c r="A56" s="7">
        <v>45573</v>
      </c>
      <c r="B56" s="13">
        <f t="shared" si="2"/>
        <v>55</v>
      </c>
      <c r="C56" s="12">
        <v>15.5</v>
      </c>
      <c r="D56">
        <f t="shared" si="7"/>
        <v>46.8</v>
      </c>
      <c r="E56">
        <v>1</v>
      </c>
      <c r="F56">
        <f t="shared" si="8"/>
        <v>1</v>
      </c>
      <c r="G56" s="19">
        <f t="shared" si="3"/>
        <v>-6.6666666666666666E-2</v>
      </c>
      <c r="H56" s="19">
        <f t="shared" si="4"/>
        <v>2.425878993043324</v>
      </c>
      <c r="I56" s="19">
        <f t="shared" si="5"/>
        <v>-4.9184246527533144</v>
      </c>
      <c r="J56" s="19">
        <f t="shared" si="6"/>
        <v>4.7850913194199816</v>
      </c>
      <c r="K56" s="17" t="s">
        <v>134</v>
      </c>
    </row>
    <row r="57" spans="1:28" x14ac:dyDescent="0.35">
      <c r="A57" s="7">
        <v>45574</v>
      </c>
      <c r="B57" s="13">
        <f t="shared" si="2"/>
        <v>56</v>
      </c>
      <c r="C57" s="12">
        <v>17</v>
      </c>
      <c r="D57">
        <f t="shared" si="7"/>
        <v>48.3</v>
      </c>
      <c r="E57">
        <v>1</v>
      </c>
      <c r="F57">
        <f t="shared" si="8"/>
        <v>1.5</v>
      </c>
      <c r="G57" s="19">
        <f t="shared" si="3"/>
        <v>-0.11666666666666667</v>
      </c>
      <c r="H57" s="19">
        <f t="shared" si="4"/>
        <v>2.4084688543184911</v>
      </c>
      <c r="I57" s="19">
        <f t="shared" si="5"/>
        <v>-4.9336043753036485</v>
      </c>
      <c r="J57" s="19">
        <f t="shared" si="6"/>
        <v>4.700271041970316</v>
      </c>
      <c r="K57" s="17" t="s">
        <v>134</v>
      </c>
    </row>
    <row r="58" spans="1:28" x14ac:dyDescent="0.35">
      <c r="A58" s="7">
        <v>45575</v>
      </c>
      <c r="B58" s="13">
        <f t="shared" si="2"/>
        <v>57</v>
      </c>
      <c r="C58" s="12">
        <v>19.399999999999999</v>
      </c>
      <c r="D58">
        <f t="shared" si="7"/>
        <v>50.699999999999996</v>
      </c>
      <c r="E58">
        <v>1</v>
      </c>
      <c r="F58">
        <f t="shared" si="8"/>
        <v>2.3999999999999986</v>
      </c>
      <c r="G58" s="19">
        <f t="shared" si="3"/>
        <v>-0.41666666666666669</v>
      </c>
      <c r="H58" s="19">
        <f t="shared" si="4"/>
        <v>2.7822153443294471</v>
      </c>
      <c r="I58" s="19">
        <f t="shared" si="5"/>
        <v>-5.9810973553255611</v>
      </c>
      <c r="J58" s="19">
        <f t="shared" si="6"/>
        <v>5.1477640219922272</v>
      </c>
      <c r="K58" s="17" t="s">
        <v>134</v>
      </c>
    </row>
    <row r="59" spans="1:28" x14ac:dyDescent="0.35">
      <c r="A59" s="7">
        <v>45576</v>
      </c>
      <c r="B59" s="13">
        <f t="shared" si="2"/>
        <v>58</v>
      </c>
      <c r="C59" s="12">
        <v>22.5</v>
      </c>
      <c r="D59">
        <f t="shared" si="7"/>
        <v>53.8</v>
      </c>
      <c r="E59">
        <v>1</v>
      </c>
      <c r="F59">
        <f t="shared" si="8"/>
        <v>3.1000000000000014</v>
      </c>
      <c r="G59" s="19">
        <f t="shared" si="3"/>
        <v>-0.85</v>
      </c>
      <c r="H59" s="19">
        <f t="shared" si="4"/>
        <v>3.1976814517188337</v>
      </c>
      <c r="I59" s="19">
        <f t="shared" si="5"/>
        <v>-7.245362903437667</v>
      </c>
      <c r="J59" s="19">
        <f t="shared" si="6"/>
        <v>5.5453629034376677</v>
      </c>
      <c r="K59" s="17" t="s">
        <v>134</v>
      </c>
      <c r="L59" t="s">
        <v>162</v>
      </c>
      <c r="AB59">
        <f>12.5*60</f>
        <v>750</v>
      </c>
    </row>
    <row r="60" spans="1:28" x14ac:dyDescent="0.35">
      <c r="A60" s="7">
        <v>45577</v>
      </c>
      <c r="B60" s="13">
        <f t="shared" si="2"/>
        <v>59</v>
      </c>
      <c r="C60" s="12">
        <v>21.5</v>
      </c>
      <c r="D60">
        <f t="shared" si="7"/>
        <v>52.8</v>
      </c>
      <c r="E60">
        <v>1</v>
      </c>
      <c r="F60">
        <f t="shared" si="8"/>
        <v>-1</v>
      </c>
      <c r="G60" s="19">
        <f t="shared" si="3"/>
        <v>-0.98333333333333328</v>
      </c>
      <c r="H60" s="19">
        <f t="shared" si="4"/>
        <v>3.1802602968240756</v>
      </c>
      <c r="I60" s="19">
        <f t="shared" si="5"/>
        <v>-7.3438539269814846</v>
      </c>
      <c r="J60" s="19">
        <f t="shared" si="6"/>
        <v>5.3771872603148179</v>
      </c>
      <c r="K60" s="17" t="s">
        <v>134</v>
      </c>
    </row>
    <row r="61" spans="1:28" x14ac:dyDescent="0.35">
      <c r="A61" s="7">
        <v>45578</v>
      </c>
      <c r="B61" s="13">
        <f t="shared" si="2"/>
        <v>60</v>
      </c>
      <c r="C61" s="12">
        <v>17.399999999999999</v>
      </c>
      <c r="D61">
        <f t="shared" si="7"/>
        <v>48.699999999999996</v>
      </c>
      <c r="E61">
        <v>1</v>
      </c>
      <c r="F61">
        <f t="shared" si="8"/>
        <v>-4.1000000000000014</v>
      </c>
      <c r="G61" s="19">
        <f t="shared" si="3"/>
        <v>-0.97666666666666668</v>
      </c>
      <c r="H61" s="19">
        <f t="shared" si="4"/>
        <v>3.1821044748544773</v>
      </c>
      <c r="I61" s="19">
        <f t="shared" si="5"/>
        <v>-7.3408756163756212</v>
      </c>
      <c r="J61" s="19">
        <f t="shared" si="6"/>
        <v>5.3875422830422881</v>
      </c>
      <c r="K61" s="17" t="s">
        <v>134</v>
      </c>
    </row>
    <row r="62" spans="1:28" x14ac:dyDescent="0.35">
      <c r="A62" s="7">
        <v>45579</v>
      </c>
      <c r="B62" s="13">
        <f t="shared" si="2"/>
        <v>61</v>
      </c>
      <c r="C62" s="12">
        <v>13.2</v>
      </c>
      <c r="D62">
        <f t="shared" si="7"/>
        <v>44.5</v>
      </c>
      <c r="E62">
        <v>1</v>
      </c>
      <c r="F62">
        <f t="shared" si="8"/>
        <v>-4.1999999999999993</v>
      </c>
      <c r="G62" s="19">
        <f t="shared" si="3"/>
        <v>-0.81666666666666665</v>
      </c>
      <c r="H62" s="19">
        <f t="shared" si="4"/>
        <v>3.2564892479819769</v>
      </c>
      <c r="I62" s="19">
        <f t="shared" si="5"/>
        <v>-7.3296451626306203</v>
      </c>
      <c r="J62" s="19">
        <f t="shared" si="6"/>
        <v>5.6963118292972874</v>
      </c>
      <c r="K62" s="17" t="s">
        <v>134</v>
      </c>
    </row>
    <row r="63" spans="1:28" x14ac:dyDescent="0.35">
      <c r="A63" s="7">
        <v>45580</v>
      </c>
      <c r="B63" s="13">
        <f t="shared" si="2"/>
        <v>62</v>
      </c>
      <c r="C63" s="12">
        <v>12.3</v>
      </c>
      <c r="D63">
        <f t="shared" si="7"/>
        <v>43.6</v>
      </c>
      <c r="E63">
        <v>1</v>
      </c>
      <c r="F63">
        <f t="shared" si="8"/>
        <v>-0.89999999999999858</v>
      </c>
      <c r="G63" s="19">
        <f t="shared" si="3"/>
        <v>-0.75172413793103454</v>
      </c>
      <c r="H63" s="19">
        <f t="shared" si="4"/>
        <v>3.2930041508770107</v>
      </c>
      <c r="I63" s="19">
        <f t="shared" si="5"/>
        <v>-7.3377324396850563</v>
      </c>
      <c r="J63" s="19">
        <f t="shared" si="6"/>
        <v>5.8342841638229865</v>
      </c>
      <c r="K63" s="17" t="s">
        <v>134</v>
      </c>
    </row>
    <row r="64" spans="1:28" x14ac:dyDescent="0.35">
      <c r="A64" s="7">
        <v>45581</v>
      </c>
      <c r="B64" s="13">
        <f t="shared" si="2"/>
        <v>63</v>
      </c>
      <c r="C64" s="12">
        <v>10</v>
      </c>
      <c r="D64">
        <f t="shared" si="7"/>
        <v>41.3</v>
      </c>
      <c r="E64">
        <v>1</v>
      </c>
      <c r="F64">
        <f t="shared" si="8"/>
        <v>-2.3000000000000007</v>
      </c>
      <c r="G64" s="19">
        <f t="shared" si="3"/>
        <v>-0.93928571428571428</v>
      </c>
      <c r="H64" s="19">
        <f t="shared" si="4"/>
        <v>3.1954587515180131</v>
      </c>
      <c r="I64" s="19">
        <f t="shared" si="5"/>
        <v>-7.3302032173217402</v>
      </c>
      <c r="J64" s="19">
        <f t="shared" si="6"/>
        <v>5.4516317887503121</v>
      </c>
      <c r="K64" s="17" t="s">
        <v>134</v>
      </c>
    </row>
    <row r="65" spans="1:17" x14ac:dyDescent="0.35">
      <c r="A65" s="7">
        <v>45582</v>
      </c>
      <c r="B65" s="13">
        <f t="shared" si="2"/>
        <v>64</v>
      </c>
      <c r="C65" s="12">
        <v>7.8</v>
      </c>
      <c r="D65">
        <f t="shared" si="7"/>
        <v>39.099999999999994</v>
      </c>
      <c r="E65">
        <v>1</v>
      </c>
      <c r="F65">
        <f t="shared" si="8"/>
        <v>-2.2000000000000002</v>
      </c>
      <c r="G65" s="19">
        <f t="shared" si="3"/>
        <v>-0.99259259259259258</v>
      </c>
      <c r="H65" s="19">
        <f t="shared" si="4"/>
        <v>3.2418474300844466</v>
      </c>
      <c r="I65" s="19">
        <f t="shared" si="5"/>
        <v>-7.4762874527614862</v>
      </c>
      <c r="J65" s="19">
        <f t="shared" si="6"/>
        <v>5.4911022675763004</v>
      </c>
      <c r="K65" s="17" t="s">
        <v>134</v>
      </c>
    </row>
    <row r="66" spans="1:17" x14ac:dyDescent="0.35">
      <c r="A66" s="7">
        <v>45583</v>
      </c>
      <c r="B66" s="13">
        <f t="shared" si="2"/>
        <v>65</v>
      </c>
      <c r="C66" s="12">
        <v>9.8000000000000007</v>
      </c>
      <c r="D66">
        <f t="shared" si="7"/>
        <v>41.099999999999994</v>
      </c>
      <c r="E66">
        <v>1</v>
      </c>
      <c r="F66">
        <f t="shared" si="8"/>
        <v>2.0000000000000009</v>
      </c>
      <c r="G66" s="19">
        <f t="shared" si="3"/>
        <v>-1.05</v>
      </c>
      <c r="H66" s="19">
        <f t="shared" si="4"/>
        <v>3.2901075502645343</v>
      </c>
      <c r="I66" s="19">
        <f t="shared" si="5"/>
        <v>-7.6302151005290684</v>
      </c>
      <c r="J66" s="19">
        <f t="shared" si="6"/>
        <v>5.5302151005290687</v>
      </c>
      <c r="K66" s="17" t="s">
        <v>134</v>
      </c>
    </row>
    <row r="67" spans="1:17" x14ac:dyDescent="0.35">
      <c r="A67" s="7">
        <v>45584</v>
      </c>
      <c r="B67" s="13">
        <f t="shared" si="2"/>
        <v>66</v>
      </c>
      <c r="C67" s="12">
        <v>8.8000000000000007</v>
      </c>
      <c r="D67">
        <f t="shared" ref="D67:D77" si="9">D66+F67</f>
        <v>40.099999999999994</v>
      </c>
      <c r="E67">
        <v>1</v>
      </c>
      <c r="F67">
        <f t="shared" si="8"/>
        <v>-1</v>
      </c>
      <c r="G67" s="19">
        <f t="shared" si="3"/>
        <v>-1.1240000000000001</v>
      </c>
      <c r="H67" s="19">
        <f t="shared" si="4"/>
        <v>3.3339802039004374</v>
      </c>
      <c r="I67" s="19">
        <f t="shared" si="5"/>
        <v>-7.7919604078008753</v>
      </c>
      <c r="J67" s="19">
        <f t="shared" si="6"/>
        <v>5.5439604078008742</v>
      </c>
      <c r="K67" s="17" t="s">
        <v>134</v>
      </c>
    </row>
    <row r="68" spans="1:17" x14ac:dyDescent="0.35">
      <c r="A68" s="7">
        <v>45585</v>
      </c>
      <c r="B68" s="13">
        <f t="shared" ref="B68:B129" si="10">B67+1</f>
        <v>67</v>
      </c>
      <c r="C68" s="12">
        <v>3.2</v>
      </c>
      <c r="D68">
        <f t="shared" si="9"/>
        <v>34.499999999999993</v>
      </c>
      <c r="E68">
        <v>1</v>
      </c>
      <c r="F68">
        <f t="shared" si="8"/>
        <v>-5.6000000000000005</v>
      </c>
      <c r="G68" s="19">
        <f t="shared" si="3"/>
        <v>-1.2166666666666668</v>
      </c>
      <c r="H68" s="19">
        <f t="shared" si="4"/>
        <v>3.3710367676560407</v>
      </c>
      <c r="I68" s="19">
        <f t="shared" si="5"/>
        <v>-7.9587402019787481</v>
      </c>
      <c r="J68" s="19">
        <f t="shared" si="6"/>
        <v>5.5254068686454145</v>
      </c>
      <c r="K68" s="17" t="s">
        <v>134</v>
      </c>
      <c r="L68" t="s">
        <v>145</v>
      </c>
    </row>
    <row r="69" spans="1:17" x14ac:dyDescent="0.35">
      <c r="A69" s="7">
        <v>45586</v>
      </c>
      <c r="B69" s="13">
        <f t="shared" si="10"/>
        <v>68</v>
      </c>
      <c r="C69" s="12">
        <v>-0.5</v>
      </c>
      <c r="D69">
        <f t="shared" si="9"/>
        <v>30.799999999999994</v>
      </c>
      <c r="E69">
        <v>1</v>
      </c>
      <c r="F69">
        <f t="shared" si="8"/>
        <v>-3.7</v>
      </c>
      <c r="G69" s="19">
        <f t="shared" si="3"/>
        <v>-1.4291666666666665</v>
      </c>
      <c r="H69" s="19">
        <f t="shared" si="4"/>
        <v>3.315554147583109</v>
      </c>
      <c r="I69" s="19">
        <f t="shared" si="5"/>
        <v>-8.0602749618328851</v>
      </c>
      <c r="J69" s="19">
        <f t="shared" si="6"/>
        <v>5.2019416284995517</v>
      </c>
      <c r="K69" s="17" t="s">
        <v>134</v>
      </c>
      <c r="L69" t="s">
        <v>134</v>
      </c>
    </row>
    <row r="70" spans="1:17" x14ac:dyDescent="0.35">
      <c r="A70" s="7">
        <v>45587</v>
      </c>
      <c r="B70" s="13">
        <f t="shared" si="10"/>
        <v>69</v>
      </c>
      <c r="C70" s="12">
        <v>-2</v>
      </c>
      <c r="D70">
        <f t="shared" si="9"/>
        <v>29.299999999999994</v>
      </c>
      <c r="E70">
        <v>1</v>
      </c>
      <c r="F70">
        <f t="shared" si="8"/>
        <v>-1.5</v>
      </c>
      <c r="G70" s="19">
        <f t="shared" si="3"/>
        <v>-1.3333333333333333</v>
      </c>
      <c r="H70" s="19">
        <f t="shared" si="4"/>
        <v>3.4634600554294774</v>
      </c>
      <c r="I70" s="19">
        <f t="shared" si="5"/>
        <v>-8.2602534441922888</v>
      </c>
      <c r="J70" s="19">
        <f t="shared" si="6"/>
        <v>5.5935867775256218</v>
      </c>
      <c r="K70" s="17" t="s">
        <v>163</v>
      </c>
    </row>
    <row r="71" spans="1:17" x14ac:dyDescent="0.35">
      <c r="A71" s="7">
        <v>45588</v>
      </c>
      <c r="B71" s="13">
        <f t="shared" si="10"/>
        <v>70</v>
      </c>
      <c r="C71" s="12">
        <v>-2</v>
      </c>
      <c r="D71">
        <f t="shared" si="9"/>
        <v>29.299999999999994</v>
      </c>
      <c r="E71">
        <v>1</v>
      </c>
      <c r="F71">
        <f t="shared" si="8"/>
        <v>0</v>
      </c>
      <c r="G71" s="19">
        <f t="shared" si="3"/>
        <v>-0.97916666666666663</v>
      </c>
      <c r="H71" s="19">
        <f t="shared" si="4"/>
        <v>4.0661180470102227</v>
      </c>
      <c r="I71" s="19">
        <f t="shared" si="5"/>
        <v>-9.1114027606871115</v>
      </c>
      <c r="J71" s="19">
        <f t="shared" si="6"/>
        <v>7.1530694273537785</v>
      </c>
      <c r="K71" s="17" t="s">
        <v>163</v>
      </c>
    </row>
    <row r="72" spans="1:17" x14ac:dyDescent="0.35">
      <c r="A72" s="7">
        <v>45589</v>
      </c>
      <c r="B72" s="13">
        <f t="shared" si="10"/>
        <v>71</v>
      </c>
      <c r="C72" s="12">
        <v>-2</v>
      </c>
      <c r="D72">
        <f t="shared" si="9"/>
        <v>29.299999999999994</v>
      </c>
      <c r="E72">
        <v>1</v>
      </c>
      <c r="F72">
        <f t="shared" si="8"/>
        <v>0</v>
      </c>
      <c r="G72" s="19">
        <f t="shared" si="3"/>
        <v>-1.1666666666666667</v>
      </c>
      <c r="H72" s="19">
        <f t="shared" si="4"/>
        <v>4.0512000965420389</v>
      </c>
      <c r="I72" s="19">
        <f t="shared" si="5"/>
        <v>-9.269066859750744</v>
      </c>
      <c r="J72" s="19">
        <f t="shared" si="6"/>
        <v>6.9357335264174109</v>
      </c>
      <c r="K72" s="17" t="s">
        <v>163</v>
      </c>
    </row>
    <row r="73" spans="1:17" x14ac:dyDescent="0.35">
      <c r="A73" s="7">
        <v>45590</v>
      </c>
      <c r="B73" s="13">
        <f t="shared" si="10"/>
        <v>72</v>
      </c>
      <c r="C73" s="12">
        <v>-10</v>
      </c>
      <c r="D73">
        <f t="shared" si="9"/>
        <v>21.299999999999994</v>
      </c>
      <c r="E73">
        <v>1</v>
      </c>
      <c r="F73">
        <f t="shared" si="8"/>
        <v>-8</v>
      </c>
      <c r="G73" s="19">
        <f t="shared" si="3"/>
        <v>-1.3291666666666666</v>
      </c>
      <c r="H73" s="19">
        <f t="shared" si="4"/>
        <v>3.9825116830406859</v>
      </c>
      <c r="I73" s="19">
        <f t="shared" si="5"/>
        <v>-9.2941900327480376</v>
      </c>
      <c r="J73" s="19">
        <f t="shared" si="6"/>
        <v>6.6358566994147052</v>
      </c>
      <c r="K73" s="17" t="s">
        <v>163</v>
      </c>
      <c r="Q73">
        <f>15*14+12*14+14*12+16*14+12*12+28*15</f>
        <v>1334</v>
      </c>
    </row>
    <row r="74" spans="1:17" x14ac:dyDescent="0.35">
      <c r="A74" s="7">
        <v>45591</v>
      </c>
      <c r="B74" s="13">
        <f t="shared" si="10"/>
        <v>73</v>
      </c>
      <c r="C74" s="12">
        <v>-20</v>
      </c>
      <c r="D74">
        <f t="shared" si="9"/>
        <v>11.299999999999994</v>
      </c>
      <c r="E74">
        <v>1</v>
      </c>
      <c r="F74">
        <f t="shared" si="8"/>
        <v>-10</v>
      </c>
      <c r="G74" s="19">
        <f t="shared" si="3"/>
        <v>-1.4083333333333332</v>
      </c>
      <c r="H74" s="19">
        <f t="shared" si="4"/>
        <v>3.9119386356241441</v>
      </c>
      <c r="I74" s="19">
        <f t="shared" si="5"/>
        <v>-9.2322106045816206</v>
      </c>
      <c r="J74" s="19">
        <f t="shared" si="6"/>
        <v>6.415543937914955</v>
      </c>
      <c r="K74" s="17" t="s">
        <v>163</v>
      </c>
      <c r="Q74">
        <f>14*12+17*20+15*12</f>
        <v>688</v>
      </c>
    </row>
    <row r="75" spans="1:17" x14ac:dyDescent="0.35">
      <c r="A75" s="7">
        <v>45592</v>
      </c>
      <c r="B75" s="13">
        <f t="shared" si="10"/>
        <v>74</v>
      </c>
      <c r="C75" s="12">
        <v>-22.5</v>
      </c>
      <c r="D75">
        <f t="shared" si="9"/>
        <v>8.7999999999999936</v>
      </c>
      <c r="E75">
        <v>1</v>
      </c>
      <c r="F75">
        <f t="shared" si="8"/>
        <v>-2.5</v>
      </c>
      <c r="G75" s="19">
        <f t="shared" si="3"/>
        <v>-1.5833333333333333</v>
      </c>
      <c r="H75" s="19">
        <f t="shared" si="4"/>
        <v>3.9830543835381191</v>
      </c>
      <c r="I75" s="19">
        <f t="shared" si="5"/>
        <v>-9.5494421004095713</v>
      </c>
      <c r="J75" s="19">
        <f t="shared" si="6"/>
        <v>6.3827754337429052</v>
      </c>
      <c r="K75" s="17" t="s">
        <v>163</v>
      </c>
      <c r="Q75">
        <f>16*16</f>
        <v>256</v>
      </c>
    </row>
    <row r="76" spans="1:17" x14ac:dyDescent="0.35">
      <c r="A76" s="7">
        <v>45593</v>
      </c>
      <c r="B76" s="13">
        <f t="shared" si="10"/>
        <v>75</v>
      </c>
      <c r="C76" s="12">
        <v>0</v>
      </c>
      <c r="D76">
        <f t="shared" si="9"/>
        <v>8.7999999999999936</v>
      </c>
      <c r="E76">
        <v>1</v>
      </c>
      <c r="F76">
        <v>0</v>
      </c>
      <c r="G76" s="19">
        <f t="shared" si="3"/>
        <v>-1.7249999999999999</v>
      </c>
      <c r="H76" s="19">
        <f t="shared" si="4"/>
        <v>4.1278777840435152</v>
      </c>
      <c r="I76" s="19">
        <f t="shared" si="5"/>
        <v>-9.9807555680870301</v>
      </c>
      <c r="J76" s="19">
        <f t="shared" si="6"/>
        <v>6.5307555680870308</v>
      </c>
      <c r="K76" s="17" t="s">
        <v>44</v>
      </c>
    </row>
    <row r="77" spans="1:17" x14ac:dyDescent="0.35">
      <c r="A77" s="7">
        <v>45594</v>
      </c>
      <c r="B77" s="13">
        <f t="shared" si="10"/>
        <v>76</v>
      </c>
      <c r="C77" s="12">
        <v>3</v>
      </c>
      <c r="D77">
        <f t="shared" si="9"/>
        <v>11.799999999999994</v>
      </c>
      <c r="E77">
        <v>1</v>
      </c>
      <c r="F77">
        <f>C77-C76</f>
        <v>3</v>
      </c>
      <c r="G77" s="19">
        <f t="shared" si="3"/>
        <v>-1.7166666666666668</v>
      </c>
      <c r="H77" s="19">
        <f t="shared" si="4"/>
        <v>4.1230719399765778</v>
      </c>
      <c r="I77" s="19">
        <f t="shared" si="5"/>
        <v>-9.9628105466198225</v>
      </c>
      <c r="J77" s="19">
        <f t="shared" si="6"/>
        <v>6.5294772132864889</v>
      </c>
    </row>
    <row r="78" spans="1:17" x14ac:dyDescent="0.35">
      <c r="A78" s="7">
        <v>45595</v>
      </c>
      <c r="H78" s="19">
        <f t="shared" si="4"/>
        <v>4.1439694302551136</v>
      </c>
      <c r="I78" s="19">
        <f t="shared" si="5"/>
        <v>-8.2879388605102271</v>
      </c>
      <c r="J78" s="19">
        <f t="shared" si="6"/>
        <v>8.2879388605102271</v>
      </c>
      <c r="K78" s="17" t="s">
        <v>167</v>
      </c>
    </row>
    <row r="79" spans="1:17" x14ac:dyDescent="0.35">
      <c r="A79" s="7">
        <v>45596</v>
      </c>
      <c r="H79" s="19">
        <f t="shared" si="4"/>
        <v>4.1474557127097684</v>
      </c>
      <c r="I79" s="19">
        <f t="shared" si="5"/>
        <v>-8.2949114254195369</v>
      </c>
      <c r="J79" s="19">
        <f t="shared" si="6"/>
        <v>8.2949114254195369</v>
      </c>
      <c r="K79" s="17" t="s">
        <v>167</v>
      </c>
    </row>
    <row r="80" spans="1:17" x14ac:dyDescent="0.35">
      <c r="A80" s="7">
        <v>45597</v>
      </c>
      <c r="H80" s="19">
        <f t="shared" si="4"/>
        <v>4.2585188315761728</v>
      </c>
      <c r="I80" s="19">
        <f t="shared" si="5"/>
        <v>-8.5170376631523457</v>
      </c>
      <c r="J80" s="19">
        <f t="shared" si="6"/>
        <v>8.5170376631523457</v>
      </c>
      <c r="K80" s="17" t="s">
        <v>167</v>
      </c>
    </row>
    <row r="81" spans="1:11" x14ac:dyDescent="0.35">
      <c r="A81" s="7">
        <v>45598</v>
      </c>
      <c r="H81" s="19">
        <f t="shared" ref="H81:H99" si="11">_xlfn.STDEV.P(F67:F96)</f>
        <v>4.4531804333781739</v>
      </c>
      <c r="I81" s="19">
        <f t="shared" ref="I81:I99" si="12">G81-2*H81</f>
        <v>-8.9063608667563479</v>
      </c>
      <c r="J81" s="19">
        <f t="shared" ref="J81:J99" si="13">G81+2*H81</f>
        <v>8.9063608667563479</v>
      </c>
      <c r="K81" s="17" t="s">
        <v>167</v>
      </c>
    </row>
    <row r="82" spans="1:11" x14ac:dyDescent="0.35">
      <c r="A82" s="7">
        <v>45599</v>
      </c>
      <c r="H82" s="19">
        <f t="shared" si="11"/>
        <v>4.5267242724611458</v>
      </c>
      <c r="I82" s="19">
        <f t="shared" si="12"/>
        <v>-9.0534485449222917</v>
      </c>
      <c r="J82" s="19">
        <f t="shared" si="13"/>
        <v>9.0534485449222917</v>
      </c>
      <c r="K82" s="17" t="s">
        <v>167</v>
      </c>
    </row>
    <row r="83" spans="1:11" x14ac:dyDescent="0.35">
      <c r="A83" s="7">
        <v>45600</v>
      </c>
      <c r="C83" s="12">
        <v>0</v>
      </c>
      <c r="D83">
        <v>11.8</v>
      </c>
      <c r="H83" s="19">
        <f t="shared" si="11"/>
        <v>4.5128500941447438</v>
      </c>
      <c r="I83" s="19">
        <f t="shared" si="12"/>
        <v>-9.0257001882894876</v>
      </c>
      <c r="J83" s="19">
        <f t="shared" si="13"/>
        <v>9.0257001882894876</v>
      </c>
      <c r="K83" s="17" t="s">
        <v>167</v>
      </c>
    </row>
    <row r="84" spans="1:11" x14ac:dyDescent="0.35">
      <c r="A84" s="7">
        <v>45601</v>
      </c>
      <c r="B84" s="13">
        <v>77</v>
      </c>
      <c r="C84" s="12">
        <v>-3</v>
      </c>
      <c r="D84">
        <f t="shared" ref="D84:D100" si="14">D83+F84</f>
        <v>8.8000000000000007</v>
      </c>
      <c r="E84">
        <v>1</v>
      </c>
      <c r="F84">
        <f t="shared" ref="F84:F99" si="15">C84-C83</f>
        <v>-3</v>
      </c>
      <c r="G84" s="19">
        <f t="shared" ref="G84:G99" si="16">AVERAGE(F70:F99)</f>
        <v>-2.8854166666666665</v>
      </c>
      <c r="H84" s="19">
        <f t="shared" si="11"/>
        <v>4.563018901238034</v>
      </c>
      <c r="I84" s="19">
        <f t="shared" si="12"/>
        <v>-12.011454469142734</v>
      </c>
      <c r="J84" s="19">
        <f t="shared" si="13"/>
        <v>6.2406211358094019</v>
      </c>
      <c r="K84" s="17" t="s">
        <v>177</v>
      </c>
    </row>
    <row r="85" spans="1:11" x14ac:dyDescent="0.35">
      <c r="A85" s="7">
        <v>45602</v>
      </c>
      <c r="B85" s="13">
        <f t="shared" si="10"/>
        <v>78</v>
      </c>
      <c r="C85" s="12">
        <v>2</v>
      </c>
      <c r="D85">
        <f t="shared" si="14"/>
        <v>13.8</v>
      </c>
      <c r="E85">
        <v>1</v>
      </c>
      <c r="F85">
        <f t="shared" si="15"/>
        <v>5</v>
      </c>
      <c r="G85" s="19">
        <f t="shared" si="16"/>
        <v>-3.0104166666666665</v>
      </c>
      <c r="H85" s="19">
        <f t="shared" si="11"/>
        <v>4.5644454566123249</v>
      </c>
      <c r="I85" s="19">
        <f t="shared" si="12"/>
        <v>-12.139307579891316</v>
      </c>
      <c r="J85" s="19">
        <f t="shared" si="13"/>
        <v>6.1184742465579838</v>
      </c>
      <c r="K85" s="17" t="s">
        <v>177</v>
      </c>
    </row>
    <row r="86" spans="1:11" x14ac:dyDescent="0.35">
      <c r="A86" s="7">
        <v>45603</v>
      </c>
      <c r="B86" s="13">
        <f t="shared" si="10"/>
        <v>79</v>
      </c>
      <c r="C86" s="12">
        <v>11.5</v>
      </c>
      <c r="D86">
        <f t="shared" si="14"/>
        <v>23.3</v>
      </c>
      <c r="E86">
        <v>1</v>
      </c>
      <c r="F86">
        <f t="shared" si="15"/>
        <v>9.5</v>
      </c>
      <c r="G86" s="19">
        <f t="shared" si="16"/>
        <v>-3.0729166666666665</v>
      </c>
      <c r="H86" s="19">
        <f t="shared" si="11"/>
        <v>4.5329575326772646</v>
      </c>
      <c r="I86" s="19">
        <f t="shared" si="12"/>
        <v>-12.138831732021195</v>
      </c>
      <c r="J86" s="19">
        <f t="shared" si="13"/>
        <v>5.9929983986878632</v>
      </c>
      <c r="K86" s="17" t="s">
        <v>177</v>
      </c>
    </row>
    <row r="87" spans="1:11" x14ac:dyDescent="0.35">
      <c r="A87" s="7">
        <v>45604</v>
      </c>
      <c r="B87" s="13">
        <f t="shared" si="10"/>
        <v>80</v>
      </c>
      <c r="C87" s="12">
        <v>8.5</v>
      </c>
      <c r="D87">
        <f t="shared" si="14"/>
        <v>20.3</v>
      </c>
      <c r="E87">
        <v>1</v>
      </c>
      <c r="F87">
        <f t="shared" si="15"/>
        <v>-3</v>
      </c>
      <c r="G87" s="19">
        <f t="shared" si="16"/>
        <v>-3.5520833333333335</v>
      </c>
      <c r="H87" s="19">
        <f t="shared" si="11"/>
        <v>4.7836849282802429</v>
      </c>
      <c r="I87" s="19">
        <f t="shared" si="12"/>
        <v>-13.11945318989382</v>
      </c>
      <c r="J87" s="19">
        <f t="shared" si="13"/>
        <v>6.015286523227152</v>
      </c>
      <c r="K87" s="17" t="s">
        <v>177</v>
      </c>
    </row>
    <row r="88" spans="1:11" x14ac:dyDescent="0.35">
      <c r="A88" s="7">
        <v>45605</v>
      </c>
      <c r="B88" s="13">
        <f t="shared" si="10"/>
        <v>81</v>
      </c>
      <c r="C88" s="12">
        <v>7</v>
      </c>
      <c r="D88">
        <f t="shared" si="14"/>
        <v>18.8</v>
      </c>
      <c r="E88">
        <v>1</v>
      </c>
      <c r="F88">
        <f t="shared" si="15"/>
        <v>-1.5</v>
      </c>
      <c r="G88" s="19">
        <f t="shared" si="16"/>
        <v>-3.65625</v>
      </c>
      <c r="H88" s="19">
        <f t="shared" si="11"/>
        <v>4.9050847873235925</v>
      </c>
      <c r="I88" s="19">
        <f t="shared" si="12"/>
        <v>-13.466419574647185</v>
      </c>
      <c r="J88" s="19">
        <f t="shared" si="13"/>
        <v>6.1539195746471851</v>
      </c>
      <c r="K88" s="17" t="s">
        <v>177</v>
      </c>
    </row>
    <row r="89" spans="1:11" x14ac:dyDescent="0.35">
      <c r="A89" s="7">
        <v>45606</v>
      </c>
      <c r="B89" s="13">
        <f t="shared" si="10"/>
        <v>82</v>
      </c>
      <c r="C89" s="12">
        <v>8.1999999999999993</v>
      </c>
      <c r="D89">
        <f t="shared" si="14"/>
        <v>20</v>
      </c>
      <c r="E89">
        <v>1</v>
      </c>
      <c r="F89">
        <f t="shared" si="15"/>
        <v>1.1999999999999993</v>
      </c>
      <c r="G89" s="19">
        <f t="shared" si="16"/>
        <v>-3.7395833333333335</v>
      </c>
      <c r="H89" s="19">
        <f t="shared" si="11"/>
        <v>5.0276108301779114</v>
      </c>
      <c r="I89" s="19">
        <f t="shared" si="12"/>
        <v>-13.794804993689157</v>
      </c>
      <c r="J89" s="19">
        <f t="shared" si="13"/>
        <v>6.315638327022489</v>
      </c>
      <c r="K89" s="17" t="s">
        <v>177</v>
      </c>
    </row>
    <row r="90" spans="1:11" x14ac:dyDescent="0.35">
      <c r="A90" s="7">
        <v>45607</v>
      </c>
      <c r="B90" s="13">
        <f t="shared" si="10"/>
        <v>83</v>
      </c>
      <c r="C90" s="12">
        <v>3</v>
      </c>
      <c r="D90">
        <f t="shared" si="14"/>
        <v>14.8</v>
      </c>
      <c r="E90">
        <v>1</v>
      </c>
      <c r="F90">
        <f t="shared" si="15"/>
        <v>-5.1999999999999993</v>
      </c>
      <c r="G90" s="19">
        <f t="shared" si="16"/>
        <v>-4.15625</v>
      </c>
      <c r="H90" s="19">
        <f t="shared" si="11"/>
        <v>5.3138441926882525</v>
      </c>
      <c r="I90" s="19">
        <f t="shared" si="12"/>
        <v>-14.783938385376505</v>
      </c>
      <c r="J90" s="19">
        <f t="shared" si="13"/>
        <v>6.471438385376505</v>
      </c>
      <c r="K90" s="17" t="s">
        <v>177</v>
      </c>
    </row>
    <row r="91" spans="1:11" x14ac:dyDescent="0.35">
      <c r="A91" s="7">
        <v>45608</v>
      </c>
      <c r="B91" s="13">
        <f t="shared" si="10"/>
        <v>84</v>
      </c>
      <c r="C91" s="12">
        <v>-4.5</v>
      </c>
      <c r="D91">
        <f t="shared" si="14"/>
        <v>7.3000000000000007</v>
      </c>
      <c r="E91">
        <v>1</v>
      </c>
      <c r="F91">
        <f t="shared" si="15"/>
        <v>-7.5</v>
      </c>
      <c r="G91" s="19">
        <f t="shared" si="16"/>
        <v>-4.677083333333333</v>
      </c>
      <c r="H91" s="19">
        <f t="shared" si="11"/>
        <v>5.4905976292557526</v>
      </c>
      <c r="I91" s="19">
        <f t="shared" si="12"/>
        <v>-15.658278591844837</v>
      </c>
      <c r="J91" s="19">
        <f t="shared" si="13"/>
        <v>6.3041119251781721</v>
      </c>
      <c r="K91" s="17" t="s">
        <v>193</v>
      </c>
    </row>
    <row r="92" spans="1:11" x14ac:dyDescent="0.35">
      <c r="A92" s="7">
        <v>45609</v>
      </c>
      <c r="B92" s="13">
        <f t="shared" si="10"/>
        <v>85</v>
      </c>
      <c r="C92" s="12">
        <v>-8.5</v>
      </c>
      <c r="D92">
        <f t="shared" si="14"/>
        <v>3.3000000000000007</v>
      </c>
      <c r="E92">
        <v>1</v>
      </c>
      <c r="F92">
        <f t="shared" si="15"/>
        <v>-4</v>
      </c>
      <c r="G92" s="19">
        <f t="shared" si="16"/>
        <v>-5.072916666666667</v>
      </c>
      <c r="H92" s="19">
        <f t="shared" si="11"/>
        <v>5.2604851480690975</v>
      </c>
      <c r="I92" s="19">
        <f t="shared" si="12"/>
        <v>-15.593886962804863</v>
      </c>
      <c r="J92" s="19">
        <f t="shared" si="13"/>
        <v>5.448053629471528</v>
      </c>
      <c r="K92" s="17" t="s">
        <v>193</v>
      </c>
    </row>
    <row r="93" spans="1:11" x14ac:dyDescent="0.35">
      <c r="A93" s="7">
        <v>45610</v>
      </c>
      <c r="B93" s="13">
        <f t="shared" si="10"/>
        <v>86</v>
      </c>
      <c r="C93" s="12">
        <v>-12.5</v>
      </c>
      <c r="D93">
        <f t="shared" si="14"/>
        <v>-0.69999999999999929</v>
      </c>
      <c r="E93">
        <v>1</v>
      </c>
      <c r="F93">
        <f t="shared" si="15"/>
        <v>-4</v>
      </c>
      <c r="G93" s="19">
        <f t="shared" si="16"/>
        <v>-5.13</v>
      </c>
      <c r="H93" s="19">
        <f t="shared" si="11"/>
        <v>5.1617826378103135</v>
      </c>
      <c r="I93" s="19">
        <f t="shared" si="12"/>
        <v>-15.453565275620626</v>
      </c>
      <c r="J93" s="19">
        <f t="shared" si="13"/>
        <v>5.1935652756206272</v>
      </c>
      <c r="K93" s="17" t="s">
        <v>193</v>
      </c>
    </row>
    <row r="94" spans="1:11" x14ac:dyDescent="0.35">
      <c r="A94" s="7">
        <v>45611</v>
      </c>
      <c r="B94" s="13">
        <f t="shared" si="10"/>
        <v>87</v>
      </c>
      <c r="C94" s="12">
        <v>-15.3</v>
      </c>
      <c r="D94">
        <f t="shared" si="14"/>
        <v>-3.5</v>
      </c>
      <c r="E94">
        <v>1</v>
      </c>
      <c r="F94">
        <f t="shared" si="15"/>
        <v>-2.8000000000000007</v>
      </c>
      <c r="G94" s="19">
        <f t="shared" si="16"/>
        <v>-5.0288461538461542</v>
      </c>
      <c r="H94" s="19">
        <f t="shared" si="11"/>
        <v>5.0867507589839382</v>
      </c>
      <c r="I94" s="19">
        <f t="shared" si="12"/>
        <v>-15.202347671814032</v>
      </c>
      <c r="J94" s="19">
        <f t="shared" si="13"/>
        <v>5.1446553641217223</v>
      </c>
      <c r="K94" s="17" t="s">
        <v>195</v>
      </c>
    </row>
    <row r="95" spans="1:11" x14ac:dyDescent="0.35">
      <c r="A95" s="7">
        <v>45612</v>
      </c>
      <c r="B95" s="13">
        <f t="shared" si="10"/>
        <v>88</v>
      </c>
      <c r="C95" s="12">
        <v>-22</v>
      </c>
      <c r="D95">
        <f t="shared" si="14"/>
        <v>-10.199999999999999</v>
      </c>
      <c r="E95">
        <v>1</v>
      </c>
      <c r="F95">
        <f t="shared" si="15"/>
        <v>-6.6999999999999993</v>
      </c>
      <c r="G95" s="19">
        <f t="shared" si="16"/>
        <v>-4.9537037037037033</v>
      </c>
      <c r="H95" s="19">
        <f t="shared" si="11"/>
        <v>5.006346452363978</v>
      </c>
      <c r="I95" s="19">
        <f t="shared" si="12"/>
        <v>-14.966396608431658</v>
      </c>
      <c r="J95" s="19">
        <f t="shared" si="13"/>
        <v>5.0589892010242528</v>
      </c>
      <c r="K95" s="17" t="s">
        <v>196</v>
      </c>
    </row>
    <row r="96" spans="1:11" x14ac:dyDescent="0.35">
      <c r="A96" s="7">
        <v>45613</v>
      </c>
      <c r="B96" s="13">
        <f t="shared" si="10"/>
        <v>89</v>
      </c>
      <c r="C96" s="12">
        <v>-32</v>
      </c>
      <c r="D96">
        <f t="shared" si="14"/>
        <v>-20.2</v>
      </c>
      <c r="E96">
        <v>1</v>
      </c>
      <c r="F96">
        <f t="shared" si="15"/>
        <v>-10</v>
      </c>
      <c r="G96" s="19">
        <f t="shared" si="16"/>
        <v>-4.8482142857142856</v>
      </c>
      <c r="H96" s="19">
        <f t="shared" si="11"/>
        <v>4.9465984370008025</v>
      </c>
      <c r="I96" s="19">
        <f t="shared" si="12"/>
        <v>-14.741411159715891</v>
      </c>
      <c r="J96" s="19">
        <f t="shared" si="13"/>
        <v>5.0449825882873194</v>
      </c>
      <c r="K96" s="17" t="s">
        <v>197</v>
      </c>
    </row>
    <row r="97" spans="1:11" x14ac:dyDescent="0.35">
      <c r="A97" s="7">
        <v>45614</v>
      </c>
      <c r="B97" s="13">
        <f t="shared" si="10"/>
        <v>90</v>
      </c>
      <c r="C97" s="12">
        <v>-39</v>
      </c>
      <c r="D97">
        <f t="shared" si="14"/>
        <v>-27.2</v>
      </c>
      <c r="E97">
        <v>1</v>
      </c>
      <c r="F97">
        <f t="shared" si="15"/>
        <v>-7</v>
      </c>
      <c r="G97" s="19">
        <f t="shared" si="16"/>
        <v>-4.931034482758621</v>
      </c>
      <c r="H97" s="19">
        <f t="shared" si="11"/>
        <v>4.8802807613041868</v>
      </c>
      <c r="I97" s="19">
        <f t="shared" si="12"/>
        <v>-14.691596005366995</v>
      </c>
      <c r="J97" s="19">
        <f t="shared" si="13"/>
        <v>4.8295270398497525</v>
      </c>
      <c r="K97" s="17" t="s">
        <v>198</v>
      </c>
    </row>
    <row r="98" spans="1:11" x14ac:dyDescent="0.35">
      <c r="A98" s="7">
        <v>45615</v>
      </c>
      <c r="B98" s="13">
        <f t="shared" si="10"/>
        <v>91</v>
      </c>
      <c r="C98" s="12">
        <v>-44</v>
      </c>
      <c r="D98">
        <f t="shared" si="14"/>
        <v>-32.200000000000003</v>
      </c>
      <c r="E98">
        <v>1</v>
      </c>
      <c r="F98">
        <f t="shared" si="15"/>
        <v>-5</v>
      </c>
      <c r="G98" s="19">
        <f t="shared" si="16"/>
        <v>-4.931034482758621</v>
      </c>
      <c r="H98" s="19">
        <f t="shared" si="11"/>
        <v>4.8802807613041868</v>
      </c>
      <c r="I98" s="19">
        <f t="shared" si="12"/>
        <v>-14.691596005366995</v>
      </c>
      <c r="J98" s="19">
        <f t="shared" si="13"/>
        <v>4.8295270398497525</v>
      </c>
      <c r="K98" s="17" t="s">
        <v>199</v>
      </c>
    </row>
    <row r="99" spans="1:11" x14ac:dyDescent="0.35">
      <c r="A99" s="7">
        <v>45616</v>
      </c>
      <c r="B99" s="13">
        <f t="shared" si="10"/>
        <v>92</v>
      </c>
      <c r="C99" s="12">
        <v>-50.25</v>
      </c>
      <c r="D99">
        <f t="shared" si="14"/>
        <v>-38.450000000000003</v>
      </c>
      <c r="E99">
        <v>1</v>
      </c>
      <c r="F99">
        <f t="shared" si="15"/>
        <v>-6.25</v>
      </c>
      <c r="G99" s="19">
        <f t="shared" si="16"/>
        <v>-5</v>
      </c>
      <c r="H99" s="19">
        <f t="shared" si="11"/>
        <v>4.9527589713786231</v>
      </c>
      <c r="I99" s="19">
        <f t="shared" si="12"/>
        <v>-14.905517942757246</v>
      </c>
      <c r="J99" s="19">
        <f t="shared" si="13"/>
        <v>4.9055179427572462</v>
      </c>
      <c r="K99" s="17" t="s">
        <v>270</v>
      </c>
    </row>
    <row r="100" spans="1:11" x14ac:dyDescent="0.35">
      <c r="A100" s="7">
        <v>45617</v>
      </c>
      <c r="B100" s="13">
        <f t="shared" si="10"/>
        <v>93</v>
      </c>
      <c r="C100" s="12">
        <v>-4.5</v>
      </c>
      <c r="D100">
        <f t="shared" si="14"/>
        <v>-42.95</v>
      </c>
      <c r="E100">
        <v>1</v>
      </c>
      <c r="F100">
        <v>-4.5</v>
      </c>
      <c r="G100" s="19">
        <f>AVERAGE(F86:F115)</f>
        <v>-5.3703703703703702</v>
      </c>
      <c r="H100" s="19">
        <f>_xlfn.STDEV.P(F86:F115)</f>
        <v>4.6473062539907284</v>
      </c>
      <c r="I100" s="19">
        <f>G100-2*H100</f>
        <v>-14.664982878351827</v>
      </c>
      <c r="J100" s="19">
        <f>G100+2*H100</f>
        <v>3.9242421376110865</v>
      </c>
      <c r="K100" s="17" t="s">
        <v>273</v>
      </c>
    </row>
    <row r="101" spans="1:11" x14ac:dyDescent="0.35">
      <c r="A101" s="7">
        <v>45618</v>
      </c>
      <c r="B101" s="13">
        <f t="shared" si="10"/>
        <v>94</v>
      </c>
      <c r="C101" s="12">
        <v>-6</v>
      </c>
      <c r="D101">
        <f>D100+F101</f>
        <v>-44.45</v>
      </c>
      <c r="E101">
        <v>1</v>
      </c>
      <c r="F101">
        <f>C101-C100</f>
        <v>-1.5</v>
      </c>
      <c r="G101" s="19">
        <f>AVERAGE(F87:F116)</f>
        <v>-5.9423076923076925</v>
      </c>
      <c r="H101" s="19">
        <f>_xlfn.STDEV.P(F87:F116)</f>
        <v>3.6872882548773172</v>
      </c>
      <c r="I101" s="19">
        <f>G101-2*H101</f>
        <v>-13.316884202062326</v>
      </c>
      <c r="J101" s="19">
        <f>G101+2*H101</f>
        <v>1.4322688174469418</v>
      </c>
      <c r="K101" s="17" t="s">
        <v>273</v>
      </c>
    </row>
    <row r="102" spans="1:11" x14ac:dyDescent="0.35">
      <c r="A102" s="7">
        <v>45619</v>
      </c>
      <c r="B102" s="13">
        <f t="shared" si="10"/>
        <v>95</v>
      </c>
      <c r="C102" s="12">
        <v>-17.5</v>
      </c>
      <c r="D102">
        <f>D101+F102</f>
        <v>-55.95</v>
      </c>
      <c r="E102">
        <v>2</v>
      </c>
      <c r="F102">
        <f>C102-C101</f>
        <v>-11.5</v>
      </c>
      <c r="G102" s="19">
        <f>AVERAGE(F88:F117)</f>
        <v>-6.06</v>
      </c>
      <c r="H102" s="19">
        <f>_xlfn.STDEV.P(F88:F117)</f>
        <v>3.712115299933449</v>
      </c>
      <c r="I102" s="19">
        <f>G102-2*H102</f>
        <v>-13.484230599866898</v>
      </c>
      <c r="J102" s="19">
        <f>G102+2*H102</f>
        <v>1.3642305998668984</v>
      </c>
      <c r="K102" s="17" t="s">
        <v>273</v>
      </c>
    </row>
    <row r="103" spans="1:11" x14ac:dyDescent="0.35">
      <c r="A103" s="7">
        <v>45620</v>
      </c>
      <c r="B103" s="13">
        <f t="shared" si="10"/>
        <v>96</v>
      </c>
      <c r="C103" s="12">
        <v>-28</v>
      </c>
      <c r="D103">
        <f t="shared" ref="D103:D104" si="17">D102+F103</f>
        <v>-66.45</v>
      </c>
      <c r="E103">
        <v>3</v>
      </c>
      <c r="F103">
        <f t="shared" ref="F103:F104" si="18">C103-C102</f>
        <v>-10.5</v>
      </c>
      <c r="G103" s="19">
        <f t="shared" ref="G103:G105" si="19">AVERAGE(F89:F118)</f>
        <v>-6.25</v>
      </c>
      <c r="H103" s="19">
        <f t="shared" ref="H103:H104" si="20">_xlfn.STDEV.P(F89:F118)</f>
        <v>3.6676229813509096</v>
      </c>
      <c r="I103" s="19">
        <f t="shared" ref="I103:I104" si="21">G103-2*H103</f>
        <v>-13.585245962701819</v>
      </c>
      <c r="J103" s="19">
        <f t="shared" ref="J103:J104" si="22">G103+2*H103</f>
        <v>1.0852459627018192</v>
      </c>
      <c r="K103" s="17" t="s">
        <v>273</v>
      </c>
    </row>
    <row r="104" spans="1:11" x14ac:dyDescent="0.35">
      <c r="A104" s="7">
        <v>45621</v>
      </c>
      <c r="B104" s="13">
        <f t="shared" si="10"/>
        <v>97</v>
      </c>
      <c r="C104" s="12">
        <v>-40</v>
      </c>
      <c r="D104">
        <f t="shared" si="17"/>
        <v>-78.45</v>
      </c>
      <c r="E104">
        <v>4</v>
      </c>
      <c r="F104">
        <f t="shared" si="18"/>
        <v>-12</v>
      </c>
      <c r="G104" s="19">
        <f t="shared" si="19"/>
        <v>-6.5739130434782602</v>
      </c>
      <c r="H104" s="19">
        <f t="shared" si="20"/>
        <v>3.3938521644552671</v>
      </c>
      <c r="I104" s="19">
        <f t="shared" si="21"/>
        <v>-13.361617372388794</v>
      </c>
      <c r="J104" s="19">
        <f t="shared" si="22"/>
        <v>0.21379128543227388</v>
      </c>
      <c r="K104" s="17" t="s">
        <v>273</v>
      </c>
    </row>
    <row r="105" spans="1:11" x14ac:dyDescent="0.35">
      <c r="A105" s="7">
        <v>45622</v>
      </c>
      <c r="B105" s="13">
        <f t="shared" si="10"/>
        <v>98</v>
      </c>
      <c r="C105" s="12">
        <v>-52.5</v>
      </c>
      <c r="D105">
        <f t="shared" ref="D105" si="23">D104+F105</f>
        <v>-90.95</v>
      </c>
      <c r="E105">
        <v>5</v>
      </c>
      <c r="F105">
        <f t="shared" ref="F105" si="24">C105-C104</f>
        <v>-12.5</v>
      </c>
      <c r="G105" s="19">
        <f t="shared" si="19"/>
        <v>-6.6363636363636367</v>
      </c>
      <c r="H105" s="19">
        <f t="shared" ref="H105" si="25">_xlfn.STDEV.P(F91:F120)</f>
        <v>3.4571790200768469</v>
      </c>
      <c r="I105" s="19">
        <f t="shared" ref="I105" si="26">G105-2*H105</f>
        <v>-13.55072167651733</v>
      </c>
      <c r="J105" s="19">
        <f t="shared" ref="J105" si="27">G105+2*H105</f>
        <v>0.27799440379005702</v>
      </c>
      <c r="K105" s="17" t="s">
        <v>273</v>
      </c>
    </row>
    <row r="106" spans="1:11" x14ac:dyDescent="0.35">
      <c r="A106" s="7">
        <v>45623</v>
      </c>
      <c r="B106" s="13">
        <f t="shared" si="10"/>
        <v>99</v>
      </c>
      <c r="C106" s="12">
        <v>-65</v>
      </c>
      <c r="D106">
        <f t="shared" ref="D106" si="28">D105+F106</f>
        <v>-103.45</v>
      </c>
      <c r="E106">
        <v>6</v>
      </c>
      <c r="F106">
        <f t="shared" ref="F106" si="29">C106-C105</f>
        <v>-12.5</v>
      </c>
      <c r="G106" s="19">
        <f t="shared" ref="G106" si="30">AVERAGE(F92:F121)</f>
        <v>-6.5952380952380949</v>
      </c>
      <c r="H106" s="19">
        <f t="shared" ref="H106" si="31">_xlfn.STDEV.P(F92:F121)</f>
        <v>3.5332739694666562</v>
      </c>
      <c r="I106" s="19">
        <f t="shared" ref="I106" si="32">G106-2*H106</f>
        <v>-13.661786034171406</v>
      </c>
      <c r="J106" s="19">
        <f t="shared" ref="J106" si="33">G106+2*H106</f>
        <v>0.47130984369521745</v>
      </c>
      <c r="K106" s="17" t="s">
        <v>273</v>
      </c>
    </row>
    <row r="107" spans="1:11" x14ac:dyDescent="0.35">
      <c r="A107" s="7">
        <v>45624</v>
      </c>
      <c r="B107" s="13">
        <f t="shared" si="10"/>
        <v>100</v>
      </c>
      <c r="C107" s="12">
        <v>-71.5</v>
      </c>
      <c r="D107">
        <f t="shared" ref="D107" si="34">D106+F107</f>
        <v>-109.95</v>
      </c>
      <c r="E107">
        <v>7</v>
      </c>
      <c r="F107">
        <f t="shared" ref="F107" si="35">C107-C106</f>
        <v>-6.5</v>
      </c>
      <c r="G107" s="19">
        <f t="shared" ref="G107" si="36">AVERAGE(F93:F122)</f>
        <v>-6.7249999999999996</v>
      </c>
      <c r="H107" s="19">
        <f t="shared" ref="H107" si="37">_xlfn.STDEV.P(F93:F122)</f>
        <v>3.5713617850898274</v>
      </c>
      <c r="I107" s="19">
        <f t="shared" ref="I107" si="38">G107-2*H107</f>
        <v>-13.867723570179654</v>
      </c>
      <c r="J107" s="19">
        <f t="shared" ref="J107" si="39">G107+2*H107</f>
        <v>0.41772357017965511</v>
      </c>
      <c r="K107" s="17" t="s">
        <v>273</v>
      </c>
    </row>
    <row r="108" spans="1:11" x14ac:dyDescent="0.35">
      <c r="A108" s="7">
        <v>45625</v>
      </c>
      <c r="B108" s="13">
        <f t="shared" si="10"/>
        <v>101</v>
      </c>
      <c r="C108" s="12">
        <v>-78</v>
      </c>
      <c r="D108">
        <f t="shared" ref="D108" si="40">D107+F108</f>
        <v>-116.45</v>
      </c>
      <c r="E108">
        <v>8</v>
      </c>
      <c r="F108">
        <f t="shared" ref="F108" si="41">C108-C107</f>
        <v>-6.5</v>
      </c>
      <c r="G108" s="19">
        <f t="shared" ref="G108" si="42">AVERAGE(F94:F123)</f>
        <v>-6.8684210526315788</v>
      </c>
      <c r="H108" s="19">
        <f t="shared" ref="H108" si="43">_xlfn.STDEV.P(F94:F123)</f>
        <v>3.6075655345222173</v>
      </c>
      <c r="I108" s="19">
        <f t="shared" ref="I108" si="44">G108-2*H108</f>
        <v>-14.083552121676014</v>
      </c>
      <c r="J108" s="19">
        <f t="shared" ref="J108" si="45">G108+2*H108</f>
        <v>0.34671001641285581</v>
      </c>
      <c r="K108" s="17" t="s">
        <v>273</v>
      </c>
    </row>
    <row r="109" spans="1:11" x14ac:dyDescent="0.35">
      <c r="A109" s="7">
        <v>45626</v>
      </c>
      <c r="B109" s="13">
        <f t="shared" si="10"/>
        <v>102</v>
      </c>
      <c r="C109" s="12">
        <v>-80.5</v>
      </c>
      <c r="D109">
        <f t="shared" ref="D109" si="46">D108+F109</f>
        <v>-118.95</v>
      </c>
      <c r="E109">
        <v>9</v>
      </c>
      <c r="F109">
        <f t="shared" ref="F109" si="47">C109-C108</f>
        <v>-2.5</v>
      </c>
      <c r="G109" s="19">
        <f t="shared" ref="G109" si="48">AVERAGE(F95:F124)</f>
        <v>-7.094444444444445</v>
      </c>
      <c r="H109" s="19">
        <f t="shared" ref="H109" si="49">_xlfn.STDEV.P(F95:F124)</f>
        <v>3.5730818043038006</v>
      </c>
      <c r="I109" s="19">
        <f t="shared" ref="I109" si="50">G109-2*H109</f>
        <v>-14.240608053052046</v>
      </c>
      <c r="J109" s="19">
        <f t="shared" ref="J109" si="51">G109+2*H109</f>
        <v>5.171916416315625E-2</v>
      </c>
      <c r="K109" s="17" t="s">
        <v>283</v>
      </c>
    </row>
    <row r="110" spans="1:11" x14ac:dyDescent="0.35">
      <c r="A110" s="7">
        <v>45627</v>
      </c>
      <c r="B110" s="13">
        <f t="shared" si="10"/>
        <v>103</v>
      </c>
      <c r="C110" s="12">
        <v>-83.5</v>
      </c>
      <c r="D110">
        <f t="shared" ref="D110" si="52">D109+F110</f>
        <v>-121.95</v>
      </c>
      <c r="E110">
        <v>10</v>
      </c>
      <c r="F110">
        <f t="shared" ref="F110" si="53">C110-C109</f>
        <v>-3</v>
      </c>
      <c r="G110" s="19">
        <f t="shared" ref="G110" si="54">AVERAGE(F96:F125)</f>
        <v>-7.117647058823529</v>
      </c>
      <c r="H110" s="19">
        <f t="shared" ref="H110" si="55">_xlfn.STDEV.P(F96:F125)</f>
        <v>3.6753527712424536</v>
      </c>
      <c r="I110" s="19">
        <f t="shared" ref="I110" si="56">G110-2*H110</f>
        <v>-14.468352601308435</v>
      </c>
      <c r="J110" s="19">
        <f t="shared" ref="J110" si="57">G110+2*H110</f>
        <v>0.23305848366137827</v>
      </c>
      <c r="K110" s="17" t="s">
        <v>283</v>
      </c>
    </row>
    <row r="111" spans="1:11" x14ac:dyDescent="0.35">
      <c r="A111" s="7">
        <v>45628</v>
      </c>
      <c r="B111" s="13">
        <f t="shared" si="10"/>
        <v>104</v>
      </c>
      <c r="C111" s="12">
        <v>-85.5</v>
      </c>
      <c r="D111">
        <f t="shared" ref="D111" si="58">D110+F111</f>
        <v>-123.95</v>
      </c>
      <c r="E111">
        <v>11</v>
      </c>
      <c r="F111">
        <f t="shared" ref="F111" si="59">C111-C110</f>
        <v>-2</v>
      </c>
      <c r="G111" s="19">
        <f t="shared" ref="G111" si="60">AVERAGE(F97:F126)</f>
        <v>-6.9375</v>
      </c>
      <c r="H111" s="19">
        <f t="shared" ref="H111" si="61">_xlfn.STDEV.P(F97:F126)</f>
        <v>3.7149402754283951</v>
      </c>
      <c r="I111" s="19">
        <f t="shared" ref="I111" si="62">G111-2*H111</f>
        <v>-14.36738055085679</v>
      </c>
      <c r="J111" s="19">
        <f t="shared" ref="J111" si="63">G111+2*H111</f>
        <v>0.49238055085679022</v>
      </c>
      <c r="K111" s="17" t="s">
        <v>283</v>
      </c>
    </row>
    <row r="112" spans="1:11" x14ac:dyDescent="0.35">
      <c r="A112" s="7">
        <v>45629</v>
      </c>
      <c r="B112" s="13">
        <f t="shared" si="10"/>
        <v>105</v>
      </c>
      <c r="C112" s="12">
        <v>-92.75</v>
      </c>
      <c r="D112">
        <f t="shared" ref="D112" si="64">D111+F112</f>
        <v>-131.19999999999999</v>
      </c>
      <c r="E112">
        <v>12</v>
      </c>
      <c r="F112">
        <f t="shared" ref="F112" si="65">C112-C111</f>
        <v>-7.25</v>
      </c>
      <c r="G112" s="19">
        <f t="shared" ref="G112" si="66">AVERAGE(F98:F127)</f>
        <v>-6.9333333333333336</v>
      </c>
      <c r="H112" s="19">
        <f t="shared" ref="H112" si="67">_xlfn.STDEV.P(F98:F127)</f>
        <v>3.8367376188052731</v>
      </c>
      <c r="I112" s="19">
        <f t="shared" ref="I112" si="68">G112-2*H112</f>
        <v>-14.60680857094388</v>
      </c>
      <c r="J112" s="19">
        <f t="shared" ref="J112" si="69">G112+2*H112</f>
        <v>0.7401419042772126</v>
      </c>
      <c r="K112" s="17" t="s">
        <v>283</v>
      </c>
    </row>
    <row r="113" spans="1:2" x14ac:dyDescent="0.35">
      <c r="A113" s="7">
        <v>45630</v>
      </c>
      <c r="B113" s="13">
        <f t="shared" si="10"/>
        <v>106</v>
      </c>
    </row>
    <row r="114" spans="1:2" x14ac:dyDescent="0.35">
      <c r="A114" s="7">
        <v>45631</v>
      </c>
      <c r="B114" s="13">
        <f t="shared" si="10"/>
        <v>107</v>
      </c>
    </row>
    <row r="115" spans="1:2" x14ac:dyDescent="0.35">
      <c r="A115" s="7">
        <v>45632</v>
      </c>
      <c r="B115" s="13">
        <f t="shared" si="10"/>
        <v>108</v>
      </c>
    </row>
    <row r="116" spans="1:2" x14ac:dyDescent="0.35">
      <c r="A116" s="7">
        <v>45633</v>
      </c>
      <c r="B116" s="13">
        <f t="shared" si="10"/>
        <v>109</v>
      </c>
    </row>
    <row r="117" spans="1:2" x14ac:dyDescent="0.35">
      <c r="A117" s="7">
        <v>45634</v>
      </c>
      <c r="B117" s="13">
        <f t="shared" si="10"/>
        <v>110</v>
      </c>
    </row>
    <row r="118" spans="1:2" x14ac:dyDescent="0.35">
      <c r="A118" s="7">
        <v>45635</v>
      </c>
      <c r="B118" s="13">
        <f t="shared" si="10"/>
        <v>111</v>
      </c>
    </row>
    <row r="119" spans="1:2" x14ac:dyDescent="0.35">
      <c r="A119" s="7">
        <v>45636</v>
      </c>
      <c r="B119" s="13">
        <f t="shared" si="10"/>
        <v>112</v>
      </c>
    </row>
    <row r="120" spans="1:2" x14ac:dyDescent="0.35">
      <c r="A120" s="7">
        <v>45637</v>
      </c>
      <c r="B120" s="13">
        <f t="shared" si="10"/>
        <v>113</v>
      </c>
    </row>
    <row r="121" spans="1:2" x14ac:dyDescent="0.35">
      <c r="A121" s="7">
        <v>45638</v>
      </c>
      <c r="B121" s="13">
        <f t="shared" si="10"/>
        <v>114</v>
      </c>
    </row>
    <row r="122" spans="1:2" x14ac:dyDescent="0.35">
      <c r="A122" s="7">
        <v>45639</v>
      </c>
      <c r="B122" s="13">
        <f t="shared" si="10"/>
        <v>115</v>
      </c>
    </row>
    <row r="123" spans="1:2" x14ac:dyDescent="0.35">
      <c r="A123" s="7">
        <v>45640</v>
      </c>
      <c r="B123" s="13">
        <f t="shared" si="10"/>
        <v>116</v>
      </c>
    </row>
    <row r="124" spans="1:2" x14ac:dyDescent="0.35">
      <c r="A124" s="7">
        <v>45641</v>
      </c>
      <c r="B124" s="13">
        <f t="shared" si="10"/>
        <v>117</v>
      </c>
    </row>
    <row r="125" spans="1:2" x14ac:dyDescent="0.35">
      <c r="A125" s="7">
        <v>45642</v>
      </c>
      <c r="B125" s="13">
        <f t="shared" si="10"/>
        <v>118</v>
      </c>
    </row>
    <row r="126" spans="1:2" x14ac:dyDescent="0.35">
      <c r="A126" s="7">
        <v>45643</v>
      </c>
      <c r="B126" s="13">
        <f t="shared" si="10"/>
        <v>119</v>
      </c>
    </row>
    <row r="127" spans="1:2" x14ac:dyDescent="0.35">
      <c r="A127" s="7">
        <v>45644</v>
      </c>
      <c r="B127" s="13">
        <f t="shared" si="10"/>
        <v>120</v>
      </c>
    </row>
    <row r="128" spans="1:2" x14ac:dyDescent="0.35">
      <c r="A128" s="7">
        <v>45645</v>
      </c>
      <c r="B128" s="13">
        <f t="shared" si="10"/>
        <v>121</v>
      </c>
    </row>
    <row r="129" spans="1:2" x14ac:dyDescent="0.35">
      <c r="A129" s="7">
        <v>45646</v>
      </c>
      <c r="B129" s="13">
        <f t="shared" si="10"/>
        <v>122</v>
      </c>
    </row>
  </sheetData>
  <phoneticPr fontId="1" type="noConversion"/>
  <hyperlinks>
    <hyperlink ref="N36" r:id="rId1" display="25.9@1:00" xr:uid="{A33C0385-A30F-46D2-A60E-90258B060F20}"/>
    <hyperlink ref="M37" r:id="rId2" xr:uid="{13533ACD-A67A-425A-9DC2-0FA530A1EEAA}"/>
    <hyperlink ref="M38" r:id="rId3" xr:uid="{B7B27ECD-10DB-4C04-97CE-9659EF852C70}"/>
    <hyperlink ref="M39" r:id="rId4" xr:uid="{90E65100-306A-4B6E-9B36-86093D3384A4}"/>
  </hyperlink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0527-90DD-44C5-86DF-E4269A217BDD}">
  <dimension ref="A1:Y296"/>
  <sheetViews>
    <sheetView workbookViewId="0">
      <pane xSplit="2" ySplit="1" topLeftCell="C265" activePane="bottomRight" state="frozen"/>
      <selection pane="topRight" activeCell="C1" sqref="C1"/>
      <selection pane="bottomLeft" activeCell="A2" sqref="A2"/>
      <selection pane="bottomRight" activeCell="M260" sqref="M260"/>
    </sheetView>
  </sheetViews>
  <sheetFormatPr defaultRowHeight="14.5" x14ac:dyDescent="0.35"/>
  <cols>
    <col min="1" max="1" width="12.453125" customWidth="1"/>
    <col min="2" max="2" width="9.08984375" customWidth="1"/>
    <col min="3" max="3" width="12.6328125" style="12" bestFit="1" customWidth="1"/>
    <col min="4" max="4" width="18.54296875" bestFit="1" customWidth="1"/>
    <col min="5" max="5" width="18.54296875" customWidth="1"/>
    <col min="6" max="6" width="11.90625" customWidth="1"/>
    <col min="7" max="7" width="14.08984375" style="19" bestFit="1" customWidth="1"/>
    <col min="8" max="8" width="11.90625" style="19" customWidth="1"/>
    <col min="9" max="9" width="12.7265625" style="19" bestFit="1" customWidth="1"/>
    <col min="10" max="10" width="11.90625" style="19" customWidth="1"/>
    <col min="11" max="11" width="15.26953125" bestFit="1" customWidth="1"/>
    <col min="12" max="12" width="13.7265625" bestFit="1" customWidth="1"/>
    <col min="20" max="20" width="9.08984375" bestFit="1" customWidth="1"/>
  </cols>
  <sheetData>
    <row r="1" spans="1:12" x14ac:dyDescent="0.35">
      <c r="A1" s="7" t="s">
        <v>170</v>
      </c>
      <c r="B1" s="13" t="s">
        <v>69</v>
      </c>
      <c r="C1" s="12" t="s">
        <v>3</v>
      </c>
      <c r="D1" t="s">
        <v>2</v>
      </c>
      <c r="E1" t="s">
        <v>7</v>
      </c>
      <c r="F1" t="s">
        <v>1</v>
      </c>
      <c r="G1" s="19" t="s">
        <v>183</v>
      </c>
      <c r="H1" s="19" t="s">
        <v>184</v>
      </c>
      <c r="I1" s="19" t="s">
        <v>185</v>
      </c>
      <c r="J1" s="19" t="s">
        <v>186</v>
      </c>
      <c r="K1" t="s">
        <v>169</v>
      </c>
      <c r="L1" t="s">
        <v>8</v>
      </c>
    </row>
    <row r="2" spans="1:12" x14ac:dyDescent="0.35">
      <c r="A2" s="1">
        <v>45357</v>
      </c>
      <c r="B2">
        <v>1</v>
      </c>
      <c r="C2" s="12">
        <v>0</v>
      </c>
      <c r="D2">
        <v>0</v>
      </c>
      <c r="E2">
        <v>0</v>
      </c>
      <c r="K2" t="s">
        <v>6</v>
      </c>
      <c r="L2" t="s">
        <v>12</v>
      </c>
    </row>
    <row r="3" spans="1:12" x14ac:dyDescent="0.35">
      <c r="A3" s="1">
        <v>45358</v>
      </c>
      <c r="B3">
        <v>2</v>
      </c>
      <c r="C3" s="12">
        <v>0</v>
      </c>
      <c r="D3">
        <f t="shared" ref="D3:D19" si="0">C3-0</f>
        <v>0</v>
      </c>
      <c r="E3">
        <v>1</v>
      </c>
      <c r="F3">
        <f>(C3-C2)/E3</f>
        <v>0</v>
      </c>
      <c r="K3" t="s">
        <v>6</v>
      </c>
      <c r="L3" t="s">
        <v>12</v>
      </c>
    </row>
    <row r="4" spans="1:12" x14ac:dyDescent="0.35">
      <c r="A4" s="1">
        <v>45359</v>
      </c>
      <c r="B4">
        <v>3</v>
      </c>
      <c r="C4" s="12">
        <v>-1</v>
      </c>
      <c r="D4">
        <f t="shared" si="0"/>
        <v>-1</v>
      </c>
      <c r="E4">
        <v>3</v>
      </c>
      <c r="F4">
        <f t="shared" ref="F4:F19" si="1">(C4-C3)/E4</f>
        <v>-0.33333333333333331</v>
      </c>
      <c r="K4" t="s">
        <v>6</v>
      </c>
      <c r="L4" t="s">
        <v>12</v>
      </c>
    </row>
    <row r="5" spans="1:12" x14ac:dyDescent="0.35">
      <c r="A5" s="1">
        <v>45360</v>
      </c>
      <c r="B5">
        <v>4</v>
      </c>
      <c r="C5" s="12">
        <v>-2</v>
      </c>
      <c r="D5">
        <f>C5-0</f>
        <v>-2</v>
      </c>
      <c r="E5">
        <v>2</v>
      </c>
      <c r="F5">
        <f t="shared" si="1"/>
        <v>-0.5</v>
      </c>
      <c r="K5" t="s">
        <v>6</v>
      </c>
      <c r="L5" t="s">
        <v>12</v>
      </c>
    </row>
    <row r="6" spans="1:12" x14ac:dyDescent="0.35">
      <c r="A6" s="1">
        <v>45361</v>
      </c>
      <c r="B6">
        <v>5</v>
      </c>
      <c r="C6" s="12">
        <v>-3</v>
      </c>
      <c r="D6">
        <f t="shared" si="0"/>
        <v>-3</v>
      </c>
      <c r="E6">
        <v>1</v>
      </c>
      <c r="F6">
        <f t="shared" si="1"/>
        <v>-1</v>
      </c>
      <c r="K6" t="s">
        <v>6</v>
      </c>
      <c r="L6" t="s">
        <v>12</v>
      </c>
    </row>
    <row r="7" spans="1:12" x14ac:dyDescent="0.35">
      <c r="A7" s="1">
        <v>45362</v>
      </c>
      <c r="B7">
        <v>6</v>
      </c>
      <c r="C7" s="12">
        <v>-4</v>
      </c>
      <c r="D7">
        <f t="shared" si="0"/>
        <v>-4</v>
      </c>
      <c r="E7">
        <v>1</v>
      </c>
      <c r="F7">
        <f t="shared" si="1"/>
        <v>-1</v>
      </c>
      <c r="K7" t="s">
        <v>6</v>
      </c>
      <c r="L7" t="s">
        <v>12</v>
      </c>
    </row>
    <row r="8" spans="1:12" x14ac:dyDescent="0.35">
      <c r="A8" s="1">
        <v>45363</v>
      </c>
      <c r="B8">
        <v>7</v>
      </c>
      <c r="C8" s="12">
        <v>2</v>
      </c>
      <c r="D8">
        <f t="shared" si="0"/>
        <v>2</v>
      </c>
      <c r="E8">
        <v>1</v>
      </c>
      <c r="F8">
        <f t="shared" si="1"/>
        <v>6</v>
      </c>
      <c r="L8" t="s">
        <v>9</v>
      </c>
    </row>
    <row r="9" spans="1:12" x14ac:dyDescent="0.35">
      <c r="A9" s="1">
        <v>45364</v>
      </c>
      <c r="B9">
        <v>8</v>
      </c>
      <c r="C9" s="12">
        <v>14</v>
      </c>
      <c r="D9">
        <f t="shared" si="0"/>
        <v>14</v>
      </c>
      <c r="E9">
        <v>1</v>
      </c>
      <c r="F9">
        <f t="shared" si="1"/>
        <v>12</v>
      </c>
      <c r="L9" t="s">
        <v>9</v>
      </c>
    </row>
    <row r="10" spans="1:12" x14ac:dyDescent="0.35">
      <c r="A10" s="1">
        <v>45365</v>
      </c>
      <c r="B10">
        <v>9</v>
      </c>
      <c r="C10" s="12">
        <v>23</v>
      </c>
      <c r="D10">
        <f t="shared" si="0"/>
        <v>23</v>
      </c>
      <c r="E10">
        <v>2</v>
      </c>
      <c r="F10">
        <f t="shared" si="1"/>
        <v>4.5</v>
      </c>
      <c r="L10" t="s">
        <v>9</v>
      </c>
    </row>
    <row r="11" spans="1:12" x14ac:dyDescent="0.35">
      <c r="A11" s="1">
        <v>45366</v>
      </c>
      <c r="B11">
        <v>10</v>
      </c>
      <c r="C11" s="12">
        <v>31</v>
      </c>
      <c r="D11">
        <f t="shared" si="0"/>
        <v>31</v>
      </c>
      <c r="E11">
        <v>1</v>
      </c>
      <c r="F11">
        <f t="shared" si="1"/>
        <v>8</v>
      </c>
      <c r="L11" t="s">
        <v>9</v>
      </c>
    </row>
    <row r="12" spans="1:12" x14ac:dyDescent="0.35">
      <c r="A12" s="1">
        <v>45367</v>
      </c>
      <c r="B12">
        <v>11</v>
      </c>
      <c r="C12" s="12">
        <v>34</v>
      </c>
      <c r="D12">
        <f t="shared" si="0"/>
        <v>34</v>
      </c>
      <c r="E12">
        <v>1</v>
      </c>
      <c r="F12">
        <f t="shared" si="1"/>
        <v>3</v>
      </c>
      <c r="L12" t="s">
        <v>9</v>
      </c>
    </row>
    <row r="13" spans="1:12" x14ac:dyDescent="0.35">
      <c r="A13" s="1">
        <v>45368</v>
      </c>
      <c r="B13">
        <v>12</v>
      </c>
      <c r="C13" s="12">
        <v>36</v>
      </c>
      <c r="D13">
        <f t="shared" si="0"/>
        <v>36</v>
      </c>
      <c r="E13">
        <v>1</v>
      </c>
      <c r="F13">
        <f t="shared" si="1"/>
        <v>2</v>
      </c>
      <c r="L13" t="s">
        <v>9</v>
      </c>
    </row>
    <row r="14" spans="1:12" x14ac:dyDescent="0.35">
      <c r="A14" s="1">
        <v>45369</v>
      </c>
      <c r="B14">
        <v>13</v>
      </c>
      <c r="C14" s="12">
        <v>41</v>
      </c>
      <c r="D14">
        <f t="shared" si="0"/>
        <v>41</v>
      </c>
      <c r="E14">
        <v>1</v>
      </c>
      <c r="F14">
        <f t="shared" si="1"/>
        <v>5</v>
      </c>
      <c r="L14" t="s">
        <v>9</v>
      </c>
    </row>
    <row r="15" spans="1:12" x14ac:dyDescent="0.35">
      <c r="A15" s="1">
        <v>45370</v>
      </c>
      <c r="B15">
        <v>14</v>
      </c>
      <c r="C15" s="12">
        <v>48</v>
      </c>
      <c r="D15">
        <f t="shared" si="0"/>
        <v>48</v>
      </c>
      <c r="E15">
        <v>1</v>
      </c>
      <c r="F15">
        <f t="shared" si="1"/>
        <v>7</v>
      </c>
      <c r="L15" t="s">
        <v>9</v>
      </c>
    </row>
    <row r="16" spans="1:12" x14ac:dyDescent="0.35">
      <c r="A16" s="1">
        <v>45371</v>
      </c>
      <c r="B16">
        <v>15</v>
      </c>
      <c r="C16" s="12">
        <v>56</v>
      </c>
      <c r="D16">
        <f t="shared" si="0"/>
        <v>56</v>
      </c>
      <c r="E16">
        <v>1</v>
      </c>
      <c r="F16">
        <f t="shared" si="1"/>
        <v>8</v>
      </c>
      <c r="G16" s="19">
        <f>AVERAGE(F2:F31)</f>
        <v>4.3160919540229887</v>
      </c>
      <c r="H16" s="19">
        <f>_xlfn.STDEV.P(F2:F31)</f>
        <v>3.2516853359621849</v>
      </c>
      <c r="I16" s="19">
        <f>G16-2*H16</f>
        <v>-2.1872787179013811</v>
      </c>
      <c r="J16" s="19">
        <f>G16+2*H16</f>
        <v>10.819462625947359</v>
      </c>
      <c r="L16" t="s">
        <v>9</v>
      </c>
    </row>
    <row r="17" spans="1:12" x14ac:dyDescent="0.35">
      <c r="A17" s="1">
        <v>45372</v>
      </c>
      <c r="B17">
        <v>16</v>
      </c>
      <c r="C17" s="12">
        <v>60</v>
      </c>
      <c r="D17">
        <f t="shared" si="0"/>
        <v>60</v>
      </c>
      <c r="E17">
        <v>1</v>
      </c>
      <c r="F17">
        <f t="shared" si="1"/>
        <v>4</v>
      </c>
      <c r="G17" s="19">
        <f t="shared" ref="G17:G80" si="2">AVERAGE(F3:F32)</f>
        <v>4.3160919540229887</v>
      </c>
      <c r="H17" s="19">
        <f t="shared" ref="H17:H80" si="3">_xlfn.STDEV.P(F3:F32)</f>
        <v>3.2516853359621849</v>
      </c>
      <c r="I17" s="19">
        <f t="shared" ref="I17:I80" si="4">G17-2*H17</f>
        <v>-2.1872787179013811</v>
      </c>
      <c r="J17" s="19">
        <f t="shared" ref="J17:J80" si="5">G17+2*H17</f>
        <v>10.819462625947359</v>
      </c>
      <c r="L17" t="s">
        <v>9</v>
      </c>
    </row>
    <row r="18" spans="1:12" x14ac:dyDescent="0.35">
      <c r="A18" s="1">
        <v>45373</v>
      </c>
      <c r="B18">
        <v>17</v>
      </c>
      <c r="C18" s="12">
        <v>68</v>
      </c>
      <c r="D18">
        <f t="shared" si="0"/>
        <v>68</v>
      </c>
      <c r="E18">
        <v>1</v>
      </c>
      <c r="F18">
        <f t="shared" si="1"/>
        <v>8</v>
      </c>
      <c r="G18" s="19">
        <f t="shared" si="2"/>
        <v>4.3850574712643677</v>
      </c>
      <c r="H18" s="19">
        <f t="shared" si="3"/>
        <v>3.1798284997598207</v>
      </c>
      <c r="I18" s="19">
        <f t="shared" si="4"/>
        <v>-1.9745995282552737</v>
      </c>
      <c r="J18" s="19">
        <f t="shared" si="5"/>
        <v>10.744714470784009</v>
      </c>
      <c r="L18" t="s">
        <v>9</v>
      </c>
    </row>
    <row r="19" spans="1:12" x14ac:dyDescent="0.35">
      <c r="A19" s="1">
        <v>45374</v>
      </c>
      <c r="B19">
        <v>18</v>
      </c>
      <c r="C19" s="12">
        <v>70</v>
      </c>
      <c r="D19">
        <f t="shared" si="0"/>
        <v>70</v>
      </c>
      <c r="E19">
        <v>1</v>
      </c>
      <c r="F19">
        <f t="shared" si="1"/>
        <v>2</v>
      </c>
      <c r="G19" s="19">
        <f t="shared" si="2"/>
        <v>4.6379310344827589</v>
      </c>
      <c r="H19" s="19">
        <f t="shared" si="3"/>
        <v>3.0847135666617747</v>
      </c>
      <c r="I19" s="19">
        <f t="shared" si="4"/>
        <v>-1.5314960988407904</v>
      </c>
      <c r="J19" s="19">
        <f t="shared" si="5"/>
        <v>10.807358167806308</v>
      </c>
      <c r="L19" t="s">
        <v>9</v>
      </c>
    </row>
    <row r="20" spans="1:12" x14ac:dyDescent="0.35">
      <c r="A20" s="1">
        <v>45375</v>
      </c>
      <c r="B20">
        <v>19</v>
      </c>
      <c r="C20" s="12">
        <v>0</v>
      </c>
      <c r="D20">
        <f>C20+70</f>
        <v>70</v>
      </c>
      <c r="E20">
        <v>1</v>
      </c>
      <c r="F20">
        <v>0</v>
      </c>
      <c r="G20" s="19">
        <f t="shared" si="2"/>
        <v>4.6551724137931032</v>
      </c>
      <c r="H20" s="19">
        <f t="shared" si="3"/>
        <v>3.0572227882786094</v>
      </c>
      <c r="I20" s="19">
        <f t="shared" si="4"/>
        <v>-1.4592731627641156</v>
      </c>
      <c r="J20" s="19">
        <f t="shared" si="5"/>
        <v>10.769617990350323</v>
      </c>
      <c r="L20" t="s">
        <v>11</v>
      </c>
    </row>
    <row r="21" spans="1:12" x14ac:dyDescent="0.35">
      <c r="A21" s="1">
        <v>45376</v>
      </c>
      <c r="B21">
        <v>20</v>
      </c>
      <c r="C21" s="12">
        <v>7</v>
      </c>
      <c r="D21">
        <f t="shared" ref="D21:D31" si="6">C21+70</f>
        <v>77</v>
      </c>
      <c r="E21">
        <v>1</v>
      </c>
      <c r="F21">
        <f t="shared" ref="F21:F29" si="7">(C21-C20)/E21</f>
        <v>7</v>
      </c>
      <c r="G21" s="19">
        <f t="shared" si="2"/>
        <v>4.7413793103448274</v>
      </c>
      <c r="H21" s="19">
        <f t="shared" si="3"/>
        <v>2.9291068712186337</v>
      </c>
      <c r="I21" s="19">
        <f t="shared" si="4"/>
        <v>-1.1168344320924399</v>
      </c>
      <c r="J21" s="19">
        <f t="shared" si="5"/>
        <v>10.599593052782094</v>
      </c>
    </row>
    <row r="22" spans="1:12" x14ac:dyDescent="0.35">
      <c r="A22" s="1">
        <v>45377</v>
      </c>
      <c r="B22">
        <v>21</v>
      </c>
      <c r="C22" s="12">
        <v>12</v>
      </c>
      <c r="D22">
        <f t="shared" si="6"/>
        <v>82</v>
      </c>
      <c r="E22">
        <v>1</v>
      </c>
      <c r="F22">
        <f t="shared" si="7"/>
        <v>5</v>
      </c>
      <c r="G22" s="19">
        <f t="shared" si="2"/>
        <v>4.8620689655172411</v>
      </c>
      <c r="H22" s="19">
        <f t="shared" si="3"/>
        <v>2.7571116562262996</v>
      </c>
      <c r="I22" s="19">
        <f t="shared" si="4"/>
        <v>-0.65215434693535812</v>
      </c>
      <c r="J22" s="19">
        <f t="shared" si="5"/>
        <v>10.37629227796984</v>
      </c>
    </row>
    <row r="23" spans="1:12" x14ac:dyDescent="0.35">
      <c r="A23" s="1">
        <v>45378</v>
      </c>
      <c r="B23">
        <v>22</v>
      </c>
      <c r="C23" s="12">
        <v>18</v>
      </c>
      <c r="D23">
        <f t="shared" si="6"/>
        <v>88</v>
      </c>
      <c r="E23">
        <v>1</v>
      </c>
      <c r="F23">
        <f t="shared" si="7"/>
        <v>6</v>
      </c>
      <c r="G23" s="19">
        <f t="shared" si="2"/>
        <v>4.7586206896551726</v>
      </c>
      <c r="H23" s="19">
        <f t="shared" si="3"/>
        <v>2.7687314711925275</v>
      </c>
      <c r="I23" s="19">
        <f t="shared" si="4"/>
        <v>-0.77884225272988239</v>
      </c>
      <c r="J23" s="19">
        <f t="shared" si="5"/>
        <v>10.296083632040228</v>
      </c>
    </row>
    <row r="24" spans="1:12" x14ac:dyDescent="0.35">
      <c r="A24" s="1">
        <v>45379</v>
      </c>
      <c r="B24">
        <v>23</v>
      </c>
      <c r="C24" s="12">
        <v>22</v>
      </c>
      <c r="D24">
        <f t="shared" si="6"/>
        <v>92</v>
      </c>
      <c r="E24">
        <v>1</v>
      </c>
      <c r="F24">
        <f t="shared" si="7"/>
        <v>4</v>
      </c>
      <c r="G24" s="19">
        <f t="shared" si="2"/>
        <v>4.3793103448275863</v>
      </c>
      <c r="H24" s="19">
        <f t="shared" si="3"/>
        <v>2.4901709275697672</v>
      </c>
      <c r="I24" s="19">
        <f t="shared" si="4"/>
        <v>-0.60103151031194813</v>
      </c>
      <c r="J24" s="19">
        <f t="shared" si="5"/>
        <v>9.3596521999671207</v>
      </c>
    </row>
    <row r="25" spans="1:12" x14ac:dyDescent="0.35">
      <c r="A25" s="1">
        <v>45380</v>
      </c>
      <c r="B25">
        <v>24</v>
      </c>
      <c r="C25" s="12">
        <v>37</v>
      </c>
      <c r="D25">
        <f t="shared" si="6"/>
        <v>107</v>
      </c>
      <c r="E25">
        <v>2</v>
      </c>
      <c r="F25">
        <f t="shared" si="7"/>
        <v>7.5</v>
      </c>
      <c r="G25" s="19">
        <f t="shared" si="2"/>
        <v>4.2586206896551726</v>
      </c>
      <c r="H25" s="19">
        <f t="shared" si="3"/>
        <v>2.5650861706812531</v>
      </c>
      <c r="I25" s="19">
        <f t="shared" si="4"/>
        <v>-0.87155165170733362</v>
      </c>
      <c r="J25" s="19">
        <f t="shared" si="5"/>
        <v>9.3887930310176788</v>
      </c>
    </row>
    <row r="26" spans="1:12" x14ac:dyDescent="0.35">
      <c r="A26" s="1">
        <v>45381</v>
      </c>
      <c r="B26">
        <v>25</v>
      </c>
      <c r="C26" s="12">
        <v>42</v>
      </c>
      <c r="D26">
        <f t="shared" si="6"/>
        <v>112</v>
      </c>
      <c r="E26">
        <v>1</v>
      </c>
      <c r="F26">
        <f t="shared" si="7"/>
        <v>5</v>
      </c>
      <c r="G26" s="19">
        <f t="shared" si="2"/>
        <v>4.0862068965517242</v>
      </c>
      <c r="H26" s="19">
        <f t="shared" si="3"/>
        <v>2.4742430591626414</v>
      </c>
      <c r="I26" s="19">
        <f t="shared" si="4"/>
        <v>-0.86227922177355865</v>
      </c>
      <c r="J26" s="19">
        <f t="shared" si="5"/>
        <v>9.034693014877007</v>
      </c>
    </row>
    <row r="27" spans="1:12" x14ac:dyDescent="0.35">
      <c r="A27" s="1">
        <v>45382</v>
      </c>
      <c r="B27">
        <v>26</v>
      </c>
      <c r="C27" s="12">
        <v>48</v>
      </c>
      <c r="D27">
        <f t="shared" si="6"/>
        <v>118</v>
      </c>
      <c r="E27">
        <v>1</v>
      </c>
      <c r="F27">
        <f t="shared" si="7"/>
        <v>6</v>
      </c>
      <c r="G27" s="19">
        <f t="shared" si="2"/>
        <v>4.0862068965517242</v>
      </c>
      <c r="H27" s="19">
        <f t="shared" si="3"/>
        <v>2.4742430591626414</v>
      </c>
      <c r="I27" s="19">
        <f t="shared" si="4"/>
        <v>-0.86227922177355865</v>
      </c>
      <c r="J27" s="19">
        <f t="shared" si="5"/>
        <v>9.034693014877007</v>
      </c>
    </row>
    <row r="28" spans="1:12" x14ac:dyDescent="0.35">
      <c r="A28" s="1">
        <v>45383</v>
      </c>
      <c r="B28">
        <v>27</v>
      </c>
      <c r="C28" s="12">
        <v>52</v>
      </c>
      <c r="D28">
        <f t="shared" si="6"/>
        <v>122</v>
      </c>
      <c r="E28">
        <v>1</v>
      </c>
      <c r="F28">
        <f t="shared" si="7"/>
        <v>4</v>
      </c>
      <c r="G28" s="19">
        <f t="shared" si="2"/>
        <v>4.0862068965517242</v>
      </c>
      <c r="H28" s="19">
        <f t="shared" si="3"/>
        <v>2.4742430591626414</v>
      </c>
      <c r="I28" s="19">
        <f t="shared" si="4"/>
        <v>-0.86227922177355865</v>
      </c>
      <c r="J28" s="19">
        <f t="shared" si="5"/>
        <v>9.034693014877007</v>
      </c>
    </row>
    <row r="29" spans="1:12" x14ac:dyDescent="0.35">
      <c r="A29" s="1">
        <v>45384</v>
      </c>
      <c r="B29">
        <v>28</v>
      </c>
      <c r="C29" s="12">
        <v>66</v>
      </c>
      <c r="D29">
        <f t="shared" si="6"/>
        <v>136</v>
      </c>
      <c r="E29">
        <v>2</v>
      </c>
      <c r="F29">
        <f t="shared" si="7"/>
        <v>7</v>
      </c>
      <c r="G29" s="19">
        <f t="shared" si="2"/>
        <v>4.0172413793103452</v>
      </c>
      <c r="H29" s="19">
        <f t="shared" si="3"/>
        <v>2.4756843659212824</v>
      </c>
      <c r="I29" s="19">
        <f t="shared" si="4"/>
        <v>-0.93412735253221957</v>
      </c>
      <c r="J29" s="19">
        <f t="shared" si="5"/>
        <v>8.9686101111529091</v>
      </c>
    </row>
    <row r="30" spans="1:12" x14ac:dyDescent="0.35">
      <c r="A30" s="1">
        <v>45385</v>
      </c>
      <c r="B30">
        <v>29</v>
      </c>
      <c r="C30" s="12">
        <v>67</v>
      </c>
      <c r="D30">
        <f t="shared" si="6"/>
        <v>137</v>
      </c>
      <c r="E30">
        <v>1</v>
      </c>
      <c r="F30">
        <f>(C30-C29)/E30</f>
        <v>1</v>
      </c>
      <c r="G30" s="19">
        <f t="shared" si="2"/>
        <v>3.8448275862068964</v>
      </c>
      <c r="H30" s="19">
        <f t="shared" si="3"/>
        <v>2.4357376857374771</v>
      </c>
      <c r="I30" s="19">
        <f t="shared" si="4"/>
        <v>-1.0266477852680578</v>
      </c>
      <c r="J30" s="19">
        <f t="shared" si="5"/>
        <v>8.7163029576818509</v>
      </c>
    </row>
    <row r="31" spans="1:12" x14ac:dyDescent="0.35">
      <c r="A31" s="1">
        <v>45386</v>
      </c>
      <c r="B31">
        <v>30</v>
      </c>
      <c r="C31" s="12">
        <v>73</v>
      </c>
      <c r="D31">
        <f t="shared" si="6"/>
        <v>143</v>
      </c>
      <c r="E31">
        <v>1</v>
      </c>
      <c r="F31">
        <f>(C31-C30)/E31</f>
        <v>6</v>
      </c>
      <c r="G31" s="19">
        <f t="shared" si="2"/>
        <v>3.7068965517241379</v>
      </c>
      <c r="H31" s="19">
        <f t="shared" si="3"/>
        <v>2.306352701215038</v>
      </c>
      <c r="I31" s="19">
        <f t="shared" si="4"/>
        <v>-0.90580885070593808</v>
      </c>
      <c r="J31" s="19">
        <f t="shared" si="5"/>
        <v>8.3196019541542139</v>
      </c>
    </row>
    <row r="32" spans="1:12" x14ac:dyDescent="0.35">
      <c r="A32" s="1">
        <v>45387</v>
      </c>
      <c r="B32">
        <v>31</v>
      </c>
      <c r="C32" s="12">
        <v>0</v>
      </c>
      <c r="D32">
        <f>C32+143</f>
        <v>143</v>
      </c>
      <c r="G32" s="19">
        <f t="shared" si="2"/>
        <v>3.6206896551724137</v>
      </c>
      <c r="H32" s="19">
        <f t="shared" si="3"/>
        <v>2.340259241511331</v>
      </c>
      <c r="I32" s="19">
        <f t="shared" si="4"/>
        <v>-1.0598288278502483</v>
      </c>
      <c r="J32" s="19">
        <f t="shared" si="5"/>
        <v>8.3012081381950757</v>
      </c>
      <c r="L32" t="s">
        <v>0</v>
      </c>
    </row>
    <row r="33" spans="1:25" x14ac:dyDescent="0.35">
      <c r="A33" s="1">
        <v>45388</v>
      </c>
      <c r="B33">
        <v>32</v>
      </c>
      <c r="C33" s="12">
        <v>2</v>
      </c>
      <c r="D33">
        <f t="shared" ref="D33:D49" si="8">C33+143</f>
        <v>145</v>
      </c>
      <c r="E33">
        <v>1</v>
      </c>
      <c r="F33">
        <f>(D33-D32)/E33</f>
        <v>2</v>
      </c>
      <c r="G33" s="19">
        <f t="shared" si="2"/>
        <v>3.4310344827586206</v>
      </c>
      <c r="H33" s="19">
        <f t="shared" si="3"/>
        <v>2.1960942521504356</v>
      </c>
      <c r="I33" s="19">
        <f t="shared" si="4"/>
        <v>-0.96115402154225071</v>
      </c>
      <c r="J33" s="19">
        <f t="shared" si="5"/>
        <v>7.8232229870594914</v>
      </c>
      <c r="Y33">
        <f>5+2+5+3</f>
        <v>15</v>
      </c>
    </row>
    <row r="34" spans="1:25" x14ac:dyDescent="0.35">
      <c r="A34" s="1">
        <v>45389</v>
      </c>
      <c r="B34">
        <v>33</v>
      </c>
      <c r="C34" s="12">
        <v>9</v>
      </c>
      <c r="D34">
        <f t="shared" si="8"/>
        <v>152</v>
      </c>
      <c r="E34">
        <v>1</v>
      </c>
      <c r="F34">
        <f t="shared" ref="F34:F49" si="9">(D34-D33)/E34</f>
        <v>7</v>
      </c>
      <c r="G34" s="19">
        <f t="shared" si="2"/>
        <v>3.5172413793103448</v>
      </c>
      <c r="H34" s="19">
        <f t="shared" si="3"/>
        <v>2.187278101536283</v>
      </c>
      <c r="I34" s="19">
        <f t="shared" si="4"/>
        <v>-0.85731482376222123</v>
      </c>
      <c r="J34" s="19">
        <f t="shared" si="5"/>
        <v>7.8917975823829103</v>
      </c>
      <c r="L34" t="s">
        <v>27</v>
      </c>
      <c r="Y34">
        <f>15*330</f>
        <v>4950</v>
      </c>
    </row>
    <row r="35" spans="1:25" x14ac:dyDescent="0.35">
      <c r="A35" s="1">
        <v>45390</v>
      </c>
      <c r="B35">
        <v>34</v>
      </c>
      <c r="C35" s="12">
        <v>9</v>
      </c>
      <c r="D35">
        <f t="shared" si="8"/>
        <v>152</v>
      </c>
      <c r="E35">
        <v>1</v>
      </c>
      <c r="F35">
        <f t="shared" si="9"/>
        <v>0</v>
      </c>
      <c r="G35" s="19">
        <f t="shared" si="2"/>
        <v>3.6428571428571428</v>
      </c>
      <c r="H35" s="19">
        <f t="shared" si="3"/>
        <v>2.1207189770433601</v>
      </c>
      <c r="I35" s="19">
        <f t="shared" si="4"/>
        <v>-0.5985808112295774</v>
      </c>
      <c r="J35" s="19">
        <f t="shared" si="5"/>
        <v>7.8842950969438625</v>
      </c>
      <c r="L35" t="s">
        <v>27</v>
      </c>
    </row>
    <row r="36" spans="1:25" x14ac:dyDescent="0.35">
      <c r="A36" s="1">
        <v>45391</v>
      </c>
      <c r="B36">
        <v>35</v>
      </c>
      <c r="C36" s="12">
        <v>10.5</v>
      </c>
      <c r="D36">
        <f t="shared" si="8"/>
        <v>153.5</v>
      </c>
      <c r="E36">
        <v>1</v>
      </c>
      <c r="F36">
        <f t="shared" si="9"/>
        <v>1.5</v>
      </c>
      <c r="G36" s="19">
        <f t="shared" si="2"/>
        <v>3.2857142857142856</v>
      </c>
      <c r="H36" s="19">
        <f t="shared" si="3"/>
        <v>2.3544356748356443</v>
      </c>
      <c r="I36" s="19">
        <f t="shared" si="4"/>
        <v>-1.423157063957003</v>
      </c>
      <c r="J36" s="19">
        <f t="shared" si="5"/>
        <v>7.9945856353855742</v>
      </c>
      <c r="L36" t="s">
        <v>27</v>
      </c>
    </row>
    <row r="37" spans="1:25" x14ac:dyDescent="0.35">
      <c r="A37" s="1">
        <v>45392</v>
      </c>
      <c r="B37">
        <v>36</v>
      </c>
      <c r="C37" s="12">
        <v>13</v>
      </c>
      <c r="D37">
        <f t="shared" si="8"/>
        <v>156</v>
      </c>
      <c r="E37">
        <v>1</v>
      </c>
      <c r="F37">
        <f t="shared" si="9"/>
        <v>2.5</v>
      </c>
      <c r="G37" s="19">
        <f t="shared" si="2"/>
        <v>2.9642857142857144</v>
      </c>
      <c r="H37" s="19">
        <f t="shared" si="3"/>
        <v>2.689027212011581</v>
      </c>
      <c r="I37" s="19">
        <f t="shared" si="4"/>
        <v>-2.4137687097374476</v>
      </c>
      <c r="J37" s="19">
        <f t="shared" si="5"/>
        <v>8.3423401383088773</v>
      </c>
      <c r="L37" t="s">
        <v>27</v>
      </c>
    </row>
    <row r="38" spans="1:25" x14ac:dyDescent="0.35">
      <c r="A38" s="1">
        <v>45393</v>
      </c>
      <c r="B38">
        <v>37</v>
      </c>
      <c r="C38" s="12">
        <v>16</v>
      </c>
      <c r="D38">
        <f t="shared" si="8"/>
        <v>159</v>
      </c>
      <c r="E38">
        <v>1</v>
      </c>
      <c r="F38">
        <f t="shared" si="9"/>
        <v>3</v>
      </c>
      <c r="G38" s="19">
        <f t="shared" si="2"/>
        <v>2.7142857142857144</v>
      </c>
      <c r="H38" s="19">
        <f t="shared" si="3"/>
        <v>2.7203878775060062</v>
      </c>
      <c r="I38" s="19">
        <f t="shared" si="4"/>
        <v>-2.726490040726298</v>
      </c>
      <c r="J38" s="19">
        <f t="shared" si="5"/>
        <v>8.1550614692977277</v>
      </c>
      <c r="L38" t="s">
        <v>27</v>
      </c>
      <c r="R38" t="s">
        <v>13</v>
      </c>
      <c r="T38" s="1">
        <v>45398</v>
      </c>
    </row>
    <row r="39" spans="1:25" x14ac:dyDescent="0.35">
      <c r="A39" s="1">
        <v>45394</v>
      </c>
      <c r="B39">
        <v>38</v>
      </c>
      <c r="C39" s="12">
        <v>17</v>
      </c>
      <c r="D39">
        <f t="shared" si="8"/>
        <v>160</v>
      </c>
      <c r="E39">
        <v>1</v>
      </c>
      <c r="F39">
        <f t="shared" si="9"/>
        <v>1</v>
      </c>
      <c r="G39" s="19">
        <f t="shared" si="2"/>
        <v>2.5</v>
      </c>
      <c r="H39" s="19">
        <f t="shared" si="3"/>
        <v>2.8441669631520781</v>
      </c>
      <c r="I39" s="19">
        <f t="shared" si="4"/>
        <v>-3.1883339263041561</v>
      </c>
      <c r="J39" s="19">
        <f t="shared" si="5"/>
        <v>8.188333926304157</v>
      </c>
      <c r="L39" t="s">
        <v>27</v>
      </c>
      <c r="R39">
        <v>0</v>
      </c>
      <c r="S39">
        <f>R39/60</f>
        <v>0</v>
      </c>
    </row>
    <row r="40" spans="1:25" x14ac:dyDescent="0.35">
      <c r="A40" s="1">
        <v>45395</v>
      </c>
      <c r="B40">
        <v>39</v>
      </c>
      <c r="C40" s="12">
        <v>18</v>
      </c>
      <c r="D40">
        <f t="shared" si="8"/>
        <v>161</v>
      </c>
      <c r="E40">
        <v>1</v>
      </c>
      <c r="F40">
        <f t="shared" si="9"/>
        <v>1</v>
      </c>
      <c r="G40" s="19">
        <f t="shared" si="2"/>
        <v>2.3392857142857144</v>
      </c>
      <c r="H40" s="19">
        <f t="shared" si="3"/>
        <v>2.6794641369543446</v>
      </c>
      <c r="I40" s="19">
        <f t="shared" si="4"/>
        <v>-3.0196425596229748</v>
      </c>
      <c r="J40" s="19">
        <f t="shared" si="5"/>
        <v>7.6982139881944036</v>
      </c>
      <c r="L40" t="s">
        <v>27</v>
      </c>
      <c r="R40">
        <v>30</v>
      </c>
      <c r="S40">
        <f t="shared" ref="S40:S100" si="10">R40/60</f>
        <v>0.5</v>
      </c>
    </row>
    <row r="41" spans="1:25" x14ac:dyDescent="0.35">
      <c r="A41" s="1">
        <v>45396</v>
      </c>
      <c r="B41">
        <v>40</v>
      </c>
      <c r="C41" s="12">
        <v>21</v>
      </c>
      <c r="D41">
        <f t="shared" si="8"/>
        <v>164</v>
      </c>
      <c r="E41">
        <v>1</v>
      </c>
      <c r="F41">
        <f t="shared" si="9"/>
        <v>3</v>
      </c>
      <c r="G41" s="19">
        <f t="shared" si="2"/>
        <v>2.2321428571428572</v>
      </c>
      <c r="H41" s="19">
        <f t="shared" si="3"/>
        <v>2.6304607922551964</v>
      </c>
      <c r="I41" s="19">
        <f t="shared" si="4"/>
        <v>-3.0287787273675355</v>
      </c>
      <c r="J41" s="19">
        <f t="shared" si="5"/>
        <v>7.4930644416532495</v>
      </c>
      <c r="L41" t="s">
        <v>27</v>
      </c>
      <c r="R41">
        <v>65</v>
      </c>
      <c r="S41">
        <f t="shared" si="10"/>
        <v>1.0833333333333333</v>
      </c>
    </row>
    <row r="42" spans="1:25" x14ac:dyDescent="0.35">
      <c r="A42" s="1">
        <v>45397</v>
      </c>
      <c r="B42">
        <v>41</v>
      </c>
      <c r="C42" s="12">
        <v>24</v>
      </c>
      <c r="D42">
        <f t="shared" si="8"/>
        <v>167</v>
      </c>
      <c r="E42">
        <v>1</v>
      </c>
      <c r="F42">
        <f t="shared" si="9"/>
        <v>3</v>
      </c>
      <c r="G42" s="19">
        <f t="shared" si="2"/>
        <v>2.1607142857142856</v>
      </c>
      <c r="H42" s="19">
        <f t="shared" si="3"/>
        <v>2.5531967757127934</v>
      </c>
      <c r="I42" s="19">
        <f t="shared" si="4"/>
        <v>-2.9456792657113011</v>
      </c>
      <c r="J42" s="19">
        <f t="shared" si="5"/>
        <v>7.2671078371398723</v>
      </c>
      <c r="L42" t="s">
        <v>27</v>
      </c>
      <c r="R42">
        <v>90</v>
      </c>
      <c r="S42">
        <f t="shared" si="10"/>
        <v>1.5</v>
      </c>
    </row>
    <row r="43" spans="1:25" x14ac:dyDescent="0.35">
      <c r="A43" s="1">
        <v>45398</v>
      </c>
      <c r="B43">
        <v>42</v>
      </c>
      <c r="C43" s="12">
        <v>26</v>
      </c>
      <c r="D43">
        <f t="shared" si="8"/>
        <v>169</v>
      </c>
      <c r="E43">
        <v>1</v>
      </c>
      <c r="F43">
        <f t="shared" si="9"/>
        <v>2</v>
      </c>
      <c r="G43" s="19">
        <f t="shared" si="2"/>
        <v>2.125</v>
      </c>
      <c r="H43" s="19">
        <f t="shared" si="3"/>
        <v>2.5341418665891617</v>
      </c>
      <c r="I43" s="19">
        <f t="shared" si="4"/>
        <v>-2.9432837331783235</v>
      </c>
      <c r="J43" s="19">
        <f t="shared" si="5"/>
        <v>7.1932837331783235</v>
      </c>
      <c r="L43" t="s">
        <v>27</v>
      </c>
      <c r="R43">
        <v>120</v>
      </c>
      <c r="S43">
        <f t="shared" si="10"/>
        <v>2</v>
      </c>
    </row>
    <row r="44" spans="1:25" x14ac:dyDescent="0.35">
      <c r="A44" s="1">
        <v>45399</v>
      </c>
      <c r="B44">
        <v>43</v>
      </c>
      <c r="C44" s="12">
        <v>29</v>
      </c>
      <c r="D44">
        <f t="shared" si="8"/>
        <v>172</v>
      </c>
      <c r="E44">
        <v>1</v>
      </c>
      <c r="F44">
        <f t="shared" si="9"/>
        <v>3</v>
      </c>
      <c r="G44" s="19">
        <f t="shared" si="2"/>
        <v>1.9464285714285714</v>
      </c>
      <c r="H44" s="19">
        <f t="shared" si="3"/>
        <v>2.3540970581485534</v>
      </c>
      <c r="I44" s="19">
        <f t="shared" si="4"/>
        <v>-2.7617655448685356</v>
      </c>
      <c r="J44" s="19">
        <f t="shared" si="5"/>
        <v>6.654622687725678</v>
      </c>
      <c r="L44" t="s">
        <v>27</v>
      </c>
      <c r="R44">
        <v>140</v>
      </c>
      <c r="S44">
        <f t="shared" si="10"/>
        <v>2.3333333333333335</v>
      </c>
    </row>
    <row r="45" spans="1:25" x14ac:dyDescent="0.35">
      <c r="A45" s="1">
        <v>45400</v>
      </c>
      <c r="B45">
        <v>44</v>
      </c>
      <c r="C45" s="12">
        <v>31</v>
      </c>
      <c r="D45">
        <f t="shared" si="8"/>
        <v>174</v>
      </c>
      <c r="E45">
        <v>1</v>
      </c>
      <c r="F45">
        <f t="shared" si="9"/>
        <v>2</v>
      </c>
      <c r="G45" s="19">
        <f t="shared" si="2"/>
        <v>1.8392857142857142</v>
      </c>
      <c r="H45" s="19">
        <f t="shared" si="3"/>
        <v>2.4605950624238213</v>
      </c>
      <c r="I45" s="19">
        <f t="shared" si="4"/>
        <v>-3.0819044105619282</v>
      </c>
      <c r="J45" s="19">
        <f t="shared" si="5"/>
        <v>6.760475839133357</v>
      </c>
      <c r="R45">
        <v>155</v>
      </c>
      <c r="S45">
        <f t="shared" si="10"/>
        <v>2.5833333333333335</v>
      </c>
    </row>
    <row r="46" spans="1:25" x14ac:dyDescent="0.35">
      <c r="A46" s="1">
        <v>45401</v>
      </c>
      <c r="B46">
        <v>45</v>
      </c>
      <c r="C46" s="12">
        <v>35</v>
      </c>
      <c r="D46">
        <f t="shared" si="8"/>
        <v>178</v>
      </c>
      <c r="E46">
        <v>1</v>
      </c>
      <c r="F46">
        <f t="shared" si="9"/>
        <v>4</v>
      </c>
      <c r="G46" s="19">
        <f t="shared" si="2"/>
        <v>1.6607142857142858</v>
      </c>
      <c r="H46" s="19">
        <f t="shared" si="3"/>
        <v>2.3301347731889868</v>
      </c>
      <c r="I46" s="19">
        <f t="shared" si="4"/>
        <v>-2.9995552606636879</v>
      </c>
      <c r="J46" s="19">
        <f t="shared" si="5"/>
        <v>6.3209838320922591</v>
      </c>
      <c r="R46">
        <v>180</v>
      </c>
      <c r="S46">
        <f t="shared" si="10"/>
        <v>3</v>
      </c>
    </row>
    <row r="47" spans="1:25" x14ac:dyDescent="0.35">
      <c r="A47" s="1">
        <v>45402</v>
      </c>
      <c r="B47">
        <v>46</v>
      </c>
      <c r="C47" s="12">
        <v>36.5</v>
      </c>
      <c r="D47">
        <f t="shared" si="8"/>
        <v>179.5</v>
      </c>
      <c r="E47">
        <v>1</v>
      </c>
      <c r="F47">
        <f t="shared" si="9"/>
        <v>1.5</v>
      </c>
      <c r="G47" s="19">
        <f t="shared" si="2"/>
        <v>1.6379310344827587</v>
      </c>
      <c r="H47" s="19">
        <f t="shared" si="3"/>
        <v>2.2927793392936953</v>
      </c>
      <c r="I47" s="19">
        <f t="shared" si="4"/>
        <v>-2.9476276441046316</v>
      </c>
      <c r="J47" s="19">
        <f t="shared" si="5"/>
        <v>6.2234897130701494</v>
      </c>
      <c r="L47" t="s">
        <v>9</v>
      </c>
      <c r="R47">
        <v>225</v>
      </c>
      <c r="S47">
        <f t="shared" si="10"/>
        <v>3.75</v>
      </c>
    </row>
    <row r="48" spans="1:25" x14ac:dyDescent="0.35">
      <c r="A48" s="1">
        <v>45403</v>
      </c>
      <c r="B48">
        <v>47</v>
      </c>
      <c r="C48" s="12">
        <v>39</v>
      </c>
      <c r="D48">
        <f t="shared" si="8"/>
        <v>182</v>
      </c>
      <c r="E48">
        <v>1</v>
      </c>
      <c r="F48">
        <f t="shared" si="9"/>
        <v>2.5</v>
      </c>
      <c r="G48" s="19">
        <f t="shared" si="2"/>
        <v>1.7758620689655173</v>
      </c>
      <c r="H48" s="19">
        <f t="shared" si="3"/>
        <v>2.4268121806776426</v>
      </c>
      <c r="I48" s="19">
        <f t="shared" si="4"/>
        <v>-3.0777622923897678</v>
      </c>
      <c r="J48" s="19">
        <f t="shared" si="5"/>
        <v>6.629486430320803</v>
      </c>
      <c r="R48">
        <v>256</v>
      </c>
      <c r="S48">
        <f t="shared" si="10"/>
        <v>4.2666666666666666</v>
      </c>
    </row>
    <row r="49" spans="1:19" x14ac:dyDescent="0.35">
      <c r="A49" s="1">
        <v>45404</v>
      </c>
      <c r="B49">
        <v>48</v>
      </c>
      <c r="C49" s="12">
        <v>48</v>
      </c>
      <c r="D49">
        <f t="shared" si="8"/>
        <v>191</v>
      </c>
      <c r="E49">
        <v>2</v>
      </c>
      <c r="F49">
        <f t="shared" si="9"/>
        <v>4.5</v>
      </c>
      <c r="G49" s="19">
        <f t="shared" si="2"/>
        <v>1.7758620689655173</v>
      </c>
      <c r="H49" s="19">
        <f t="shared" si="3"/>
        <v>2.4268121806776426</v>
      </c>
      <c r="I49" s="19">
        <f t="shared" si="4"/>
        <v>-3.0777622923897678</v>
      </c>
      <c r="J49" s="19">
        <f t="shared" si="5"/>
        <v>6.629486430320803</v>
      </c>
      <c r="L49" t="s">
        <v>41</v>
      </c>
      <c r="R49">
        <v>300</v>
      </c>
      <c r="S49">
        <f t="shared" si="10"/>
        <v>5</v>
      </c>
    </row>
    <row r="50" spans="1:19" x14ac:dyDescent="0.35">
      <c r="A50" s="1">
        <v>45405</v>
      </c>
      <c r="B50">
        <v>49</v>
      </c>
      <c r="C50" s="12">
        <v>0</v>
      </c>
      <c r="D50">
        <f>C50+191</f>
        <v>191</v>
      </c>
      <c r="G50" s="19">
        <f t="shared" si="2"/>
        <v>1.8448275862068966</v>
      </c>
      <c r="H50" s="19">
        <f t="shared" si="3"/>
        <v>2.4036733679784064</v>
      </c>
      <c r="I50" s="19">
        <f t="shared" si="4"/>
        <v>-2.9625191497499159</v>
      </c>
      <c r="J50" s="19">
        <f t="shared" si="5"/>
        <v>6.6521743221637095</v>
      </c>
      <c r="L50" t="s">
        <v>42</v>
      </c>
      <c r="R50">
        <v>320</v>
      </c>
      <c r="S50">
        <f t="shared" si="10"/>
        <v>5.333333333333333</v>
      </c>
    </row>
    <row r="51" spans="1:19" x14ac:dyDescent="0.35">
      <c r="A51" s="1">
        <v>45406</v>
      </c>
      <c r="B51">
        <v>50</v>
      </c>
      <c r="C51" s="12">
        <v>-3</v>
      </c>
      <c r="D51">
        <f t="shared" ref="D51:D68" si="11">C51+191</f>
        <v>188</v>
      </c>
      <c r="E51">
        <v>1</v>
      </c>
      <c r="F51">
        <f t="shared" ref="F51:F57" si="12">(C51-C50)/E51</f>
        <v>-3</v>
      </c>
      <c r="G51" s="19">
        <f t="shared" si="2"/>
        <v>1.896551724137931</v>
      </c>
      <c r="H51" s="19">
        <f t="shared" si="3"/>
        <v>2.4118218551787187</v>
      </c>
      <c r="I51" s="19">
        <f t="shared" si="4"/>
        <v>-2.9270919862195064</v>
      </c>
      <c r="J51" s="19">
        <f t="shared" si="5"/>
        <v>6.720195434495368</v>
      </c>
      <c r="L51" t="s">
        <v>42</v>
      </c>
      <c r="R51">
        <v>360</v>
      </c>
      <c r="S51">
        <f t="shared" si="10"/>
        <v>6</v>
      </c>
    </row>
    <row r="52" spans="1:19" x14ac:dyDescent="0.35">
      <c r="A52" s="1">
        <v>45407</v>
      </c>
      <c r="B52">
        <v>51</v>
      </c>
      <c r="C52" s="12">
        <v>-7</v>
      </c>
      <c r="D52">
        <f t="shared" si="11"/>
        <v>184</v>
      </c>
      <c r="E52">
        <v>1</v>
      </c>
      <c r="F52">
        <f t="shared" si="12"/>
        <v>-4</v>
      </c>
      <c r="G52" s="19">
        <f t="shared" si="2"/>
        <v>1.8448275862068966</v>
      </c>
      <c r="H52" s="19">
        <f t="shared" si="3"/>
        <v>2.414408788473835</v>
      </c>
      <c r="I52" s="19">
        <f t="shared" si="4"/>
        <v>-2.9839899907407732</v>
      </c>
      <c r="J52" s="19">
        <f t="shared" si="5"/>
        <v>6.6736451631545668</v>
      </c>
      <c r="L52" t="s">
        <v>42</v>
      </c>
      <c r="R52">
        <v>450</v>
      </c>
      <c r="S52">
        <f t="shared" si="10"/>
        <v>7.5</v>
      </c>
    </row>
    <row r="53" spans="1:19" x14ac:dyDescent="0.35">
      <c r="A53" s="1">
        <v>45408</v>
      </c>
      <c r="B53">
        <v>52</v>
      </c>
      <c r="C53" s="12">
        <v>-8</v>
      </c>
      <c r="D53">
        <f t="shared" si="11"/>
        <v>183</v>
      </c>
      <c r="E53">
        <v>1</v>
      </c>
      <c r="F53">
        <f t="shared" si="12"/>
        <v>-1</v>
      </c>
      <c r="G53" s="19">
        <f t="shared" si="2"/>
        <v>1.8448275862068966</v>
      </c>
      <c r="H53" s="19">
        <f t="shared" si="3"/>
        <v>2.414408788473835</v>
      </c>
      <c r="I53" s="19">
        <f t="shared" si="4"/>
        <v>-2.9839899907407732</v>
      </c>
      <c r="J53" s="19">
        <f t="shared" si="5"/>
        <v>6.6736451631545668</v>
      </c>
      <c r="L53" t="s">
        <v>42</v>
      </c>
      <c r="R53">
        <v>494</v>
      </c>
      <c r="S53">
        <f t="shared" si="10"/>
        <v>8.2333333333333325</v>
      </c>
    </row>
    <row r="54" spans="1:19" x14ac:dyDescent="0.35">
      <c r="A54" s="1">
        <v>45409</v>
      </c>
      <c r="B54">
        <v>53</v>
      </c>
      <c r="C54" s="12">
        <v>-10</v>
      </c>
      <c r="D54">
        <f t="shared" si="11"/>
        <v>181</v>
      </c>
      <c r="E54">
        <v>1</v>
      </c>
      <c r="F54">
        <f t="shared" si="12"/>
        <v>-2</v>
      </c>
      <c r="G54" s="19">
        <f t="shared" si="2"/>
        <v>1.8793103448275863</v>
      </c>
      <c r="H54" s="19">
        <f t="shared" si="3"/>
        <v>2.4092321441438025</v>
      </c>
      <c r="I54" s="19">
        <f t="shared" si="4"/>
        <v>-2.9391539434600187</v>
      </c>
      <c r="J54" s="19">
        <f t="shared" si="5"/>
        <v>6.6977746331151913</v>
      </c>
      <c r="L54" t="s">
        <v>42</v>
      </c>
      <c r="R54">
        <v>540</v>
      </c>
      <c r="S54">
        <f t="shared" si="10"/>
        <v>9</v>
      </c>
    </row>
    <row r="55" spans="1:19" x14ac:dyDescent="0.35">
      <c r="A55" s="1">
        <v>45410</v>
      </c>
      <c r="B55">
        <v>54</v>
      </c>
      <c r="C55" s="12">
        <v>-7</v>
      </c>
      <c r="D55">
        <f t="shared" si="11"/>
        <v>184</v>
      </c>
      <c r="E55">
        <v>1</v>
      </c>
      <c r="F55">
        <f t="shared" si="12"/>
        <v>3</v>
      </c>
      <c r="G55" s="19">
        <f t="shared" si="2"/>
        <v>1.8793103448275863</v>
      </c>
      <c r="H55" s="19">
        <f t="shared" si="3"/>
        <v>2.4092321441438025</v>
      </c>
      <c r="I55" s="19">
        <f t="shared" si="4"/>
        <v>-2.9391539434600187</v>
      </c>
      <c r="J55" s="19">
        <f t="shared" si="5"/>
        <v>6.6977746331151913</v>
      </c>
      <c r="L55" t="s">
        <v>43</v>
      </c>
      <c r="R55">
        <v>614</v>
      </c>
      <c r="S55">
        <f t="shared" si="10"/>
        <v>10.233333333333333</v>
      </c>
    </row>
    <row r="56" spans="1:19" x14ac:dyDescent="0.35">
      <c r="A56" s="1">
        <v>45411</v>
      </c>
      <c r="B56">
        <v>55</v>
      </c>
      <c r="C56" s="12">
        <v>-5</v>
      </c>
      <c r="D56">
        <f t="shared" si="11"/>
        <v>186</v>
      </c>
      <c r="E56">
        <v>1</v>
      </c>
      <c r="F56">
        <f t="shared" si="12"/>
        <v>2</v>
      </c>
      <c r="G56" s="19">
        <f t="shared" si="2"/>
        <v>1.9137931034482758</v>
      </c>
      <c r="H56" s="19">
        <f t="shared" si="3"/>
        <v>2.4320736345946372</v>
      </c>
      <c r="I56" s="19">
        <f t="shared" si="4"/>
        <v>-2.9503541657409986</v>
      </c>
      <c r="J56" s="19">
        <f t="shared" si="5"/>
        <v>6.7779403726375502</v>
      </c>
      <c r="L56" t="s">
        <v>43</v>
      </c>
      <c r="R56">
        <v>660</v>
      </c>
      <c r="S56">
        <f t="shared" si="10"/>
        <v>11</v>
      </c>
    </row>
    <row r="57" spans="1:19" x14ac:dyDescent="0.35">
      <c r="A57" s="1">
        <v>45412</v>
      </c>
      <c r="B57">
        <v>56</v>
      </c>
      <c r="C57" s="12">
        <v>-1</v>
      </c>
      <c r="D57">
        <f t="shared" si="11"/>
        <v>190</v>
      </c>
      <c r="E57">
        <v>1</v>
      </c>
      <c r="F57">
        <f t="shared" si="12"/>
        <v>4</v>
      </c>
      <c r="G57" s="19">
        <f t="shared" si="2"/>
        <v>2.1206896551724137</v>
      </c>
      <c r="H57" s="19">
        <f t="shared" si="3"/>
        <v>2.7500945827427308</v>
      </c>
      <c r="I57" s="19">
        <f t="shared" si="4"/>
        <v>-3.3794995103130478</v>
      </c>
      <c r="J57" s="19">
        <f t="shared" si="5"/>
        <v>7.6208788206578753</v>
      </c>
      <c r="L57" t="s">
        <v>9</v>
      </c>
      <c r="R57">
        <v>730</v>
      </c>
      <c r="S57">
        <f t="shared" si="10"/>
        <v>12.166666666666666</v>
      </c>
    </row>
    <row r="58" spans="1:19" x14ac:dyDescent="0.35">
      <c r="A58" s="1">
        <v>45413</v>
      </c>
      <c r="B58">
        <v>57</v>
      </c>
      <c r="C58" s="12">
        <v>2</v>
      </c>
      <c r="D58">
        <f t="shared" si="11"/>
        <v>193</v>
      </c>
      <c r="E58">
        <v>1</v>
      </c>
      <c r="F58">
        <v>3</v>
      </c>
      <c r="G58" s="19">
        <f t="shared" si="2"/>
        <v>2.2586206896551726</v>
      </c>
      <c r="H58" s="19">
        <f t="shared" si="3"/>
        <v>2.8394410865009805</v>
      </c>
      <c r="I58" s="19">
        <f t="shared" si="4"/>
        <v>-3.4202614833467884</v>
      </c>
      <c r="J58" s="19">
        <f t="shared" si="5"/>
        <v>7.9375028626571336</v>
      </c>
      <c r="L58" t="s">
        <v>9</v>
      </c>
      <c r="R58">
        <v>762</v>
      </c>
      <c r="S58">
        <f t="shared" si="10"/>
        <v>12.7</v>
      </c>
    </row>
    <row r="59" spans="1:19" x14ac:dyDescent="0.35">
      <c r="A59" s="1">
        <v>45414</v>
      </c>
      <c r="B59">
        <v>58</v>
      </c>
      <c r="C59" s="12">
        <v>4</v>
      </c>
      <c r="D59">
        <f t="shared" si="11"/>
        <v>195</v>
      </c>
      <c r="E59">
        <v>1</v>
      </c>
      <c r="F59">
        <v>2</v>
      </c>
      <c r="G59" s="19">
        <f t="shared" si="2"/>
        <v>2.2241379310344827</v>
      </c>
      <c r="H59" s="19">
        <f t="shared" si="3"/>
        <v>2.8362986045334644</v>
      </c>
      <c r="I59" s="19">
        <f t="shared" si="4"/>
        <v>-3.4484592780324461</v>
      </c>
      <c r="J59" s="19">
        <f t="shared" si="5"/>
        <v>7.896735140101411</v>
      </c>
      <c r="L59" t="s">
        <v>9</v>
      </c>
      <c r="R59">
        <v>780</v>
      </c>
      <c r="S59">
        <f t="shared" si="10"/>
        <v>13</v>
      </c>
    </row>
    <row r="60" spans="1:19" x14ac:dyDescent="0.35">
      <c r="A60" s="1">
        <v>45415</v>
      </c>
      <c r="B60">
        <v>59</v>
      </c>
      <c r="C60" s="12">
        <v>2</v>
      </c>
      <c r="D60">
        <f t="shared" si="11"/>
        <v>193</v>
      </c>
      <c r="E60">
        <v>1</v>
      </c>
      <c r="F60">
        <v>-2</v>
      </c>
      <c r="G60" s="19">
        <f t="shared" si="2"/>
        <v>2.5344827586206895</v>
      </c>
      <c r="H60" s="19">
        <f t="shared" si="3"/>
        <v>3.256111056954289</v>
      </c>
      <c r="I60" s="19">
        <f t="shared" si="4"/>
        <v>-3.9777393552878886</v>
      </c>
      <c r="J60" s="19">
        <f t="shared" si="5"/>
        <v>9.0467048725292685</v>
      </c>
      <c r="L60" t="s">
        <v>9</v>
      </c>
      <c r="R60">
        <v>793</v>
      </c>
      <c r="S60">
        <f t="shared" si="10"/>
        <v>13.216666666666667</v>
      </c>
    </row>
    <row r="61" spans="1:19" x14ac:dyDescent="0.35">
      <c r="A61" s="1">
        <v>45416</v>
      </c>
      <c r="B61">
        <v>60</v>
      </c>
      <c r="C61" s="12">
        <v>3</v>
      </c>
      <c r="D61">
        <f t="shared" si="11"/>
        <v>194</v>
      </c>
      <c r="E61">
        <v>1</v>
      </c>
      <c r="F61">
        <v>1</v>
      </c>
      <c r="G61" s="19">
        <f t="shared" si="2"/>
        <v>2.603448275862069</v>
      </c>
      <c r="H61" s="19">
        <f t="shared" si="3"/>
        <v>3.3072003743786271</v>
      </c>
      <c r="I61" s="19">
        <f t="shared" si="4"/>
        <v>-4.0109524728951857</v>
      </c>
      <c r="J61" s="19">
        <f t="shared" si="5"/>
        <v>9.2178490246193228</v>
      </c>
      <c r="L61" t="s">
        <v>9</v>
      </c>
      <c r="R61">
        <v>840</v>
      </c>
      <c r="S61">
        <f t="shared" si="10"/>
        <v>14</v>
      </c>
    </row>
    <row r="62" spans="1:19" x14ac:dyDescent="0.35">
      <c r="A62" s="1">
        <v>45417</v>
      </c>
      <c r="B62">
        <v>61</v>
      </c>
      <c r="C62" s="12">
        <v>4</v>
      </c>
      <c r="D62">
        <f t="shared" si="11"/>
        <v>195</v>
      </c>
      <c r="E62">
        <v>1</v>
      </c>
      <c r="F62">
        <v>1</v>
      </c>
      <c r="G62" s="19">
        <f t="shared" si="2"/>
        <v>2.6896551724137931</v>
      </c>
      <c r="H62" s="19">
        <f t="shared" si="3"/>
        <v>3.3098958028798311</v>
      </c>
      <c r="I62" s="19">
        <f t="shared" si="4"/>
        <v>-3.930136433345869</v>
      </c>
      <c r="J62" s="19">
        <f t="shared" si="5"/>
        <v>9.3094467781734558</v>
      </c>
      <c r="L62" t="s">
        <v>9</v>
      </c>
      <c r="R62">
        <v>890</v>
      </c>
      <c r="S62">
        <f t="shared" si="10"/>
        <v>14.833333333333334</v>
      </c>
    </row>
    <row r="63" spans="1:19" x14ac:dyDescent="0.35">
      <c r="A63" s="1">
        <v>45418</v>
      </c>
      <c r="B63">
        <v>62</v>
      </c>
      <c r="C63" s="12">
        <v>10</v>
      </c>
      <c r="D63">
        <f t="shared" si="11"/>
        <v>201</v>
      </c>
      <c r="E63">
        <v>1</v>
      </c>
      <c r="F63">
        <v>6</v>
      </c>
      <c r="G63" s="19">
        <f t="shared" si="2"/>
        <v>2.7758620689655173</v>
      </c>
      <c r="H63" s="19">
        <f t="shared" si="3"/>
        <v>3.3362848605342741</v>
      </c>
      <c r="I63" s="19">
        <f t="shared" si="4"/>
        <v>-3.8967076521030308</v>
      </c>
      <c r="J63" s="19">
        <f t="shared" si="5"/>
        <v>9.448431790034066</v>
      </c>
      <c r="R63">
        <v>915</v>
      </c>
      <c r="S63">
        <f t="shared" si="10"/>
        <v>15.25</v>
      </c>
    </row>
    <row r="64" spans="1:19" x14ac:dyDescent="0.35">
      <c r="A64" s="1">
        <v>45419</v>
      </c>
      <c r="B64">
        <v>63</v>
      </c>
      <c r="C64" s="12">
        <v>17</v>
      </c>
      <c r="D64">
        <f t="shared" si="11"/>
        <v>208</v>
      </c>
      <c r="E64">
        <v>1</v>
      </c>
      <c r="F64">
        <v>7</v>
      </c>
      <c r="G64" s="19">
        <f t="shared" si="2"/>
        <v>2.8103448275862069</v>
      </c>
      <c r="H64" s="19">
        <f t="shared" si="3"/>
        <v>3.3590171825726158</v>
      </c>
      <c r="I64" s="19">
        <f t="shared" si="4"/>
        <v>-3.9076895375590248</v>
      </c>
      <c r="J64" s="19">
        <f t="shared" si="5"/>
        <v>9.528379192731439</v>
      </c>
      <c r="R64">
        <v>960</v>
      </c>
      <c r="S64">
        <f t="shared" si="10"/>
        <v>16</v>
      </c>
    </row>
    <row r="65" spans="1:19" x14ac:dyDescent="0.35">
      <c r="A65" s="1">
        <v>45420</v>
      </c>
      <c r="B65">
        <v>64</v>
      </c>
      <c r="C65" s="12">
        <v>19</v>
      </c>
      <c r="D65">
        <f t="shared" si="11"/>
        <v>210</v>
      </c>
      <c r="E65">
        <v>1</v>
      </c>
      <c r="F65">
        <v>2</v>
      </c>
      <c r="G65" s="19">
        <f t="shared" si="2"/>
        <v>3.0166666666666666</v>
      </c>
      <c r="H65" s="19">
        <f t="shared" si="3"/>
        <v>3.4844495819123122</v>
      </c>
      <c r="I65" s="19">
        <f t="shared" si="4"/>
        <v>-3.9522324971579579</v>
      </c>
      <c r="J65" s="19">
        <f t="shared" si="5"/>
        <v>9.9855658304912911</v>
      </c>
      <c r="R65">
        <v>1020</v>
      </c>
      <c r="S65">
        <f t="shared" si="10"/>
        <v>17</v>
      </c>
    </row>
    <row r="66" spans="1:19" x14ac:dyDescent="0.35">
      <c r="A66" s="1">
        <v>45421</v>
      </c>
      <c r="B66">
        <v>65</v>
      </c>
      <c r="C66" s="12">
        <v>22</v>
      </c>
      <c r="D66">
        <f t="shared" si="11"/>
        <v>213</v>
      </c>
      <c r="E66">
        <v>1</v>
      </c>
      <c r="F66">
        <v>3</v>
      </c>
      <c r="G66" s="19">
        <f t="shared" si="2"/>
        <v>3.4166666666666665</v>
      </c>
      <c r="H66" s="19">
        <f t="shared" si="3"/>
        <v>3.4594877591278674</v>
      </c>
      <c r="I66" s="19">
        <f t="shared" si="4"/>
        <v>-3.5023088515890684</v>
      </c>
      <c r="J66" s="19">
        <f t="shared" si="5"/>
        <v>10.335642184922401</v>
      </c>
      <c r="R66">
        <v>1040</v>
      </c>
      <c r="S66">
        <f t="shared" si="10"/>
        <v>17.333333333333332</v>
      </c>
    </row>
    <row r="67" spans="1:19" x14ac:dyDescent="0.35">
      <c r="A67" s="1">
        <v>45422</v>
      </c>
      <c r="B67">
        <v>66</v>
      </c>
      <c r="C67" s="12">
        <v>23</v>
      </c>
      <c r="D67">
        <f t="shared" si="11"/>
        <v>214</v>
      </c>
      <c r="E67">
        <v>1</v>
      </c>
      <c r="F67">
        <v>1</v>
      </c>
      <c r="G67" s="19">
        <f t="shared" si="2"/>
        <v>3.7333333333333334</v>
      </c>
      <c r="H67" s="19">
        <f t="shared" si="3"/>
        <v>3.1904370999737464</v>
      </c>
      <c r="I67" s="19">
        <f t="shared" si="4"/>
        <v>-2.6475408666141593</v>
      </c>
      <c r="J67" s="19">
        <f t="shared" si="5"/>
        <v>10.114207533280826</v>
      </c>
      <c r="R67">
        <v>1140</v>
      </c>
      <c r="S67">
        <f t="shared" si="10"/>
        <v>19</v>
      </c>
    </row>
    <row r="68" spans="1:19" x14ac:dyDescent="0.35">
      <c r="A68" s="1">
        <v>45423</v>
      </c>
      <c r="B68">
        <v>67</v>
      </c>
      <c r="C68" s="12">
        <v>26</v>
      </c>
      <c r="D68">
        <f t="shared" si="11"/>
        <v>217</v>
      </c>
      <c r="E68">
        <v>1</v>
      </c>
      <c r="F68">
        <v>3</v>
      </c>
      <c r="G68" s="19">
        <f t="shared" si="2"/>
        <v>3.9666666666666668</v>
      </c>
      <c r="H68" s="19">
        <f t="shared" si="3"/>
        <v>3.0901276492871439</v>
      </c>
      <c r="I68" s="19">
        <f t="shared" si="4"/>
        <v>-2.213588631907621</v>
      </c>
      <c r="J68" s="19">
        <f t="shared" si="5"/>
        <v>10.146921965240955</v>
      </c>
      <c r="R68">
        <v>1170</v>
      </c>
      <c r="S68">
        <f t="shared" si="10"/>
        <v>19.5</v>
      </c>
    </row>
    <row r="69" spans="1:19" x14ac:dyDescent="0.35">
      <c r="A69" s="1">
        <v>45424</v>
      </c>
      <c r="B69">
        <v>68</v>
      </c>
      <c r="C69" s="12">
        <v>0</v>
      </c>
      <c r="D69">
        <f>D68+F69</f>
        <v>219</v>
      </c>
      <c r="E69">
        <v>1</v>
      </c>
      <c r="F69">
        <v>2</v>
      </c>
      <c r="G69" s="19">
        <f t="shared" si="2"/>
        <v>4.166666666666667</v>
      </c>
      <c r="H69" s="19">
        <f t="shared" si="3"/>
        <v>2.8848262031225076</v>
      </c>
      <c r="I69" s="19">
        <f t="shared" si="4"/>
        <v>-1.6029857395783482</v>
      </c>
      <c r="J69" s="19">
        <f t="shared" si="5"/>
        <v>9.936319072911683</v>
      </c>
      <c r="K69" t="s">
        <v>0</v>
      </c>
      <c r="R69">
        <v>1200</v>
      </c>
      <c r="S69">
        <f t="shared" si="10"/>
        <v>20</v>
      </c>
    </row>
    <row r="70" spans="1:19" x14ac:dyDescent="0.35">
      <c r="A70" s="1">
        <v>45425</v>
      </c>
      <c r="B70">
        <v>69</v>
      </c>
      <c r="C70" s="12">
        <v>2</v>
      </c>
      <c r="D70">
        <f t="shared" ref="D70:D153" si="13">D69+F70</f>
        <v>220</v>
      </c>
      <c r="E70">
        <v>1</v>
      </c>
      <c r="F70">
        <v>1</v>
      </c>
      <c r="G70" s="19">
        <f t="shared" si="2"/>
        <v>4.2666666666666666</v>
      </c>
      <c r="H70" s="19">
        <f t="shared" si="3"/>
        <v>2.8946310453819306</v>
      </c>
      <c r="I70" s="19">
        <f t="shared" si="4"/>
        <v>-1.5225954240971946</v>
      </c>
      <c r="J70" s="19">
        <f t="shared" si="5"/>
        <v>10.055928757430529</v>
      </c>
      <c r="R70">
        <v>1220</v>
      </c>
      <c r="S70">
        <f t="shared" si="10"/>
        <v>20.333333333333332</v>
      </c>
    </row>
    <row r="71" spans="1:19" x14ac:dyDescent="0.35">
      <c r="A71" s="1">
        <v>45426</v>
      </c>
      <c r="B71">
        <v>70</v>
      </c>
      <c r="C71" s="12">
        <v>6</v>
      </c>
      <c r="D71">
        <f t="shared" si="13"/>
        <v>224</v>
      </c>
      <c r="E71">
        <v>1</v>
      </c>
      <c r="F71">
        <v>4</v>
      </c>
      <c r="G71" s="19">
        <f t="shared" si="2"/>
        <v>4.4333333333333336</v>
      </c>
      <c r="H71" s="19">
        <f t="shared" si="3"/>
        <v>2.9032548783888901</v>
      </c>
      <c r="I71" s="19">
        <f t="shared" si="4"/>
        <v>-1.3731764234444466</v>
      </c>
      <c r="J71" s="19">
        <f t="shared" si="5"/>
        <v>10.239843090111114</v>
      </c>
      <c r="R71">
        <v>1240</v>
      </c>
      <c r="S71">
        <f t="shared" si="10"/>
        <v>20.666666666666668</v>
      </c>
    </row>
    <row r="72" spans="1:19" x14ac:dyDescent="0.35">
      <c r="A72" s="1">
        <v>45427</v>
      </c>
      <c r="B72">
        <v>71</v>
      </c>
      <c r="C72" s="12">
        <v>15</v>
      </c>
      <c r="D72">
        <f t="shared" si="13"/>
        <v>233</v>
      </c>
      <c r="E72">
        <v>1</v>
      </c>
      <c r="F72">
        <v>9</v>
      </c>
      <c r="G72" s="19">
        <f t="shared" si="2"/>
        <v>4.5</v>
      </c>
      <c r="H72" s="19">
        <f t="shared" si="3"/>
        <v>2.9154759474226504</v>
      </c>
      <c r="I72" s="19">
        <f t="shared" si="4"/>
        <v>-1.3309518948453007</v>
      </c>
      <c r="J72" s="19">
        <f t="shared" si="5"/>
        <v>10.330951894845301</v>
      </c>
      <c r="R72">
        <v>1270</v>
      </c>
      <c r="S72">
        <f t="shared" si="10"/>
        <v>21.166666666666668</v>
      </c>
    </row>
    <row r="73" spans="1:19" x14ac:dyDescent="0.35">
      <c r="A73" s="1">
        <v>45428</v>
      </c>
      <c r="B73">
        <v>72</v>
      </c>
      <c r="C73" s="12">
        <v>21</v>
      </c>
      <c r="D73">
        <f t="shared" si="13"/>
        <v>239</v>
      </c>
      <c r="E73">
        <v>1</v>
      </c>
      <c r="F73">
        <v>6</v>
      </c>
      <c r="G73" s="19">
        <f t="shared" si="2"/>
        <v>4.6333333333333337</v>
      </c>
      <c r="H73" s="19">
        <f t="shared" si="3"/>
        <v>2.9352266617001752</v>
      </c>
      <c r="I73" s="19">
        <f t="shared" si="4"/>
        <v>-1.2371199900670167</v>
      </c>
      <c r="J73" s="19">
        <f t="shared" si="5"/>
        <v>10.503786656733684</v>
      </c>
      <c r="K73" t="s">
        <v>55</v>
      </c>
      <c r="R73">
        <v>1320</v>
      </c>
      <c r="S73">
        <f t="shared" si="10"/>
        <v>22</v>
      </c>
    </row>
    <row r="74" spans="1:19" x14ac:dyDescent="0.35">
      <c r="A74" s="1">
        <v>45429</v>
      </c>
      <c r="B74">
        <v>73</v>
      </c>
      <c r="C74" s="12">
        <v>23</v>
      </c>
      <c r="D74">
        <f t="shared" si="13"/>
        <v>241</v>
      </c>
      <c r="E74">
        <v>1</v>
      </c>
      <c r="F74">
        <v>2</v>
      </c>
      <c r="G74" s="19">
        <f t="shared" si="2"/>
        <v>4.7</v>
      </c>
      <c r="H74" s="19">
        <f t="shared" si="3"/>
        <v>2.8971250116854352</v>
      </c>
      <c r="I74" s="19">
        <f t="shared" si="4"/>
        <v>-1.0942500233708703</v>
      </c>
      <c r="J74" s="19">
        <f t="shared" si="5"/>
        <v>10.494250023370871</v>
      </c>
      <c r="R74">
        <v>1340</v>
      </c>
      <c r="S74">
        <f t="shared" si="10"/>
        <v>22.333333333333332</v>
      </c>
    </row>
    <row r="75" spans="1:19" x14ac:dyDescent="0.35">
      <c r="A75" s="1">
        <v>45430</v>
      </c>
      <c r="B75">
        <v>74</v>
      </c>
      <c r="C75" s="12">
        <v>34</v>
      </c>
      <c r="D75">
        <f t="shared" si="13"/>
        <v>252</v>
      </c>
      <c r="E75">
        <v>1</v>
      </c>
      <c r="F75">
        <v>11</v>
      </c>
      <c r="G75" s="19">
        <f t="shared" si="2"/>
        <v>4.9000000000000004</v>
      </c>
      <c r="H75" s="19">
        <f t="shared" si="3"/>
        <v>2.6217042802980912</v>
      </c>
      <c r="I75" s="19">
        <f t="shared" si="4"/>
        <v>-0.34340856059618208</v>
      </c>
      <c r="J75" s="19">
        <f t="shared" si="5"/>
        <v>10.143408560596182</v>
      </c>
      <c r="R75">
        <v>1357</v>
      </c>
      <c r="S75">
        <f t="shared" si="10"/>
        <v>22.616666666666667</v>
      </c>
    </row>
    <row r="76" spans="1:19" x14ac:dyDescent="0.35">
      <c r="A76" s="1">
        <v>45431</v>
      </c>
      <c r="B76">
        <v>75</v>
      </c>
      <c r="C76" s="12">
        <v>40</v>
      </c>
      <c r="D76">
        <f t="shared" si="13"/>
        <v>258</v>
      </c>
      <c r="E76">
        <v>1</v>
      </c>
      <c r="F76">
        <v>6</v>
      </c>
      <c r="G76" s="19">
        <f t="shared" si="2"/>
        <v>5.0666666666666664</v>
      </c>
      <c r="H76" s="19">
        <f t="shared" si="3"/>
        <v>2.5256462319352821</v>
      </c>
      <c r="I76" s="19">
        <f t="shared" si="4"/>
        <v>1.5374202796102132E-2</v>
      </c>
      <c r="J76" s="19">
        <f t="shared" si="5"/>
        <v>10.11795913053723</v>
      </c>
      <c r="R76">
        <v>1380</v>
      </c>
      <c r="S76">
        <f t="shared" si="10"/>
        <v>23</v>
      </c>
    </row>
    <row r="77" spans="1:19" x14ac:dyDescent="0.35">
      <c r="A77" s="1">
        <v>45432</v>
      </c>
      <c r="B77">
        <v>76</v>
      </c>
      <c r="C77" s="12">
        <v>44</v>
      </c>
      <c r="D77">
        <f t="shared" si="13"/>
        <v>262</v>
      </c>
      <c r="E77">
        <v>1</v>
      </c>
      <c r="F77">
        <v>4</v>
      </c>
      <c r="G77" s="19">
        <f t="shared" si="2"/>
        <v>5.2666666666666666</v>
      </c>
      <c r="H77" s="19">
        <f t="shared" si="3"/>
        <v>2.4315061633115844</v>
      </c>
      <c r="I77" s="19">
        <f t="shared" si="4"/>
        <v>0.40365434004349776</v>
      </c>
      <c r="J77" s="19">
        <f t="shared" si="5"/>
        <v>10.129678993289836</v>
      </c>
      <c r="R77">
        <v>1413</v>
      </c>
      <c r="S77">
        <f t="shared" si="10"/>
        <v>23.55</v>
      </c>
    </row>
    <row r="78" spans="1:19" x14ac:dyDescent="0.35">
      <c r="A78" s="1">
        <v>45433</v>
      </c>
      <c r="B78">
        <v>77</v>
      </c>
      <c r="C78" s="12">
        <v>49</v>
      </c>
      <c r="D78">
        <f t="shared" si="13"/>
        <v>267</v>
      </c>
      <c r="E78">
        <v>1</v>
      </c>
      <c r="F78">
        <v>5</v>
      </c>
      <c r="G78" s="19">
        <f t="shared" si="2"/>
        <v>5.2666666666666666</v>
      </c>
      <c r="H78" s="19">
        <f t="shared" si="3"/>
        <v>2.4315061633115844</v>
      </c>
      <c r="I78" s="19">
        <f t="shared" si="4"/>
        <v>0.40365434004349776</v>
      </c>
      <c r="J78" s="19">
        <f t="shared" si="5"/>
        <v>10.129678993289836</v>
      </c>
      <c r="R78">
        <v>1420</v>
      </c>
      <c r="S78">
        <f t="shared" si="10"/>
        <v>23.666666666666668</v>
      </c>
    </row>
    <row r="79" spans="1:19" x14ac:dyDescent="0.35">
      <c r="A79" s="1">
        <v>45434</v>
      </c>
      <c r="B79">
        <v>78</v>
      </c>
      <c r="C79" s="12">
        <v>54.5</v>
      </c>
      <c r="D79">
        <f t="shared" si="13"/>
        <v>272.5</v>
      </c>
      <c r="E79">
        <v>1</v>
      </c>
      <c r="F79">
        <v>5.5</v>
      </c>
      <c r="G79" s="19">
        <f t="shared" si="2"/>
        <v>5.1333333333333337</v>
      </c>
      <c r="H79" s="19">
        <f t="shared" si="3"/>
        <v>2.4424486802296492</v>
      </c>
      <c r="I79" s="19">
        <f t="shared" si="4"/>
        <v>0.24843597287403529</v>
      </c>
      <c r="J79" s="19">
        <f t="shared" si="5"/>
        <v>10.018230693792631</v>
      </c>
      <c r="R79">
        <v>1440</v>
      </c>
      <c r="S79">
        <f t="shared" si="10"/>
        <v>24</v>
      </c>
    </row>
    <row r="80" spans="1:19" x14ac:dyDescent="0.35">
      <c r="A80" s="1">
        <v>45435</v>
      </c>
      <c r="B80">
        <v>79</v>
      </c>
      <c r="C80" s="12">
        <v>63.5</v>
      </c>
      <c r="D80">
        <f t="shared" si="13"/>
        <v>281.5</v>
      </c>
      <c r="E80">
        <v>1</v>
      </c>
      <c r="F80">
        <v>9</v>
      </c>
      <c r="G80" s="19">
        <f t="shared" si="2"/>
        <v>5.2333333333333334</v>
      </c>
      <c r="H80" s="19">
        <f t="shared" si="3"/>
        <v>2.372527953236566</v>
      </c>
      <c r="I80" s="19">
        <f t="shared" si="4"/>
        <v>0.48827742686020148</v>
      </c>
      <c r="J80" s="19">
        <f t="shared" si="5"/>
        <v>9.9783892398064644</v>
      </c>
      <c r="R80">
        <v>1467</v>
      </c>
      <c r="S80">
        <f t="shared" si="10"/>
        <v>24.45</v>
      </c>
    </row>
    <row r="81" spans="1:19" x14ac:dyDescent="0.35">
      <c r="A81" s="1">
        <v>45436</v>
      </c>
      <c r="B81">
        <v>80</v>
      </c>
      <c r="C81" s="12">
        <v>72.5</v>
      </c>
      <c r="D81">
        <f t="shared" si="13"/>
        <v>290.5</v>
      </c>
      <c r="E81">
        <v>1</v>
      </c>
      <c r="F81">
        <v>9</v>
      </c>
      <c r="G81" s="19">
        <f t="shared" ref="G81:G144" si="14">AVERAGE(F67:F96)</f>
        <v>5.2666666666666666</v>
      </c>
      <c r="H81" s="19">
        <f t="shared" ref="H81:H144" si="15">_xlfn.STDEV.P(F67:F96)</f>
        <v>2.3478122203920444</v>
      </c>
      <c r="I81" s="19">
        <f t="shared" ref="I81:I144" si="16">G81-2*H81</f>
        <v>0.5710422258825778</v>
      </c>
      <c r="J81" s="19">
        <f t="shared" ref="J81:J144" si="17">G81+2*H81</f>
        <v>9.9622911074507563</v>
      </c>
      <c r="R81">
        <v>1500</v>
      </c>
      <c r="S81">
        <f t="shared" si="10"/>
        <v>25</v>
      </c>
    </row>
    <row r="82" spans="1:19" x14ac:dyDescent="0.35">
      <c r="A82" s="1">
        <v>45437</v>
      </c>
      <c r="B82">
        <v>81</v>
      </c>
      <c r="C82" s="12">
        <v>78</v>
      </c>
      <c r="D82">
        <f t="shared" si="13"/>
        <v>296</v>
      </c>
      <c r="E82">
        <v>1</v>
      </c>
      <c r="F82">
        <f>C82-C81</f>
        <v>5.5</v>
      </c>
      <c r="G82" s="19">
        <f t="shared" si="14"/>
        <v>5.5</v>
      </c>
      <c r="H82" s="19">
        <f t="shared" si="15"/>
        <v>2.2583179581272428</v>
      </c>
      <c r="I82" s="19">
        <f t="shared" si="16"/>
        <v>0.98336408374551443</v>
      </c>
      <c r="J82" s="19">
        <f t="shared" si="17"/>
        <v>10.016635916254486</v>
      </c>
      <c r="R82">
        <v>1539</v>
      </c>
      <c r="S82">
        <f t="shared" si="10"/>
        <v>25.65</v>
      </c>
    </row>
    <row r="83" spans="1:19" x14ac:dyDescent="0.35">
      <c r="A83" s="1">
        <v>45438</v>
      </c>
      <c r="B83">
        <v>82</v>
      </c>
      <c r="C83" s="12">
        <v>84</v>
      </c>
      <c r="D83">
        <f t="shared" si="13"/>
        <v>302</v>
      </c>
      <c r="E83">
        <v>1</v>
      </c>
      <c r="F83">
        <f>C83-C82</f>
        <v>6</v>
      </c>
      <c r="G83" s="19">
        <f t="shared" si="14"/>
        <v>5.6</v>
      </c>
      <c r="H83" s="19">
        <f t="shared" si="15"/>
        <v>2.2113344387495979</v>
      </c>
      <c r="I83" s="19">
        <f t="shared" si="16"/>
        <v>1.1773311225008039</v>
      </c>
      <c r="J83" s="19">
        <f t="shared" si="17"/>
        <v>10.022668877499196</v>
      </c>
      <c r="R83">
        <v>1560</v>
      </c>
      <c r="S83">
        <f t="shared" si="10"/>
        <v>26</v>
      </c>
    </row>
    <row r="84" spans="1:19" x14ac:dyDescent="0.35">
      <c r="A84" s="1">
        <v>45439</v>
      </c>
      <c r="B84">
        <v>83</v>
      </c>
      <c r="C84" s="12">
        <v>88</v>
      </c>
      <c r="D84">
        <f t="shared" si="13"/>
        <v>306</v>
      </c>
      <c r="E84">
        <v>1</v>
      </c>
      <c r="F84">
        <f>C84-C83</f>
        <v>4</v>
      </c>
      <c r="G84" s="19">
        <f t="shared" si="14"/>
        <v>5.8</v>
      </c>
      <c r="H84" s="19">
        <f t="shared" si="15"/>
        <v>2.1470910553583891</v>
      </c>
      <c r="I84" s="19">
        <f t="shared" si="16"/>
        <v>1.5058178892832217</v>
      </c>
      <c r="J84" s="19">
        <f t="shared" si="17"/>
        <v>10.094182110716778</v>
      </c>
      <c r="R84">
        <v>1580</v>
      </c>
      <c r="S84">
        <f t="shared" si="10"/>
        <v>26.333333333333332</v>
      </c>
    </row>
    <row r="85" spans="1:19" x14ac:dyDescent="0.35">
      <c r="A85" s="1">
        <v>45440</v>
      </c>
      <c r="B85">
        <v>84</v>
      </c>
      <c r="C85" s="12">
        <v>94</v>
      </c>
      <c r="D85">
        <f t="shared" si="13"/>
        <v>312</v>
      </c>
      <c r="E85">
        <v>1</v>
      </c>
      <c r="F85">
        <f>C85-C84</f>
        <v>6</v>
      </c>
      <c r="G85" s="19">
        <f t="shared" si="14"/>
        <v>5.916666666666667</v>
      </c>
      <c r="H85" s="19">
        <f t="shared" si="15"/>
        <v>1.9709698684206773</v>
      </c>
      <c r="I85" s="19">
        <f t="shared" si="16"/>
        <v>1.9747269298253123</v>
      </c>
      <c r="J85" s="19">
        <f t="shared" si="17"/>
        <v>9.8586064035080216</v>
      </c>
      <c r="R85">
        <v>1590</v>
      </c>
      <c r="S85">
        <f t="shared" si="10"/>
        <v>26.5</v>
      </c>
    </row>
    <row r="86" spans="1:19" x14ac:dyDescent="0.35">
      <c r="A86" s="1">
        <v>45441</v>
      </c>
      <c r="B86">
        <v>85</v>
      </c>
      <c r="C86" s="12">
        <v>101</v>
      </c>
      <c r="D86">
        <f t="shared" si="13"/>
        <v>319</v>
      </c>
      <c r="E86">
        <v>1</v>
      </c>
      <c r="F86">
        <v>7</v>
      </c>
      <c r="G86" s="19">
        <f t="shared" si="14"/>
        <v>6</v>
      </c>
      <c r="H86" s="19">
        <f t="shared" si="15"/>
        <v>1.9407902170679516</v>
      </c>
      <c r="I86" s="19">
        <f t="shared" si="16"/>
        <v>2.1184195658640967</v>
      </c>
      <c r="J86" s="19">
        <f t="shared" si="17"/>
        <v>9.8815804341359037</v>
      </c>
      <c r="R86">
        <v>1607</v>
      </c>
      <c r="S86">
        <f t="shared" si="10"/>
        <v>26.783333333333335</v>
      </c>
    </row>
    <row r="87" spans="1:19" x14ac:dyDescent="0.35">
      <c r="A87" s="1">
        <v>45442</v>
      </c>
      <c r="B87">
        <v>86</v>
      </c>
      <c r="C87" s="12">
        <v>107</v>
      </c>
      <c r="D87">
        <f t="shared" si="13"/>
        <v>325</v>
      </c>
      <c r="E87">
        <v>1</v>
      </c>
      <c r="F87">
        <v>6</v>
      </c>
      <c r="G87" s="19">
        <f t="shared" si="14"/>
        <v>5.8</v>
      </c>
      <c r="H87" s="19">
        <f t="shared" si="15"/>
        <v>1.9304576314093678</v>
      </c>
      <c r="I87" s="19">
        <f t="shared" si="16"/>
        <v>1.9390847371812643</v>
      </c>
      <c r="J87" s="19">
        <f t="shared" si="17"/>
        <v>9.6609152628187349</v>
      </c>
      <c r="R87">
        <v>1620</v>
      </c>
      <c r="S87">
        <f t="shared" si="10"/>
        <v>27</v>
      </c>
    </row>
    <row r="88" spans="1:19" x14ac:dyDescent="0.35">
      <c r="A88" s="1">
        <v>45443</v>
      </c>
      <c r="B88">
        <v>87</v>
      </c>
      <c r="C88" s="12">
        <v>114</v>
      </c>
      <c r="D88">
        <f t="shared" si="13"/>
        <v>332</v>
      </c>
      <c r="E88">
        <v>1</v>
      </c>
      <c r="F88">
        <v>7</v>
      </c>
      <c r="G88" s="19">
        <f t="shared" si="14"/>
        <v>5.7333333333333334</v>
      </c>
      <c r="H88" s="19">
        <f t="shared" si="15"/>
        <v>1.9567546828585562</v>
      </c>
      <c r="I88" s="19">
        <f t="shared" si="16"/>
        <v>1.8198239676162209</v>
      </c>
      <c r="J88" s="19">
        <f t="shared" si="17"/>
        <v>9.6468426990504454</v>
      </c>
      <c r="R88">
        <v>1650</v>
      </c>
      <c r="S88">
        <f t="shared" si="10"/>
        <v>27.5</v>
      </c>
    </row>
    <row r="89" spans="1:19" x14ac:dyDescent="0.35">
      <c r="A89" s="1">
        <v>45444</v>
      </c>
      <c r="B89">
        <v>88</v>
      </c>
      <c r="C89" s="12">
        <v>118</v>
      </c>
      <c r="D89">
        <f t="shared" si="13"/>
        <v>336</v>
      </c>
      <c r="E89">
        <v>1</v>
      </c>
      <c r="F89">
        <v>4</v>
      </c>
      <c r="G89" s="19">
        <f t="shared" si="14"/>
        <v>5.7666666666666666</v>
      </c>
      <c r="H89" s="19">
        <f t="shared" si="15"/>
        <v>1.9005847053531242</v>
      </c>
      <c r="I89" s="19">
        <f t="shared" si="16"/>
        <v>1.9654972559604182</v>
      </c>
      <c r="J89" s="19">
        <f t="shared" si="17"/>
        <v>9.567836077372915</v>
      </c>
      <c r="R89">
        <v>1680</v>
      </c>
      <c r="S89">
        <f t="shared" si="10"/>
        <v>28</v>
      </c>
    </row>
    <row r="90" spans="1:19" x14ac:dyDescent="0.35">
      <c r="A90" s="1">
        <v>45445</v>
      </c>
      <c r="B90">
        <v>89</v>
      </c>
      <c r="C90" s="12">
        <v>122</v>
      </c>
      <c r="D90">
        <f t="shared" si="13"/>
        <v>340</v>
      </c>
      <c r="E90">
        <v>1</v>
      </c>
      <c r="F90">
        <v>4</v>
      </c>
      <c r="G90" s="19">
        <f t="shared" si="14"/>
        <v>5.7333333333333334</v>
      </c>
      <c r="H90" s="19">
        <f t="shared" si="15"/>
        <v>1.8153665072253469</v>
      </c>
      <c r="I90" s="19">
        <f t="shared" si="16"/>
        <v>2.1026003188826397</v>
      </c>
      <c r="J90" s="19">
        <f t="shared" si="17"/>
        <v>9.3640663477840267</v>
      </c>
      <c r="R90">
        <v>1710</v>
      </c>
      <c r="S90">
        <f t="shared" si="10"/>
        <v>28.5</v>
      </c>
    </row>
    <row r="91" spans="1:19" x14ac:dyDescent="0.35">
      <c r="A91" s="1">
        <v>45446</v>
      </c>
      <c r="B91">
        <v>90</v>
      </c>
      <c r="C91" s="12">
        <v>128</v>
      </c>
      <c r="D91">
        <f t="shared" si="13"/>
        <v>346</v>
      </c>
      <c r="E91">
        <v>1</v>
      </c>
      <c r="F91">
        <v>6</v>
      </c>
      <c r="G91" s="19">
        <f t="shared" si="14"/>
        <v>5.7333333333333334</v>
      </c>
      <c r="H91" s="19">
        <f t="shared" si="15"/>
        <v>1.8153665072253469</v>
      </c>
      <c r="I91" s="19">
        <f t="shared" si="16"/>
        <v>2.1026003188826397</v>
      </c>
      <c r="J91" s="19">
        <f t="shared" si="17"/>
        <v>9.3640663477840267</v>
      </c>
      <c r="R91">
        <v>1730</v>
      </c>
      <c r="S91">
        <f t="shared" si="10"/>
        <v>28.833333333333332</v>
      </c>
    </row>
    <row r="92" spans="1:19" x14ac:dyDescent="0.35">
      <c r="A92" s="1">
        <v>45447</v>
      </c>
      <c r="B92">
        <v>91</v>
      </c>
      <c r="C92" s="12">
        <v>135</v>
      </c>
      <c r="D92">
        <f t="shared" si="13"/>
        <v>353</v>
      </c>
      <c r="E92">
        <v>1</v>
      </c>
      <c r="F92">
        <v>7</v>
      </c>
      <c r="G92" s="19">
        <f t="shared" si="14"/>
        <v>5.7</v>
      </c>
      <c r="H92" s="19">
        <f t="shared" si="15"/>
        <v>1.8556220879622374</v>
      </c>
      <c r="I92" s="19">
        <f t="shared" si="16"/>
        <v>1.9887558240755254</v>
      </c>
      <c r="J92" s="19">
        <f t="shared" si="17"/>
        <v>9.4112441759244749</v>
      </c>
      <c r="R92">
        <v>1748</v>
      </c>
      <c r="S92">
        <f t="shared" si="10"/>
        <v>29.133333333333333</v>
      </c>
    </row>
    <row r="93" spans="1:19" x14ac:dyDescent="0.35">
      <c r="A93" s="1">
        <v>45448</v>
      </c>
      <c r="B93">
        <v>92</v>
      </c>
      <c r="C93" s="12">
        <v>141</v>
      </c>
      <c r="D93">
        <f t="shared" si="13"/>
        <v>359</v>
      </c>
      <c r="E93">
        <v>1</v>
      </c>
      <c r="F93">
        <v>6</v>
      </c>
      <c r="G93" s="19">
        <f t="shared" si="14"/>
        <v>5.666666666666667</v>
      </c>
      <c r="H93" s="19">
        <f t="shared" si="15"/>
        <v>1.8767584347012329</v>
      </c>
      <c r="I93" s="19">
        <f t="shared" si="16"/>
        <v>1.9131497972642011</v>
      </c>
      <c r="J93" s="19">
        <f t="shared" si="17"/>
        <v>9.4201835360691319</v>
      </c>
      <c r="R93">
        <v>1759</v>
      </c>
      <c r="S93">
        <f t="shared" si="10"/>
        <v>29.316666666666666</v>
      </c>
    </row>
    <row r="94" spans="1:19" x14ac:dyDescent="0.35">
      <c r="A94" s="1">
        <v>45449</v>
      </c>
      <c r="B94">
        <v>93</v>
      </c>
      <c r="C94" s="12">
        <v>144</v>
      </c>
      <c r="D94">
        <f t="shared" si="13"/>
        <v>362</v>
      </c>
      <c r="E94">
        <v>1</v>
      </c>
      <c r="F94">
        <v>3</v>
      </c>
      <c r="G94" s="19">
        <f t="shared" si="14"/>
        <v>5.65</v>
      </c>
      <c r="H94" s="19">
        <f t="shared" si="15"/>
        <v>1.8803811670332515</v>
      </c>
      <c r="I94" s="19">
        <f t="shared" si="16"/>
        <v>1.8892376659334973</v>
      </c>
      <c r="J94" s="19">
        <f t="shared" si="17"/>
        <v>9.4107623340665043</v>
      </c>
      <c r="R94">
        <v>1800</v>
      </c>
      <c r="S94">
        <f t="shared" si="10"/>
        <v>30</v>
      </c>
    </row>
    <row r="95" spans="1:19" x14ac:dyDescent="0.35">
      <c r="A95" s="1">
        <v>45450</v>
      </c>
      <c r="B95">
        <v>94</v>
      </c>
      <c r="C95" s="12">
        <v>149</v>
      </c>
      <c r="D95">
        <f t="shared" si="13"/>
        <v>367</v>
      </c>
      <c r="E95">
        <v>1</v>
      </c>
      <c r="F95">
        <v>5</v>
      </c>
      <c r="G95" s="19">
        <f t="shared" si="14"/>
        <v>5.4833333333333334</v>
      </c>
      <c r="H95" s="19">
        <f t="shared" si="15"/>
        <v>1.7957511582126913</v>
      </c>
      <c r="I95" s="19">
        <f t="shared" si="16"/>
        <v>1.8918310169079509</v>
      </c>
      <c r="J95" s="19">
        <f t="shared" si="17"/>
        <v>9.0748356497587164</v>
      </c>
      <c r="R95">
        <v>1860</v>
      </c>
      <c r="S95">
        <f t="shared" si="10"/>
        <v>31</v>
      </c>
    </row>
    <row r="96" spans="1:19" x14ac:dyDescent="0.35">
      <c r="A96" s="1">
        <v>45451</v>
      </c>
      <c r="B96">
        <v>95</v>
      </c>
      <c r="C96" s="12">
        <v>153</v>
      </c>
      <c r="D96">
        <f t="shared" si="13"/>
        <v>371</v>
      </c>
      <c r="E96">
        <v>1</v>
      </c>
      <c r="F96">
        <v>4</v>
      </c>
      <c r="G96" s="19">
        <f t="shared" si="14"/>
        <v>5.3166666666666664</v>
      </c>
      <c r="H96" s="19">
        <f t="shared" si="15"/>
        <v>1.6905784677309585</v>
      </c>
      <c r="I96" s="19">
        <f t="shared" si="16"/>
        <v>1.9355097312047493</v>
      </c>
      <c r="J96" s="19">
        <f t="shared" si="17"/>
        <v>8.6978236021285831</v>
      </c>
      <c r="R96">
        <v>1882</v>
      </c>
      <c r="S96">
        <f t="shared" si="10"/>
        <v>31.366666666666667</v>
      </c>
    </row>
    <row r="97" spans="1:19" x14ac:dyDescent="0.35">
      <c r="A97" s="1">
        <v>45452</v>
      </c>
      <c r="B97">
        <v>96</v>
      </c>
      <c r="C97" s="12">
        <v>161</v>
      </c>
      <c r="D97">
        <f t="shared" si="13"/>
        <v>379</v>
      </c>
      <c r="E97">
        <v>1</v>
      </c>
      <c r="F97">
        <v>8</v>
      </c>
      <c r="G97" s="19">
        <f t="shared" si="14"/>
        <v>5.166666666666667</v>
      </c>
      <c r="H97" s="19">
        <f t="shared" si="15"/>
        <v>1.8589124658131582</v>
      </c>
      <c r="I97" s="19">
        <f t="shared" si="16"/>
        <v>1.4488417350403506</v>
      </c>
      <c r="J97" s="19">
        <f t="shared" si="17"/>
        <v>8.8844915982929837</v>
      </c>
      <c r="R97">
        <v>1920</v>
      </c>
      <c r="S97">
        <f t="shared" si="10"/>
        <v>32</v>
      </c>
    </row>
    <row r="98" spans="1:19" x14ac:dyDescent="0.35">
      <c r="A98" s="1">
        <v>45453</v>
      </c>
      <c r="B98">
        <v>97</v>
      </c>
      <c r="C98" s="12">
        <v>167</v>
      </c>
      <c r="D98">
        <f t="shared" si="13"/>
        <v>385</v>
      </c>
      <c r="E98">
        <v>1</v>
      </c>
      <c r="F98">
        <v>6</v>
      </c>
      <c r="G98" s="19">
        <f t="shared" si="14"/>
        <v>5.0999999999999996</v>
      </c>
      <c r="H98" s="19">
        <f t="shared" si="15"/>
        <v>1.8636880997992484</v>
      </c>
      <c r="I98" s="19">
        <f t="shared" si="16"/>
        <v>1.3726238004015028</v>
      </c>
      <c r="J98" s="19">
        <f t="shared" si="17"/>
        <v>8.827376199598497</v>
      </c>
      <c r="R98">
        <v>1950</v>
      </c>
      <c r="S98">
        <f t="shared" si="10"/>
        <v>32.5</v>
      </c>
    </row>
    <row r="99" spans="1:19" x14ac:dyDescent="0.35">
      <c r="A99" s="1">
        <v>45454</v>
      </c>
      <c r="B99">
        <v>98</v>
      </c>
      <c r="C99" s="12">
        <v>175</v>
      </c>
      <c r="D99">
        <f t="shared" si="13"/>
        <v>393</v>
      </c>
      <c r="E99">
        <v>1</v>
      </c>
      <c r="F99">
        <v>8</v>
      </c>
      <c r="G99" s="19">
        <f t="shared" si="14"/>
        <v>5.166666666666667</v>
      </c>
      <c r="H99" s="19">
        <f t="shared" si="15"/>
        <v>1.8589124658131582</v>
      </c>
      <c r="I99" s="19">
        <f t="shared" si="16"/>
        <v>1.4488417350403506</v>
      </c>
      <c r="J99" s="19">
        <f t="shared" si="17"/>
        <v>8.8844915982929837</v>
      </c>
      <c r="R99">
        <v>1980</v>
      </c>
      <c r="S99">
        <f t="shared" si="10"/>
        <v>33</v>
      </c>
    </row>
    <row r="100" spans="1:19" x14ac:dyDescent="0.35">
      <c r="A100" s="1">
        <v>45455</v>
      </c>
      <c r="B100">
        <v>99</v>
      </c>
      <c r="C100" s="12">
        <v>179.5</v>
      </c>
      <c r="D100">
        <f t="shared" si="13"/>
        <v>397.5</v>
      </c>
      <c r="E100">
        <v>1</v>
      </c>
      <c r="F100">
        <v>4.5</v>
      </c>
      <c r="G100" s="19">
        <f t="shared" si="14"/>
        <v>5.0333333333333332</v>
      </c>
      <c r="H100" s="19">
        <f t="shared" si="15"/>
        <v>1.9362047641943474</v>
      </c>
      <c r="I100" s="19">
        <f t="shared" si="16"/>
        <v>1.1609238049446384</v>
      </c>
      <c r="J100" s="19">
        <f t="shared" si="17"/>
        <v>8.9057428617220289</v>
      </c>
      <c r="R100">
        <v>2070</v>
      </c>
      <c r="S100">
        <f t="shared" si="10"/>
        <v>34.5</v>
      </c>
    </row>
    <row r="101" spans="1:19" x14ac:dyDescent="0.35">
      <c r="A101" s="1">
        <v>45456</v>
      </c>
      <c r="B101">
        <v>100</v>
      </c>
      <c r="C101" s="12">
        <v>186</v>
      </c>
      <c r="D101">
        <f t="shared" si="13"/>
        <v>404</v>
      </c>
      <c r="E101">
        <v>1</v>
      </c>
      <c r="F101">
        <v>6.5</v>
      </c>
      <c r="G101" s="19">
        <f t="shared" si="14"/>
        <v>5.0666666666666664</v>
      </c>
      <c r="H101" s="19">
        <f t="shared" si="15"/>
        <v>1.9779338265529063</v>
      </c>
      <c r="I101" s="19">
        <f t="shared" si="16"/>
        <v>1.1107990135608539</v>
      </c>
      <c r="J101" s="19">
        <f t="shared" si="17"/>
        <v>9.022534319772479</v>
      </c>
    </row>
    <row r="102" spans="1:19" x14ac:dyDescent="0.35">
      <c r="A102" s="1">
        <v>45457</v>
      </c>
      <c r="B102">
        <v>101</v>
      </c>
      <c r="C102" s="12">
        <v>190</v>
      </c>
      <c r="D102">
        <f t="shared" si="13"/>
        <v>407</v>
      </c>
      <c r="E102">
        <v>1</v>
      </c>
      <c r="F102">
        <v>3</v>
      </c>
      <c r="G102" s="19">
        <f t="shared" si="14"/>
        <v>5.0999999999999996</v>
      </c>
      <c r="H102" s="19">
        <f t="shared" si="15"/>
        <v>2.0016659728003239</v>
      </c>
      <c r="I102" s="19">
        <f t="shared" si="16"/>
        <v>1.0966680543993519</v>
      </c>
      <c r="J102" s="19">
        <f t="shared" si="17"/>
        <v>9.1033319456006474</v>
      </c>
    </row>
    <row r="103" spans="1:19" x14ac:dyDescent="0.35">
      <c r="A103" s="1">
        <v>45458</v>
      </c>
      <c r="B103">
        <v>102</v>
      </c>
      <c r="C103" s="12">
        <v>194</v>
      </c>
      <c r="D103">
        <f t="shared" si="13"/>
        <v>411</v>
      </c>
      <c r="E103">
        <v>1</v>
      </c>
      <c r="F103">
        <f>C103-C102</f>
        <v>4</v>
      </c>
      <c r="G103" s="19">
        <f t="shared" si="14"/>
        <v>5.0333333333333332</v>
      </c>
      <c r="H103" s="19">
        <f t="shared" si="15"/>
        <v>1.9703355608175532</v>
      </c>
      <c r="I103" s="19">
        <f t="shared" si="16"/>
        <v>1.0926622116982267</v>
      </c>
      <c r="J103" s="19">
        <f t="shared" si="17"/>
        <v>8.9740044549684406</v>
      </c>
    </row>
    <row r="104" spans="1:19" x14ac:dyDescent="0.35">
      <c r="A104" s="1">
        <v>45459</v>
      </c>
      <c r="B104">
        <v>103</v>
      </c>
      <c r="C104" s="12">
        <v>197</v>
      </c>
      <c r="D104">
        <f t="shared" si="13"/>
        <v>414</v>
      </c>
      <c r="E104">
        <v>1</v>
      </c>
      <c r="F104">
        <f>C104-C103</f>
        <v>3</v>
      </c>
      <c r="G104" s="19">
        <f t="shared" si="14"/>
        <v>5.0333333333333332</v>
      </c>
      <c r="H104" s="19">
        <f t="shared" si="15"/>
        <v>1.9703355608175532</v>
      </c>
      <c r="I104" s="19">
        <f t="shared" si="16"/>
        <v>1.0926622116982267</v>
      </c>
      <c r="J104" s="19">
        <f t="shared" si="17"/>
        <v>8.9740044549684406</v>
      </c>
    </row>
    <row r="105" spans="1:19" x14ac:dyDescent="0.35">
      <c r="A105" s="1">
        <v>45460</v>
      </c>
      <c r="B105">
        <v>104</v>
      </c>
      <c r="C105" s="12">
        <v>207</v>
      </c>
      <c r="D105">
        <f t="shared" si="13"/>
        <v>424</v>
      </c>
      <c r="E105">
        <v>1</v>
      </c>
      <c r="F105">
        <f>C105-C104</f>
        <v>10</v>
      </c>
      <c r="G105" s="19">
        <f t="shared" si="14"/>
        <v>5.0999999999999996</v>
      </c>
      <c r="H105" s="19">
        <f t="shared" si="15"/>
        <v>1.968078589216735</v>
      </c>
      <c r="I105" s="19">
        <f t="shared" si="16"/>
        <v>1.1638428215665297</v>
      </c>
      <c r="J105" s="19">
        <f t="shared" si="17"/>
        <v>9.03615717843347</v>
      </c>
    </row>
    <row r="106" spans="1:19" x14ac:dyDescent="0.35">
      <c r="A106" s="1">
        <v>45461</v>
      </c>
      <c r="B106">
        <v>105</v>
      </c>
      <c r="C106" s="12">
        <v>213</v>
      </c>
      <c r="D106">
        <f t="shared" si="13"/>
        <v>430</v>
      </c>
      <c r="E106">
        <v>1</v>
      </c>
      <c r="F106">
        <f t="shared" ref="F106:F153" si="18">C106-C105</f>
        <v>6</v>
      </c>
      <c r="G106" s="19">
        <f t="shared" si="14"/>
        <v>5.0666666666666664</v>
      </c>
      <c r="H106" s="19">
        <f t="shared" si="15"/>
        <v>1.9610088106776968</v>
      </c>
      <c r="I106" s="19">
        <f t="shared" si="16"/>
        <v>1.1446490453112728</v>
      </c>
      <c r="J106" s="19">
        <f t="shared" si="17"/>
        <v>8.9886842880220605</v>
      </c>
    </row>
    <row r="107" spans="1:19" x14ac:dyDescent="0.35">
      <c r="A107" s="1">
        <v>45462</v>
      </c>
      <c r="B107">
        <v>106</v>
      </c>
      <c r="C107" s="12">
        <v>216</v>
      </c>
      <c r="D107">
        <f t="shared" si="13"/>
        <v>433</v>
      </c>
      <c r="E107">
        <v>1</v>
      </c>
      <c r="F107">
        <f t="shared" si="18"/>
        <v>3</v>
      </c>
      <c r="G107" s="19">
        <f t="shared" si="14"/>
        <v>4.9000000000000004</v>
      </c>
      <c r="H107" s="19">
        <f t="shared" si="15"/>
        <v>2.0016659728003239</v>
      </c>
      <c r="I107" s="19">
        <f t="shared" si="16"/>
        <v>0.8966680543993526</v>
      </c>
      <c r="J107" s="19">
        <f t="shared" si="17"/>
        <v>8.9033319456006481</v>
      </c>
    </row>
    <row r="108" spans="1:19" x14ac:dyDescent="0.35">
      <c r="A108" s="1">
        <v>45463</v>
      </c>
      <c r="B108">
        <v>107</v>
      </c>
      <c r="C108" s="12">
        <v>220</v>
      </c>
      <c r="D108">
        <f t="shared" si="13"/>
        <v>437</v>
      </c>
      <c r="E108">
        <v>1</v>
      </c>
      <c r="F108">
        <f t="shared" si="18"/>
        <v>4</v>
      </c>
      <c r="G108" s="19">
        <f t="shared" si="14"/>
        <v>4.8499999999999996</v>
      </c>
      <c r="H108" s="19">
        <f t="shared" si="15"/>
        <v>1.9922767545365445</v>
      </c>
      <c r="I108" s="19">
        <f t="shared" si="16"/>
        <v>0.86544649092691062</v>
      </c>
      <c r="J108" s="19">
        <f t="shared" si="17"/>
        <v>8.8345535090730891</v>
      </c>
    </row>
    <row r="109" spans="1:19" x14ac:dyDescent="0.35">
      <c r="A109" s="1">
        <v>45464</v>
      </c>
      <c r="B109">
        <v>108</v>
      </c>
      <c r="C109" s="12">
        <v>225</v>
      </c>
      <c r="D109">
        <f t="shared" si="13"/>
        <v>442</v>
      </c>
      <c r="E109">
        <v>1</v>
      </c>
      <c r="F109">
        <f t="shared" si="18"/>
        <v>5</v>
      </c>
      <c r="G109" s="19">
        <f t="shared" si="14"/>
        <v>4.9333333333333336</v>
      </c>
      <c r="H109" s="19">
        <f t="shared" si="15"/>
        <v>1.9652537297311565</v>
      </c>
      <c r="I109" s="19">
        <f t="shared" si="16"/>
        <v>1.0028258738710205</v>
      </c>
      <c r="J109" s="19">
        <f t="shared" si="17"/>
        <v>8.8638407927956457</v>
      </c>
    </row>
    <row r="110" spans="1:19" x14ac:dyDescent="0.35">
      <c r="A110" s="1">
        <v>45465</v>
      </c>
      <c r="B110">
        <v>109</v>
      </c>
      <c r="C110" s="12">
        <v>229</v>
      </c>
      <c r="D110">
        <f t="shared" si="13"/>
        <v>446</v>
      </c>
      <c r="E110">
        <v>1</v>
      </c>
      <c r="F110">
        <f t="shared" si="18"/>
        <v>4</v>
      </c>
      <c r="G110" s="19">
        <f t="shared" si="14"/>
        <v>4.8</v>
      </c>
      <c r="H110" s="19">
        <f t="shared" si="15"/>
        <v>2.0880613017821101</v>
      </c>
      <c r="I110" s="19">
        <f t="shared" si="16"/>
        <v>0.62387739643577955</v>
      </c>
      <c r="J110" s="19">
        <f t="shared" si="17"/>
        <v>8.976122603564221</v>
      </c>
    </row>
    <row r="111" spans="1:19" x14ac:dyDescent="0.35">
      <c r="A111" s="1">
        <v>45466</v>
      </c>
      <c r="B111">
        <v>110</v>
      </c>
      <c r="C111" s="12">
        <v>233</v>
      </c>
      <c r="D111">
        <f t="shared" si="13"/>
        <v>450</v>
      </c>
      <c r="E111">
        <v>1</v>
      </c>
      <c r="F111">
        <f t="shared" si="18"/>
        <v>4</v>
      </c>
      <c r="G111" s="19">
        <f t="shared" si="14"/>
        <v>4.833333333333333</v>
      </c>
      <c r="H111" s="19">
        <f t="shared" si="15"/>
        <v>2.0829999733290658</v>
      </c>
      <c r="I111" s="19">
        <f t="shared" si="16"/>
        <v>0.66733338667520137</v>
      </c>
      <c r="J111" s="19">
        <f t="shared" si="17"/>
        <v>8.9993332799914647</v>
      </c>
    </row>
    <row r="112" spans="1:19" x14ac:dyDescent="0.35">
      <c r="A112" s="1">
        <v>45467</v>
      </c>
      <c r="B112">
        <v>110</v>
      </c>
      <c r="C112" s="12">
        <v>234</v>
      </c>
      <c r="D112">
        <f t="shared" si="13"/>
        <v>451</v>
      </c>
      <c r="E112">
        <v>1</v>
      </c>
      <c r="F112">
        <f t="shared" si="18"/>
        <v>1</v>
      </c>
      <c r="G112" s="19">
        <f t="shared" si="14"/>
        <v>4.7</v>
      </c>
      <c r="H112" s="19">
        <f t="shared" si="15"/>
        <v>2.0024984394500787</v>
      </c>
      <c r="I112" s="19">
        <f t="shared" si="16"/>
        <v>0.69500312109984286</v>
      </c>
      <c r="J112" s="19">
        <f t="shared" si="17"/>
        <v>8.7049968789001575</v>
      </c>
    </row>
    <row r="113" spans="1:10" x14ac:dyDescent="0.35">
      <c r="A113" s="1">
        <v>45468</v>
      </c>
      <c r="B113">
        <v>112</v>
      </c>
      <c r="C113" s="12">
        <v>238</v>
      </c>
      <c r="D113">
        <f t="shared" si="13"/>
        <v>455</v>
      </c>
      <c r="E113">
        <v>1</v>
      </c>
      <c r="F113">
        <f t="shared" si="18"/>
        <v>4</v>
      </c>
      <c r="G113" s="19">
        <f t="shared" si="14"/>
        <v>4.5999999999999996</v>
      </c>
      <c r="H113" s="19">
        <f t="shared" si="15"/>
        <v>2.0099751242241779</v>
      </c>
      <c r="I113" s="19">
        <f t="shared" si="16"/>
        <v>0.58004975155164384</v>
      </c>
      <c r="J113" s="19">
        <f t="shared" si="17"/>
        <v>8.6199502484483546</v>
      </c>
    </row>
    <row r="114" spans="1:10" x14ac:dyDescent="0.35">
      <c r="A114" s="1">
        <v>45469</v>
      </c>
      <c r="B114">
        <v>113</v>
      </c>
      <c r="C114" s="12">
        <v>244</v>
      </c>
      <c r="D114">
        <f t="shared" si="13"/>
        <v>461</v>
      </c>
      <c r="E114">
        <v>1</v>
      </c>
      <c r="F114">
        <f t="shared" si="18"/>
        <v>6</v>
      </c>
      <c r="G114" s="19">
        <f t="shared" si="14"/>
        <v>4.5</v>
      </c>
      <c r="H114" s="19">
        <f t="shared" si="15"/>
        <v>1.9104973174542801</v>
      </c>
      <c r="I114" s="19">
        <f t="shared" si="16"/>
        <v>0.67900536509143983</v>
      </c>
      <c r="J114" s="19">
        <f t="shared" si="17"/>
        <v>8.3209946349085602</v>
      </c>
    </row>
    <row r="115" spans="1:10" x14ac:dyDescent="0.35">
      <c r="A115" s="1">
        <v>45470</v>
      </c>
      <c r="B115">
        <v>114</v>
      </c>
      <c r="C115" s="12">
        <v>246</v>
      </c>
      <c r="D115">
        <f t="shared" si="13"/>
        <v>463</v>
      </c>
      <c r="E115">
        <v>1</v>
      </c>
      <c r="F115">
        <f t="shared" si="18"/>
        <v>2</v>
      </c>
      <c r="G115" s="19">
        <f t="shared" si="14"/>
        <v>4.416666666666667</v>
      </c>
      <c r="H115" s="19">
        <f t="shared" si="15"/>
        <v>1.9624955767819934</v>
      </c>
      <c r="I115" s="19">
        <f t="shared" si="16"/>
        <v>0.49167551310268021</v>
      </c>
      <c r="J115" s="19">
        <f t="shared" si="17"/>
        <v>8.3416578202306546</v>
      </c>
    </row>
    <row r="116" spans="1:10" x14ac:dyDescent="0.35">
      <c r="A116" s="1">
        <v>45471</v>
      </c>
      <c r="B116">
        <v>115</v>
      </c>
      <c r="C116" s="12">
        <v>254</v>
      </c>
      <c r="D116">
        <f t="shared" si="13"/>
        <v>471</v>
      </c>
      <c r="E116">
        <v>1</v>
      </c>
      <c r="F116">
        <f t="shared" si="18"/>
        <v>8</v>
      </c>
      <c r="G116" s="19">
        <f t="shared" si="14"/>
        <v>4.333333333333333</v>
      </c>
      <c r="H116" s="19">
        <f t="shared" si="15"/>
        <v>1.9249819623974547</v>
      </c>
      <c r="I116" s="19">
        <f t="shared" si="16"/>
        <v>0.48336940853842369</v>
      </c>
      <c r="J116" s="19">
        <f t="shared" si="17"/>
        <v>8.1832972581282419</v>
      </c>
    </row>
    <row r="117" spans="1:10" x14ac:dyDescent="0.35">
      <c r="A117" s="1">
        <v>45472</v>
      </c>
      <c r="B117">
        <v>116</v>
      </c>
      <c r="C117" s="12">
        <v>261</v>
      </c>
      <c r="D117">
        <f t="shared" si="13"/>
        <v>478</v>
      </c>
      <c r="E117">
        <v>1</v>
      </c>
      <c r="F117">
        <f t="shared" si="18"/>
        <v>7</v>
      </c>
      <c r="G117" s="19">
        <f t="shared" si="14"/>
        <v>4.3666666666666663</v>
      </c>
      <c r="H117" s="19">
        <f t="shared" si="15"/>
        <v>1.9102065042525871</v>
      </c>
      <c r="I117" s="19">
        <f t="shared" si="16"/>
        <v>0.54625365816149207</v>
      </c>
      <c r="J117" s="19">
        <f t="shared" si="17"/>
        <v>8.1870796751718409</v>
      </c>
    </row>
    <row r="118" spans="1:10" x14ac:dyDescent="0.35">
      <c r="A118" s="1">
        <v>45473</v>
      </c>
      <c r="B118">
        <v>117</v>
      </c>
      <c r="C118" s="12">
        <v>266</v>
      </c>
      <c r="D118">
        <f t="shared" si="13"/>
        <v>483</v>
      </c>
      <c r="E118">
        <v>1</v>
      </c>
      <c r="F118">
        <f t="shared" si="18"/>
        <v>5</v>
      </c>
      <c r="G118" s="19">
        <f t="shared" si="14"/>
        <v>4.2666666666666666</v>
      </c>
      <c r="H118" s="19">
        <f t="shared" si="15"/>
        <v>2.0030532250098156</v>
      </c>
      <c r="I118" s="19">
        <f t="shared" si="16"/>
        <v>0.26056021664703533</v>
      </c>
      <c r="J118" s="19">
        <f t="shared" si="17"/>
        <v>8.2727731166862988</v>
      </c>
    </row>
    <row r="119" spans="1:10" x14ac:dyDescent="0.35">
      <c r="A119" s="1">
        <v>45474</v>
      </c>
      <c r="B119">
        <v>118</v>
      </c>
      <c r="C119" s="12">
        <v>270</v>
      </c>
      <c r="D119">
        <f t="shared" si="13"/>
        <v>487</v>
      </c>
      <c r="E119">
        <v>1</v>
      </c>
      <c r="F119">
        <f t="shared" si="18"/>
        <v>4</v>
      </c>
      <c r="G119" s="19">
        <f t="shared" si="14"/>
        <v>4.1333333333333337</v>
      </c>
      <c r="H119" s="19">
        <f t="shared" si="15"/>
        <v>2.2058004342087605</v>
      </c>
      <c r="I119" s="19">
        <f t="shared" si="16"/>
        <v>-0.27826753508418722</v>
      </c>
      <c r="J119" s="19">
        <f t="shared" si="17"/>
        <v>8.5449342017508556</v>
      </c>
    </row>
    <row r="120" spans="1:10" x14ac:dyDescent="0.35">
      <c r="A120" s="1">
        <v>45475</v>
      </c>
      <c r="B120">
        <v>119</v>
      </c>
      <c r="C120" s="12">
        <v>276</v>
      </c>
      <c r="D120">
        <f t="shared" si="13"/>
        <v>493</v>
      </c>
      <c r="E120">
        <v>1</v>
      </c>
      <c r="F120">
        <f t="shared" si="18"/>
        <v>6</v>
      </c>
      <c r="G120" s="19">
        <f t="shared" si="14"/>
        <v>3.7333333333333334</v>
      </c>
      <c r="H120" s="19">
        <f t="shared" si="15"/>
        <v>2.1936777845030528</v>
      </c>
      <c r="I120" s="19">
        <f t="shared" si="16"/>
        <v>-0.65402223567277229</v>
      </c>
      <c r="J120" s="19">
        <f t="shared" si="17"/>
        <v>8.1206889023394382</v>
      </c>
    </row>
    <row r="121" spans="1:10" x14ac:dyDescent="0.35">
      <c r="A121" s="1">
        <v>45476</v>
      </c>
      <c r="B121">
        <v>120</v>
      </c>
      <c r="C121" s="12">
        <v>281</v>
      </c>
      <c r="D121">
        <f t="shared" si="13"/>
        <v>498</v>
      </c>
      <c r="E121">
        <v>1</v>
      </c>
      <c r="F121">
        <f t="shared" si="18"/>
        <v>5</v>
      </c>
      <c r="G121" s="19">
        <f t="shared" si="14"/>
        <v>3.6</v>
      </c>
      <c r="H121" s="19">
        <f t="shared" si="15"/>
        <v>2.1733231083604054</v>
      </c>
      <c r="I121" s="19">
        <f t="shared" si="16"/>
        <v>-0.74664621672081077</v>
      </c>
      <c r="J121" s="19">
        <f t="shared" si="17"/>
        <v>7.9466462167208114</v>
      </c>
    </row>
    <row r="122" spans="1:10" x14ac:dyDescent="0.35">
      <c r="A122" s="1">
        <v>45477</v>
      </c>
      <c r="B122">
        <v>121</v>
      </c>
      <c r="C122" s="12">
        <v>283</v>
      </c>
      <c r="D122">
        <f t="shared" si="13"/>
        <v>500</v>
      </c>
      <c r="E122">
        <v>1</v>
      </c>
      <c r="F122">
        <f t="shared" si="18"/>
        <v>2</v>
      </c>
      <c r="G122" s="19">
        <f t="shared" si="14"/>
        <v>3.55</v>
      </c>
      <c r="H122" s="19">
        <f t="shared" si="15"/>
        <v>2.2035955466766883</v>
      </c>
      <c r="I122" s="19">
        <f t="shared" si="16"/>
        <v>-0.85719109335337684</v>
      </c>
      <c r="J122" s="19">
        <f t="shared" si="17"/>
        <v>7.9571910933533765</v>
      </c>
    </row>
    <row r="123" spans="1:10" x14ac:dyDescent="0.35">
      <c r="A123" s="1">
        <v>45478</v>
      </c>
      <c r="B123">
        <v>122</v>
      </c>
      <c r="C123" s="12">
        <v>287.5</v>
      </c>
      <c r="D123">
        <f t="shared" si="13"/>
        <v>504.5</v>
      </c>
      <c r="E123">
        <v>1</v>
      </c>
      <c r="F123">
        <f t="shared" si="18"/>
        <v>4.5</v>
      </c>
      <c r="G123" s="19">
        <f t="shared" si="14"/>
        <v>3.6666666666666665</v>
      </c>
      <c r="H123" s="19">
        <f t="shared" si="15"/>
        <v>2.3142073276946373</v>
      </c>
      <c r="I123" s="19">
        <f t="shared" si="16"/>
        <v>-0.96174798872260814</v>
      </c>
      <c r="J123" s="19">
        <f t="shared" si="17"/>
        <v>8.2950813220559407</v>
      </c>
    </row>
    <row r="124" spans="1:10" x14ac:dyDescent="0.35">
      <c r="A124" s="1">
        <v>45479</v>
      </c>
      <c r="B124">
        <v>123</v>
      </c>
      <c r="C124" s="12">
        <v>293</v>
      </c>
      <c r="D124">
        <f t="shared" si="13"/>
        <v>510</v>
      </c>
      <c r="E124">
        <v>1</v>
      </c>
      <c r="F124">
        <f t="shared" si="18"/>
        <v>5.5</v>
      </c>
      <c r="G124" s="19">
        <f t="shared" si="14"/>
        <v>3.5833333333333335</v>
      </c>
      <c r="H124" s="19">
        <f t="shared" si="15"/>
        <v>2.3097017604492192</v>
      </c>
      <c r="I124" s="19">
        <f t="shared" si="16"/>
        <v>-1.0360701875651048</v>
      </c>
      <c r="J124" s="19">
        <f t="shared" si="17"/>
        <v>8.2027368542317713</v>
      </c>
    </row>
    <row r="125" spans="1:10" x14ac:dyDescent="0.35">
      <c r="A125" s="1">
        <v>45480</v>
      </c>
      <c r="B125">
        <v>124</v>
      </c>
      <c r="C125" s="12">
        <v>294</v>
      </c>
      <c r="D125">
        <f t="shared" si="13"/>
        <v>511</v>
      </c>
      <c r="E125">
        <v>1</v>
      </c>
      <c r="F125">
        <f t="shared" si="18"/>
        <v>1</v>
      </c>
      <c r="G125" s="19">
        <f t="shared" si="14"/>
        <v>3.4666666666666668</v>
      </c>
      <c r="H125" s="19">
        <f t="shared" si="15"/>
        <v>2.373230334843675</v>
      </c>
      <c r="I125" s="19">
        <f t="shared" si="16"/>
        <v>-1.2797940030206831</v>
      </c>
      <c r="J125" s="19">
        <f t="shared" si="17"/>
        <v>8.2131273363540167</v>
      </c>
    </row>
    <row r="126" spans="1:10" x14ac:dyDescent="0.35">
      <c r="A126" s="1">
        <v>45481</v>
      </c>
      <c r="B126">
        <v>125</v>
      </c>
      <c r="C126" s="12">
        <v>299</v>
      </c>
      <c r="D126">
        <f t="shared" si="13"/>
        <v>516</v>
      </c>
      <c r="E126">
        <v>1</v>
      </c>
      <c r="F126">
        <f t="shared" si="18"/>
        <v>5</v>
      </c>
      <c r="G126" s="19">
        <f t="shared" si="14"/>
        <v>3.3333333333333335</v>
      </c>
      <c r="H126" s="19">
        <f t="shared" si="15"/>
        <v>2.4506235034283734</v>
      </c>
      <c r="I126" s="19">
        <f t="shared" si="16"/>
        <v>-1.5679136735234134</v>
      </c>
      <c r="J126" s="19">
        <f t="shared" si="17"/>
        <v>8.2345803401900799</v>
      </c>
    </row>
    <row r="127" spans="1:10" x14ac:dyDescent="0.35">
      <c r="A127" s="1">
        <v>45482</v>
      </c>
      <c r="B127">
        <v>126</v>
      </c>
      <c r="C127" s="12">
        <v>303</v>
      </c>
      <c r="D127">
        <f t="shared" si="13"/>
        <v>520</v>
      </c>
      <c r="E127">
        <v>1</v>
      </c>
      <c r="F127">
        <f t="shared" si="18"/>
        <v>4</v>
      </c>
      <c r="G127" s="19">
        <f t="shared" si="14"/>
        <v>3.3666666666666667</v>
      </c>
      <c r="H127" s="19">
        <f t="shared" si="15"/>
        <v>2.4253293018108328</v>
      </c>
      <c r="I127" s="19">
        <f t="shared" si="16"/>
        <v>-1.483991936954999</v>
      </c>
      <c r="J127" s="19">
        <f t="shared" si="17"/>
        <v>8.2173252702883328</v>
      </c>
    </row>
    <row r="128" spans="1:10" x14ac:dyDescent="0.35">
      <c r="A128" s="1">
        <v>45483</v>
      </c>
      <c r="B128">
        <v>127</v>
      </c>
      <c r="C128" s="12">
        <v>306</v>
      </c>
      <c r="D128">
        <f t="shared" si="13"/>
        <v>523</v>
      </c>
      <c r="E128">
        <v>1</v>
      </c>
      <c r="F128">
        <f t="shared" si="18"/>
        <v>3</v>
      </c>
      <c r="G128" s="19">
        <f t="shared" si="14"/>
        <v>3.3333333333333335</v>
      </c>
      <c r="H128" s="19">
        <f t="shared" si="15"/>
        <v>2.4232668491567786</v>
      </c>
      <c r="I128" s="19">
        <f t="shared" si="16"/>
        <v>-1.5132003649802237</v>
      </c>
      <c r="J128" s="19">
        <f t="shared" si="17"/>
        <v>8.1798670316468911</v>
      </c>
    </row>
    <row r="129" spans="1:14" x14ac:dyDescent="0.35">
      <c r="A129" s="1">
        <v>45484</v>
      </c>
      <c r="B129">
        <v>128</v>
      </c>
      <c r="C129" s="12">
        <v>311</v>
      </c>
      <c r="D129">
        <f t="shared" si="13"/>
        <v>528</v>
      </c>
      <c r="E129">
        <v>1</v>
      </c>
      <c r="F129">
        <f t="shared" si="18"/>
        <v>5</v>
      </c>
      <c r="G129" s="19">
        <f t="shared" si="14"/>
        <v>3.1333333333333333</v>
      </c>
      <c r="H129" s="19">
        <f t="shared" si="15"/>
        <v>2.4424486802296492</v>
      </c>
      <c r="I129" s="19">
        <f t="shared" si="16"/>
        <v>-1.7515640271259652</v>
      </c>
      <c r="J129" s="19">
        <f t="shared" si="17"/>
        <v>8.0182306937926313</v>
      </c>
    </row>
    <row r="130" spans="1:14" x14ac:dyDescent="0.35">
      <c r="A130" s="1">
        <v>45485</v>
      </c>
      <c r="B130">
        <v>129</v>
      </c>
      <c r="C130" s="12">
        <v>313</v>
      </c>
      <c r="D130">
        <f t="shared" si="13"/>
        <v>530</v>
      </c>
      <c r="E130">
        <v>1</v>
      </c>
      <c r="F130">
        <f t="shared" si="18"/>
        <v>2</v>
      </c>
      <c r="G130" s="19">
        <f t="shared" si="14"/>
        <v>3.1</v>
      </c>
      <c r="H130" s="19">
        <f t="shared" si="15"/>
        <v>2.464413385236603</v>
      </c>
      <c r="I130" s="19">
        <f t="shared" si="16"/>
        <v>-1.828826770473206</v>
      </c>
      <c r="J130" s="19">
        <f t="shared" si="17"/>
        <v>8.0288267704732057</v>
      </c>
    </row>
    <row r="131" spans="1:14" x14ac:dyDescent="0.35">
      <c r="A131" s="1">
        <v>45486</v>
      </c>
      <c r="B131">
        <v>130</v>
      </c>
      <c r="C131" s="12">
        <v>317</v>
      </c>
      <c r="D131">
        <f t="shared" si="13"/>
        <v>534</v>
      </c>
      <c r="E131">
        <v>1</v>
      </c>
      <c r="F131">
        <f t="shared" si="18"/>
        <v>4</v>
      </c>
      <c r="G131" s="19">
        <f t="shared" si="14"/>
        <v>2.9</v>
      </c>
      <c r="H131" s="19">
        <f t="shared" si="15"/>
        <v>2.2963739532866447</v>
      </c>
      <c r="I131" s="19">
        <f t="shared" si="16"/>
        <v>-1.6927479065732896</v>
      </c>
      <c r="J131" s="19">
        <f t="shared" si="17"/>
        <v>7.4927479065732889</v>
      </c>
    </row>
    <row r="132" spans="1:14" x14ac:dyDescent="0.35">
      <c r="A132" s="1">
        <v>45487</v>
      </c>
      <c r="B132">
        <v>131</v>
      </c>
      <c r="C132" s="12">
        <v>321</v>
      </c>
      <c r="D132">
        <f t="shared" si="13"/>
        <v>538</v>
      </c>
      <c r="E132">
        <v>1</v>
      </c>
      <c r="F132">
        <f t="shared" si="18"/>
        <v>4</v>
      </c>
      <c r="G132" s="19">
        <f t="shared" si="14"/>
        <v>2.6166666666666667</v>
      </c>
      <c r="H132" s="19">
        <f t="shared" si="15"/>
        <v>2.2974019142404218</v>
      </c>
      <c r="I132" s="19">
        <f t="shared" si="16"/>
        <v>-1.978137161814177</v>
      </c>
      <c r="J132" s="19">
        <f t="shared" si="17"/>
        <v>7.2114704951475108</v>
      </c>
    </row>
    <row r="133" spans="1:14" x14ac:dyDescent="0.35">
      <c r="A133" s="1">
        <v>45488</v>
      </c>
      <c r="B133">
        <v>132</v>
      </c>
      <c r="C133" s="12">
        <v>322</v>
      </c>
      <c r="D133">
        <f t="shared" si="13"/>
        <v>539</v>
      </c>
      <c r="E133">
        <v>1</v>
      </c>
      <c r="F133">
        <f t="shared" si="18"/>
        <v>1</v>
      </c>
      <c r="G133" s="19">
        <f t="shared" si="14"/>
        <v>2.5</v>
      </c>
      <c r="H133" s="19">
        <f t="shared" si="15"/>
        <v>2.2620050103098062</v>
      </c>
      <c r="I133" s="19">
        <f t="shared" si="16"/>
        <v>-2.0240100206196123</v>
      </c>
      <c r="J133" s="19">
        <f t="shared" si="17"/>
        <v>7.0240100206196123</v>
      </c>
      <c r="N133">
        <f xml:space="preserve"> 5.16/0.77</f>
        <v>6.7012987012987013</v>
      </c>
    </row>
    <row r="134" spans="1:14" x14ac:dyDescent="0.35">
      <c r="A134" s="1">
        <v>45489</v>
      </c>
      <c r="B134">
        <v>133</v>
      </c>
      <c r="C134" s="12">
        <v>321</v>
      </c>
      <c r="D134">
        <f t="shared" si="13"/>
        <v>538</v>
      </c>
      <c r="E134">
        <v>1</v>
      </c>
      <c r="F134">
        <f t="shared" si="18"/>
        <v>-1</v>
      </c>
      <c r="G134" s="19">
        <f t="shared" si="14"/>
        <v>2.4666666666666668</v>
      </c>
      <c r="H134" s="19">
        <f t="shared" si="15"/>
        <v>2.2469732728470291</v>
      </c>
      <c r="I134" s="19">
        <f t="shared" si="16"/>
        <v>-2.0272798790273914</v>
      </c>
      <c r="J134" s="19">
        <f t="shared" si="17"/>
        <v>6.9606132123607249</v>
      </c>
      <c r="K134" t="s">
        <v>119</v>
      </c>
    </row>
    <row r="135" spans="1:14" x14ac:dyDescent="0.35">
      <c r="A135" s="1">
        <v>45490</v>
      </c>
      <c r="B135">
        <v>134</v>
      </c>
      <c r="C135" s="12">
        <v>319</v>
      </c>
      <c r="D135">
        <f t="shared" si="13"/>
        <v>536</v>
      </c>
      <c r="E135">
        <v>1</v>
      </c>
      <c r="F135">
        <f t="shared" si="18"/>
        <v>-2</v>
      </c>
      <c r="G135" s="19">
        <f t="shared" si="14"/>
        <v>2.2333333333333334</v>
      </c>
      <c r="H135" s="19">
        <f t="shared" si="15"/>
        <v>2.2313423961572747</v>
      </c>
      <c r="I135" s="19">
        <f t="shared" si="16"/>
        <v>-2.229351458981216</v>
      </c>
      <c r="J135" s="19">
        <f t="shared" si="17"/>
        <v>6.6960181256478828</v>
      </c>
    </row>
    <row r="136" spans="1:14" x14ac:dyDescent="0.35">
      <c r="A136" s="1">
        <v>45491</v>
      </c>
      <c r="B136">
        <v>135</v>
      </c>
      <c r="C136" s="12">
        <v>321</v>
      </c>
      <c r="D136">
        <f t="shared" si="13"/>
        <v>538</v>
      </c>
      <c r="E136">
        <v>1</v>
      </c>
      <c r="F136">
        <f t="shared" si="18"/>
        <v>2</v>
      </c>
      <c r="G136" s="19">
        <f t="shared" si="14"/>
        <v>2.1</v>
      </c>
      <c r="H136" s="19">
        <f t="shared" si="15"/>
        <v>2.1809783737274122</v>
      </c>
      <c r="I136" s="19">
        <f t="shared" si="16"/>
        <v>-2.2619567474548243</v>
      </c>
      <c r="J136" s="19">
        <f t="shared" si="17"/>
        <v>6.4619567474548241</v>
      </c>
    </row>
    <row r="137" spans="1:14" x14ac:dyDescent="0.35">
      <c r="A137" s="1">
        <v>45492</v>
      </c>
      <c r="B137">
        <v>136</v>
      </c>
      <c r="C137" s="12">
        <v>322.5</v>
      </c>
      <c r="D137">
        <f t="shared" si="13"/>
        <v>539.5</v>
      </c>
      <c r="E137">
        <v>1</v>
      </c>
      <c r="F137">
        <f t="shared" si="18"/>
        <v>1.5</v>
      </c>
      <c r="G137" s="19">
        <f t="shared" si="14"/>
        <v>2.1666666666666665</v>
      </c>
      <c r="H137" s="19">
        <f t="shared" si="15"/>
        <v>2.2073110841524404</v>
      </c>
      <c r="I137" s="19">
        <f t="shared" si="16"/>
        <v>-2.2479555016382142</v>
      </c>
      <c r="J137" s="19">
        <f t="shared" si="17"/>
        <v>6.5812888349715468</v>
      </c>
    </row>
    <row r="138" spans="1:14" x14ac:dyDescent="0.35">
      <c r="A138" s="1">
        <v>45493</v>
      </c>
      <c r="B138">
        <v>137</v>
      </c>
      <c r="C138" s="12">
        <v>330</v>
      </c>
      <c r="D138">
        <f t="shared" si="13"/>
        <v>547</v>
      </c>
      <c r="E138">
        <v>1</v>
      </c>
      <c r="F138">
        <f t="shared" si="18"/>
        <v>7.5</v>
      </c>
      <c r="G138" s="19">
        <f t="shared" si="14"/>
        <v>2.0833333333333335</v>
      </c>
      <c r="H138" s="19">
        <f t="shared" si="15"/>
        <v>2.1644219140967462</v>
      </c>
      <c r="I138" s="19">
        <f t="shared" si="16"/>
        <v>-2.245510494860159</v>
      </c>
      <c r="J138" s="19">
        <f t="shared" si="17"/>
        <v>6.4121771615268255</v>
      </c>
    </row>
    <row r="139" spans="1:14" x14ac:dyDescent="0.35">
      <c r="A139" s="1">
        <v>45494</v>
      </c>
      <c r="B139">
        <v>137</v>
      </c>
      <c r="C139" s="12">
        <v>332.5</v>
      </c>
      <c r="D139">
        <f t="shared" si="13"/>
        <v>549.5</v>
      </c>
      <c r="E139">
        <v>1</v>
      </c>
      <c r="F139">
        <f t="shared" si="18"/>
        <v>2.5</v>
      </c>
      <c r="G139" s="19">
        <f t="shared" si="14"/>
        <v>2</v>
      </c>
      <c r="H139" s="19">
        <f t="shared" si="15"/>
        <v>2.0776589389663229</v>
      </c>
      <c r="I139" s="19">
        <f t="shared" si="16"/>
        <v>-2.1553178779326458</v>
      </c>
      <c r="J139" s="19">
        <f t="shared" si="17"/>
        <v>6.1553178779326458</v>
      </c>
    </row>
    <row r="140" spans="1:14" x14ac:dyDescent="0.35">
      <c r="A140" s="1">
        <v>45495</v>
      </c>
      <c r="B140">
        <v>138</v>
      </c>
      <c r="C140" s="12">
        <v>333</v>
      </c>
      <c r="D140">
        <f t="shared" si="13"/>
        <v>550</v>
      </c>
      <c r="E140">
        <v>1</v>
      </c>
      <c r="F140">
        <f t="shared" si="18"/>
        <v>0.5</v>
      </c>
      <c r="G140" s="19">
        <f t="shared" si="14"/>
        <v>2.0166666666666666</v>
      </c>
      <c r="H140" s="19">
        <f t="shared" si="15"/>
        <v>2.0715667715255739</v>
      </c>
      <c r="I140" s="19">
        <f t="shared" si="16"/>
        <v>-2.1264668763844812</v>
      </c>
      <c r="J140" s="19">
        <f t="shared" si="17"/>
        <v>6.1598002097178144</v>
      </c>
    </row>
    <row r="141" spans="1:14" x14ac:dyDescent="0.35">
      <c r="A141" s="1">
        <v>45496</v>
      </c>
      <c r="B141">
        <v>139</v>
      </c>
      <c r="C141" s="12">
        <v>333</v>
      </c>
      <c r="D141">
        <f t="shared" si="13"/>
        <v>550</v>
      </c>
      <c r="E141">
        <v>1</v>
      </c>
      <c r="F141">
        <f t="shared" si="18"/>
        <v>0</v>
      </c>
      <c r="G141" s="19">
        <f t="shared" si="14"/>
        <v>1.9333333333333333</v>
      </c>
      <c r="H141" s="19">
        <f t="shared" si="15"/>
        <v>1.9988885800753267</v>
      </c>
      <c r="I141" s="19">
        <f t="shared" si="16"/>
        <v>-2.0644438268173202</v>
      </c>
      <c r="J141" s="19">
        <f t="shared" si="17"/>
        <v>5.9311104934839864</v>
      </c>
    </row>
    <row r="142" spans="1:14" x14ac:dyDescent="0.35">
      <c r="A142" s="1">
        <v>45497</v>
      </c>
      <c r="B142">
        <v>140</v>
      </c>
      <c r="C142" s="12">
        <v>335</v>
      </c>
      <c r="D142">
        <f t="shared" si="13"/>
        <v>552</v>
      </c>
      <c r="E142">
        <v>1</v>
      </c>
      <c r="F142">
        <f t="shared" si="18"/>
        <v>2</v>
      </c>
      <c r="G142" s="19">
        <f t="shared" si="14"/>
        <v>1.9666666666666666</v>
      </c>
      <c r="H142" s="19">
        <f t="shared" si="15"/>
        <v>2.0409692686455512</v>
      </c>
      <c r="I142" s="19">
        <f t="shared" si="16"/>
        <v>-2.1152718706244356</v>
      </c>
      <c r="J142" s="19">
        <f t="shared" si="17"/>
        <v>6.0486052039577691</v>
      </c>
    </row>
    <row r="143" spans="1:14" x14ac:dyDescent="0.35">
      <c r="A143" s="1">
        <v>45498</v>
      </c>
      <c r="B143">
        <v>141</v>
      </c>
      <c r="C143" s="12">
        <v>338</v>
      </c>
      <c r="D143">
        <f t="shared" si="13"/>
        <v>555</v>
      </c>
      <c r="E143">
        <v>1</v>
      </c>
      <c r="F143">
        <f t="shared" si="18"/>
        <v>3</v>
      </c>
      <c r="G143" s="19">
        <f t="shared" si="14"/>
        <v>1.8</v>
      </c>
      <c r="H143" s="19">
        <f t="shared" si="15"/>
        <v>2.1509687739868903</v>
      </c>
      <c r="I143" s="19">
        <f t="shared" si="16"/>
        <v>-2.5019375479737809</v>
      </c>
      <c r="J143" s="19">
        <f t="shared" si="17"/>
        <v>6.1019375479737805</v>
      </c>
    </row>
    <row r="144" spans="1:14" x14ac:dyDescent="0.35">
      <c r="A144" s="1">
        <v>45499</v>
      </c>
      <c r="B144">
        <v>142</v>
      </c>
      <c r="C144" s="12">
        <v>338</v>
      </c>
      <c r="D144">
        <f t="shared" si="13"/>
        <v>555</v>
      </c>
      <c r="E144">
        <v>1</v>
      </c>
      <c r="F144">
        <f t="shared" si="18"/>
        <v>0</v>
      </c>
      <c r="G144" s="19">
        <f t="shared" si="14"/>
        <v>1.5333333333333334</v>
      </c>
      <c r="H144" s="19">
        <f t="shared" si="15"/>
        <v>2.2320892057044275</v>
      </c>
      <c r="I144" s="19">
        <f t="shared" si="16"/>
        <v>-2.9308450780755217</v>
      </c>
      <c r="J144" s="19">
        <f t="shared" si="17"/>
        <v>5.9975117447421882</v>
      </c>
    </row>
    <row r="145" spans="1:11" x14ac:dyDescent="0.35">
      <c r="A145" s="1">
        <v>45500</v>
      </c>
      <c r="B145">
        <v>143</v>
      </c>
      <c r="C145" s="12">
        <v>339</v>
      </c>
      <c r="D145">
        <f t="shared" si="13"/>
        <v>556</v>
      </c>
      <c r="E145">
        <v>1</v>
      </c>
      <c r="F145">
        <f t="shared" si="18"/>
        <v>1</v>
      </c>
      <c r="G145" s="19">
        <f t="shared" ref="G145:G208" si="19">AVERAGE(F131:F160)</f>
        <v>1.3666666666666667</v>
      </c>
      <c r="H145" s="19">
        <f t="shared" ref="H145:H208" si="20">_xlfn.STDEV.P(F131:F160)</f>
        <v>2.373230334843675</v>
      </c>
      <c r="I145" s="19">
        <f t="shared" ref="I145:I208" si="21">G145-2*H145</f>
        <v>-3.3797940030206832</v>
      </c>
      <c r="J145" s="19">
        <f t="shared" ref="J145:J208" si="22">G145+2*H145</f>
        <v>6.1131273363540171</v>
      </c>
    </row>
    <row r="146" spans="1:11" x14ac:dyDescent="0.35">
      <c r="A146" s="1">
        <v>45501</v>
      </c>
      <c r="B146">
        <v>144</v>
      </c>
      <c r="C146" s="12">
        <v>341</v>
      </c>
      <c r="D146">
        <f t="shared" si="13"/>
        <v>558</v>
      </c>
      <c r="E146">
        <v>1</v>
      </c>
      <c r="F146">
        <f t="shared" si="18"/>
        <v>2</v>
      </c>
      <c r="G146" s="19">
        <f t="shared" si="19"/>
        <v>1.1333333333333333</v>
      </c>
      <c r="H146" s="19">
        <f t="shared" si="20"/>
        <v>2.4458581770458854</v>
      </c>
      <c r="I146" s="19">
        <f t="shared" si="21"/>
        <v>-3.7583830207584374</v>
      </c>
      <c r="J146" s="19">
        <f t="shared" si="22"/>
        <v>6.0250496874251045</v>
      </c>
    </row>
    <row r="147" spans="1:11" x14ac:dyDescent="0.35">
      <c r="A147" s="1">
        <v>45502</v>
      </c>
      <c r="B147">
        <v>145</v>
      </c>
      <c r="C147" s="12">
        <v>339.5</v>
      </c>
      <c r="D147">
        <f t="shared" si="13"/>
        <v>556.5</v>
      </c>
      <c r="E147">
        <v>1</v>
      </c>
      <c r="F147">
        <f t="shared" si="18"/>
        <v>-1.5</v>
      </c>
      <c r="G147" s="19">
        <f t="shared" si="19"/>
        <v>0.93333333333333335</v>
      </c>
      <c r="H147" s="19">
        <f t="shared" si="20"/>
        <v>2.4485823562942612</v>
      </c>
      <c r="I147" s="19">
        <f t="shared" si="21"/>
        <v>-3.9638313792551889</v>
      </c>
      <c r="J147" s="19">
        <f t="shared" si="22"/>
        <v>5.8304980459218561</v>
      </c>
    </row>
    <row r="148" spans="1:11" x14ac:dyDescent="0.35">
      <c r="A148" s="1">
        <v>45503</v>
      </c>
      <c r="B148">
        <v>146</v>
      </c>
      <c r="C148" s="12">
        <v>341</v>
      </c>
      <c r="D148">
        <f t="shared" si="13"/>
        <v>558</v>
      </c>
      <c r="E148">
        <v>1</v>
      </c>
      <c r="F148">
        <f t="shared" si="18"/>
        <v>1.5</v>
      </c>
      <c r="G148" s="19">
        <f t="shared" si="19"/>
        <v>1</v>
      </c>
      <c r="H148" s="19">
        <f t="shared" si="20"/>
        <v>2.4765567494675613</v>
      </c>
      <c r="I148" s="19">
        <f t="shared" si="21"/>
        <v>-3.9531134989351226</v>
      </c>
      <c r="J148" s="19">
        <f t="shared" si="22"/>
        <v>5.9531134989351226</v>
      </c>
    </row>
    <row r="149" spans="1:11" x14ac:dyDescent="0.35">
      <c r="A149" s="1">
        <v>45504</v>
      </c>
      <c r="B149">
        <v>147</v>
      </c>
      <c r="C149" s="12">
        <v>344</v>
      </c>
      <c r="D149">
        <f t="shared" si="13"/>
        <v>561</v>
      </c>
      <c r="E149">
        <v>1</v>
      </c>
      <c r="F149">
        <f t="shared" si="18"/>
        <v>3</v>
      </c>
      <c r="G149" s="19">
        <f t="shared" si="19"/>
        <v>0.96666666666666667</v>
      </c>
      <c r="H149" s="19">
        <f t="shared" si="20"/>
        <v>2.5097587312108089</v>
      </c>
      <c r="I149" s="19">
        <f t="shared" si="21"/>
        <v>-4.0528507957549511</v>
      </c>
      <c r="J149" s="19">
        <f t="shared" si="22"/>
        <v>5.9861841290882847</v>
      </c>
    </row>
    <row r="150" spans="1:11" x14ac:dyDescent="0.35">
      <c r="A150" s="1">
        <v>45505</v>
      </c>
      <c r="B150">
        <v>148</v>
      </c>
      <c r="C150" s="12">
        <v>343</v>
      </c>
      <c r="D150">
        <f t="shared" si="13"/>
        <v>560</v>
      </c>
      <c r="E150">
        <v>1</v>
      </c>
      <c r="F150">
        <f t="shared" si="18"/>
        <v>-1</v>
      </c>
      <c r="G150" s="19">
        <f t="shared" si="19"/>
        <v>0.93333333333333335</v>
      </c>
      <c r="H150" s="19">
        <f t="shared" si="20"/>
        <v>2.5551690528982398</v>
      </c>
      <c r="I150" s="19">
        <f t="shared" si="21"/>
        <v>-4.1770047724631461</v>
      </c>
      <c r="J150" s="19">
        <f t="shared" si="22"/>
        <v>6.0436714391298132</v>
      </c>
    </row>
    <row r="151" spans="1:11" x14ac:dyDescent="0.35">
      <c r="A151" s="1">
        <v>45506</v>
      </c>
      <c r="B151">
        <v>149</v>
      </c>
      <c r="C151" s="12">
        <v>344</v>
      </c>
      <c r="D151">
        <f t="shared" si="13"/>
        <v>561</v>
      </c>
      <c r="E151">
        <v>1</v>
      </c>
      <c r="F151">
        <f t="shared" si="18"/>
        <v>1</v>
      </c>
      <c r="G151" s="19">
        <f t="shared" si="19"/>
        <v>0.8</v>
      </c>
      <c r="H151" s="19">
        <f t="shared" si="20"/>
        <v>2.6</v>
      </c>
      <c r="I151" s="19">
        <f t="shared" si="21"/>
        <v>-4.4000000000000004</v>
      </c>
      <c r="J151" s="19">
        <f t="shared" si="22"/>
        <v>6</v>
      </c>
    </row>
    <row r="152" spans="1:11" x14ac:dyDescent="0.35">
      <c r="A152" s="1">
        <v>45507</v>
      </c>
      <c r="B152">
        <v>150</v>
      </c>
      <c r="C152" s="12">
        <v>348</v>
      </c>
      <c r="D152">
        <f t="shared" si="13"/>
        <v>565</v>
      </c>
      <c r="E152">
        <v>1</v>
      </c>
      <c r="F152">
        <f t="shared" si="18"/>
        <v>4</v>
      </c>
      <c r="G152" s="19">
        <f t="shared" si="19"/>
        <v>0.65</v>
      </c>
      <c r="H152" s="19">
        <f t="shared" si="20"/>
        <v>2.6837473800639282</v>
      </c>
      <c r="I152" s="19">
        <f t="shared" si="21"/>
        <v>-4.7174947601278561</v>
      </c>
      <c r="J152" s="19">
        <f t="shared" si="22"/>
        <v>6.0174947601278568</v>
      </c>
    </row>
    <row r="153" spans="1:11" x14ac:dyDescent="0.35">
      <c r="A153" s="1">
        <v>45508</v>
      </c>
      <c r="B153">
        <v>151</v>
      </c>
      <c r="C153" s="12">
        <v>350</v>
      </c>
      <c r="D153">
        <f t="shared" si="13"/>
        <v>567</v>
      </c>
      <c r="E153">
        <v>1</v>
      </c>
      <c r="F153">
        <f t="shared" si="18"/>
        <v>2</v>
      </c>
      <c r="G153" s="19">
        <f t="shared" si="19"/>
        <v>0.3</v>
      </c>
      <c r="H153" s="19">
        <f t="shared" si="20"/>
        <v>2.4413111231467406</v>
      </c>
      <c r="I153" s="19">
        <f t="shared" si="21"/>
        <v>-4.5826222462934814</v>
      </c>
      <c r="J153" s="19">
        <f t="shared" si="22"/>
        <v>5.182622246293481</v>
      </c>
    </row>
    <row r="154" spans="1:11" x14ac:dyDescent="0.35">
      <c r="A154" s="1">
        <v>45509</v>
      </c>
      <c r="B154">
        <v>152</v>
      </c>
      <c r="C154" s="12">
        <v>353</v>
      </c>
      <c r="D154">
        <f t="shared" ref="D154:D203" si="23">D153+F154</f>
        <v>570</v>
      </c>
      <c r="E154">
        <v>1</v>
      </c>
      <c r="F154">
        <f t="shared" ref="F154:F203" si="24">C154-C153</f>
        <v>3</v>
      </c>
      <c r="G154" s="19">
        <f t="shared" si="19"/>
        <v>0.31666666666666665</v>
      </c>
      <c r="H154" s="19">
        <f t="shared" si="20"/>
        <v>2.4579236946839682</v>
      </c>
      <c r="I154" s="19">
        <f t="shared" si="21"/>
        <v>-4.59918072270127</v>
      </c>
      <c r="J154" s="19">
        <f t="shared" si="22"/>
        <v>5.2325140560346028</v>
      </c>
    </row>
    <row r="155" spans="1:11" x14ac:dyDescent="0.35">
      <c r="A155" s="1">
        <v>45510</v>
      </c>
      <c r="B155">
        <v>153</v>
      </c>
      <c r="C155" s="12">
        <v>354.5</v>
      </c>
      <c r="D155">
        <f t="shared" si="23"/>
        <v>571.5</v>
      </c>
      <c r="E155">
        <v>1</v>
      </c>
      <c r="F155">
        <f t="shared" si="24"/>
        <v>1.5</v>
      </c>
      <c r="G155" s="19">
        <f t="shared" si="19"/>
        <v>0.23333333333333334</v>
      </c>
      <c r="H155" s="19">
        <f t="shared" si="20"/>
        <v>2.4924329925240163</v>
      </c>
      <c r="I155" s="19">
        <f t="shared" si="21"/>
        <v>-4.7515326517146992</v>
      </c>
      <c r="J155" s="19">
        <f t="shared" si="22"/>
        <v>5.218199318381366</v>
      </c>
    </row>
    <row r="156" spans="1:11" x14ac:dyDescent="0.35">
      <c r="A156" s="1">
        <v>45511</v>
      </c>
      <c r="B156">
        <v>154</v>
      </c>
      <c r="C156" s="12">
        <v>357</v>
      </c>
      <c r="D156">
        <f t="shared" si="23"/>
        <v>574</v>
      </c>
      <c r="E156">
        <v>1</v>
      </c>
      <c r="F156">
        <f t="shared" si="24"/>
        <v>2.5</v>
      </c>
      <c r="G156" s="19">
        <f t="shared" si="19"/>
        <v>0.1433333333333337</v>
      </c>
      <c r="H156" s="19">
        <f t="shared" si="20"/>
        <v>2.5473755557872146</v>
      </c>
      <c r="I156" s="19">
        <f t="shared" si="21"/>
        <v>-4.9514177782410957</v>
      </c>
      <c r="J156" s="19">
        <f t="shared" si="22"/>
        <v>5.2380844449077628</v>
      </c>
    </row>
    <row r="157" spans="1:11" x14ac:dyDescent="0.35">
      <c r="A157" s="1">
        <v>45512</v>
      </c>
      <c r="B157">
        <v>155</v>
      </c>
      <c r="C157" s="12">
        <v>362</v>
      </c>
      <c r="D157">
        <f t="shared" si="23"/>
        <v>579</v>
      </c>
      <c r="E157">
        <v>1</v>
      </c>
      <c r="F157">
        <f t="shared" si="24"/>
        <v>5</v>
      </c>
      <c r="G157" s="19">
        <f t="shared" si="19"/>
        <v>-1.6666666666666666E-2</v>
      </c>
      <c r="H157" s="19">
        <f t="shared" si="20"/>
        <v>2.5763130417107485</v>
      </c>
      <c r="I157" s="19">
        <f t="shared" si="21"/>
        <v>-5.1692927500881636</v>
      </c>
      <c r="J157" s="19">
        <f t="shared" si="22"/>
        <v>5.1359594167548304</v>
      </c>
    </row>
    <row r="158" spans="1:11" x14ac:dyDescent="0.35">
      <c r="A158" s="1">
        <v>45513</v>
      </c>
      <c r="B158">
        <v>156</v>
      </c>
      <c r="C158" s="12">
        <v>360</v>
      </c>
      <c r="D158">
        <f t="shared" si="23"/>
        <v>577</v>
      </c>
      <c r="E158">
        <v>1</v>
      </c>
      <c r="F158">
        <f t="shared" si="24"/>
        <v>-2</v>
      </c>
      <c r="G158" s="19">
        <f t="shared" si="19"/>
        <v>-0.18333333333333332</v>
      </c>
      <c r="H158" s="19">
        <f t="shared" si="20"/>
        <v>2.5372009949723906</v>
      </c>
      <c r="I158" s="19">
        <f t="shared" si="21"/>
        <v>-5.2577353232781148</v>
      </c>
      <c r="J158" s="19">
        <f t="shared" si="22"/>
        <v>4.8910686566114476</v>
      </c>
      <c r="K158" t="s">
        <v>128</v>
      </c>
    </row>
    <row r="159" spans="1:11" x14ac:dyDescent="0.35">
      <c r="A159" s="1">
        <v>45514</v>
      </c>
      <c r="B159">
        <v>157</v>
      </c>
      <c r="C159" s="12">
        <v>357</v>
      </c>
      <c r="D159">
        <f t="shared" si="23"/>
        <v>574</v>
      </c>
      <c r="E159">
        <v>1</v>
      </c>
      <c r="F159">
        <f t="shared" si="24"/>
        <v>-3</v>
      </c>
      <c r="G159" s="19">
        <f t="shared" si="19"/>
        <v>-0.26666666666666666</v>
      </c>
      <c r="H159" s="19">
        <f t="shared" si="20"/>
        <v>2.5706462654792124</v>
      </c>
      <c r="I159" s="19">
        <f t="shared" si="21"/>
        <v>-5.4079591976250914</v>
      </c>
      <c r="J159" s="19">
        <f t="shared" si="22"/>
        <v>4.8746258642917581</v>
      </c>
      <c r="K159" t="s">
        <v>128</v>
      </c>
    </row>
    <row r="160" spans="1:11" x14ac:dyDescent="0.35">
      <c r="A160" s="1">
        <v>45515</v>
      </c>
      <c r="B160">
        <v>158</v>
      </c>
      <c r="C160" s="12">
        <v>354</v>
      </c>
      <c r="D160">
        <f t="shared" si="23"/>
        <v>571</v>
      </c>
      <c r="E160">
        <v>1</v>
      </c>
      <c r="F160">
        <f t="shared" si="24"/>
        <v>-3</v>
      </c>
      <c r="G160" s="19">
        <f t="shared" si="19"/>
        <v>-0.36666666666666664</v>
      </c>
      <c r="H160" s="19">
        <f t="shared" si="20"/>
        <v>2.5777681992159205</v>
      </c>
      <c r="I160" s="19">
        <f t="shared" si="21"/>
        <v>-5.5222030650985072</v>
      </c>
      <c r="J160" s="19">
        <f t="shared" si="22"/>
        <v>4.7888697317651747</v>
      </c>
      <c r="K160" t="s">
        <v>128</v>
      </c>
    </row>
    <row r="161" spans="1:11" x14ac:dyDescent="0.35">
      <c r="A161" s="1">
        <v>45516</v>
      </c>
      <c r="B161">
        <v>159</v>
      </c>
      <c r="C161" s="12">
        <v>351</v>
      </c>
      <c r="D161">
        <f t="shared" si="23"/>
        <v>568</v>
      </c>
      <c r="E161">
        <v>1</v>
      </c>
      <c r="F161">
        <f t="shared" si="24"/>
        <v>-3</v>
      </c>
      <c r="G161" s="19">
        <f t="shared" si="19"/>
        <v>-0.51666666666666672</v>
      </c>
      <c r="H161" s="19">
        <f t="shared" si="20"/>
        <v>2.5665909079728482</v>
      </c>
      <c r="I161" s="19">
        <f t="shared" si="21"/>
        <v>-5.6498484826123629</v>
      </c>
      <c r="J161" s="19">
        <f t="shared" si="22"/>
        <v>4.6165151492790297</v>
      </c>
      <c r="K161" t="s">
        <v>128</v>
      </c>
    </row>
    <row r="162" spans="1:11" x14ac:dyDescent="0.35">
      <c r="A162" s="1">
        <v>45517</v>
      </c>
      <c r="B162">
        <v>160</v>
      </c>
      <c r="C162" s="12">
        <v>349</v>
      </c>
      <c r="D162">
        <f t="shared" si="23"/>
        <v>566</v>
      </c>
      <c r="E162">
        <v>1</v>
      </c>
      <c r="F162">
        <f t="shared" si="24"/>
        <v>-2</v>
      </c>
      <c r="G162" s="19">
        <f t="shared" si="19"/>
        <v>-0.55666666666666631</v>
      </c>
      <c r="H162" s="19">
        <f t="shared" si="20"/>
        <v>2.5908407043960757</v>
      </c>
      <c r="I162" s="19">
        <f t="shared" si="21"/>
        <v>-5.7383480754588181</v>
      </c>
      <c r="J162" s="19">
        <f t="shared" si="22"/>
        <v>4.6250147421254848</v>
      </c>
      <c r="K162" t="s">
        <v>128</v>
      </c>
    </row>
    <row r="163" spans="1:11" x14ac:dyDescent="0.35">
      <c r="A163" s="1">
        <v>45518</v>
      </c>
      <c r="B163">
        <v>161</v>
      </c>
      <c r="C163" s="12">
        <v>352</v>
      </c>
      <c r="D163">
        <f t="shared" si="23"/>
        <v>569</v>
      </c>
      <c r="E163">
        <v>1</v>
      </c>
      <c r="F163">
        <f t="shared" si="24"/>
        <v>3</v>
      </c>
      <c r="G163" s="19">
        <f t="shared" si="19"/>
        <v>-0.73333333333333328</v>
      </c>
      <c r="H163" s="19">
        <f t="shared" si="20"/>
        <v>2.625050264069031</v>
      </c>
      <c r="I163" s="19">
        <f t="shared" si="21"/>
        <v>-5.9834338614713953</v>
      </c>
      <c r="J163" s="19">
        <f t="shared" si="22"/>
        <v>4.5167671948047285</v>
      </c>
      <c r="K163" t="s">
        <v>132</v>
      </c>
    </row>
    <row r="164" spans="1:11" x14ac:dyDescent="0.35">
      <c r="A164" s="1">
        <v>45519</v>
      </c>
      <c r="B164">
        <f>163+1</f>
        <v>164</v>
      </c>
      <c r="C164" s="12">
        <v>350</v>
      </c>
      <c r="D164">
        <f t="shared" si="23"/>
        <v>567</v>
      </c>
      <c r="E164">
        <v>1</v>
      </c>
      <c r="F164">
        <f t="shared" si="24"/>
        <v>-2</v>
      </c>
      <c r="G164" s="19">
        <f t="shared" si="19"/>
        <v>-0.91666666666666663</v>
      </c>
      <c r="H164" s="19">
        <f t="shared" si="20"/>
        <v>2.5488668506264154</v>
      </c>
      <c r="I164" s="19">
        <f t="shared" si="21"/>
        <v>-6.0144003679194977</v>
      </c>
      <c r="J164" s="19">
        <f t="shared" si="22"/>
        <v>4.1810670345861638</v>
      </c>
      <c r="K164" t="s">
        <v>127</v>
      </c>
    </row>
    <row r="165" spans="1:11" x14ac:dyDescent="0.35">
      <c r="A165" s="1">
        <v>45520</v>
      </c>
      <c r="B165">
        <f>B164+1</f>
        <v>165</v>
      </c>
      <c r="C165" s="12">
        <v>347</v>
      </c>
      <c r="D165">
        <f t="shared" si="23"/>
        <v>564</v>
      </c>
      <c r="E165">
        <v>1</v>
      </c>
      <c r="F165">
        <f t="shared" si="24"/>
        <v>-3</v>
      </c>
      <c r="G165" s="19">
        <f t="shared" si="19"/>
        <v>-0.93333333333333335</v>
      </c>
      <c r="H165" s="19">
        <f t="shared" si="20"/>
        <v>2.5509910928020809</v>
      </c>
      <c r="I165" s="19">
        <f t="shared" si="21"/>
        <v>-6.0353155189374954</v>
      </c>
      <c r="J165" s="19">
        <f t="shared" si="22"/>
        <v>4.1686488522708283</v>
      </c>
      <c r="K165" t="s">
        <v>127</v>
      </c>
    </row>
    <row r="166" spans="1:11" x14ac:dyDescent="0.35">
      <c r="A166" s="1">
        <v>45521</v>
      </c>
      <c r="B166">
        <f t="shared" ref="B166:B229" si="25">B165+1</f>
        <v>166</v>
      </c>
      <c r="C166" s="12">
        <v>345</v>
      </c>
      <c r="D166">
        <f t="shared" si="23"/>
        <v>562</v>
      </c>
      <c r="E166">
        <v>1</v>
      </c>
      <c r="F166">
        <f t="shared" si="24"/>
        <v>-2</v>
      </c>
      <c r="G166" s="19">
        <f t="shared" si="19"/>
        <v>-0.93999999999999961</v>
      </c>
      <c r="H166" s="19">
        <f t="shared" si="20"/>
        <v>2.546186691243725</v>
      </c>
      <c r="I166" s="19">
        <f t="shared" si="21"/>
        <v>-6.0323733824874495</v>
      </c>
      <c r="J166" s="19">
        <f t="shared" si="22"/>
        <v>4.1523733824874505</v>
      </c>
      <c r="K166" t="s">
        <v>127</v>
      </c>
    </row>
    <row r="167" spans="1:11" x14ac:dyDescent="0.35">
      <c r="A167" s="1">
        <v>45522</v>
      </c>
      <c r="B167">
        <f t="shared" si="25"/>
        <v>167</v>
      </c>
      <c r="C167" s="12">
        <v>342</v>
      </c>
      <c r="D167">
        <f t="shared" si="23"/>
        <v>559</v>
      </c>
      <c r="E167">
        <v>1</v>
      </c>
      <c r="F167">
        <f t="shared" si="24"/>
        <v>-3</v>
      </c>
      <c r="G167" s="19">
        <f t="shared" si="19"/>
        <v>-1.0666666666666667</v>
      </c>
      <c r="H167" s="19">
        <f t="shared" si="20"/>
        <v>2.3868156378088545</v>
      </c>
      <c r="I167" s="19">
        <f t="shared" si="21"/>
        <v>-5.8402979422843755</v>
      </c>
      <c r="J167" s="19">
        <f t="shared" si="22"/>
        <v>3.7069646089510426</v>
      </c>
      <c r="K167" t="s">
        <v>127</v>
      </c>
    </row>
    <row r="168" spans="1:11" x14ac:dyDescent="0.35">
      <c r="A168" s="1">
        <v>45523</v>
      </c>
      <c r="B168">
        <f t="shared" si="25"/>
        <v>168</v>
      </c>
      <c r="C168" s="12">
        <v>339</v>
      </c>
      <c r="D168">
        <f t="shared" si="23"/>
        <v>556</v>
      </c>
      <c r="E168">
        <v>1</v>
      </c>
      <c r="F168">
        <f t="shared" si="24"/>
        <v>-3</v>
      </c>
      <c r="G168" s="19">
        <f t="shared" si="19"/>
        <v>-1.2</v>
      </c>
      <c r="H168" s="19">
        <f t="shared" si="20"/>
        <v>2.3226421736175094</v>
      </c>
      <c r="I168" s="19">
        <f t="shared" si="21"/>
        <v>-5.8452843472350189</v>
      </c>
      <c r="J168" s="19">
        <f t="shared" si="22"/>
        <v>3.4452843472350185</v>
      </c>
      <c r="K168" t="s">
        <v>127</v>
      </c>
    </row>
    <row r="169" spans="1:11" x14ac:dyDescent="0.35">
      <c r="A169" s="1">
        <v>45524</v>
      </c>
      <c r="B169">
        <f t="shared" si="25"/>
        <v>169</v>
      </c>
      <c r="C169" s="12">
        <v>342</v>
      </c>
      <c r="D169">
        <f t="shared" si="23"/>
        <v>559</v>
      </c>
      <c r="E169">
        <v>1</v>
      </c>
      <c r="F169">
        <f t="shared" si="24"/>
        <v>3</v>
      </c>
      <c r="G169" s="19">
        <f t="shared" si="19"/>
        <v>-1.3399999999999996</v>
      </c>
      <c r="H169" s="19">
        <f t="shared" si="20"/>
        <v>2.1879366230918724</v>
      </c>
      <c r="I169" s="19">
        <f t="shared" si="21"/>
        <v>-5.7158732461837447</v>
      </c>
      <c r="J169" s="19">
        <f t="shared" si="22"/>
        <v>3.035873246183745</v>
      </c>
      <c r="K169" t="s">
        <v>132</v>
      </c>
    </row>
    <row r="170" spans="1:11" x14ac:dyDescent="0.35">
      <c r="A170" s="1">
        <v>45525</v>
      </c>
      <c r="B170">
        <f t="shared" si="25"/>
        <v>170</v>
      </c>
      <c r="C170" s="12">
        <v>340</v>
      </c>
      <c r="D170">
        <f t="shared" si="23"/>
        <v>557</v>
      </c>
      <c r="E170">
        <v>1</v>
      </c>
      <c r="F170">
        <f t="shared" si="24"/>
        <v>-2</v>
      </c>
      <c r="G170" s="19">
        <f t="shared" si="19"/>
        <v>-1.4666666666666666</v>
      </c>
      <c r="H170" s="19">
        <f t="shared" si="20"/>
        <v>2.1290582164160967</v>
      </c>
      <c r="I170" s="19">
        <f t="shared" si="21"/>
        <v>-5.7247830994988602</v>
      </c>
      <c r="J170" s="19">
        <f t="shared" si="22"/>
        <v>2.7914497661655266</v>
      </c>
      <c r="K170" t="s">
        <v>127</v>
      </c>
    </row>
    <row r="171" spans="1:11" x14ac:dyDescent="0.35">
      <c r="A171" s="1">
        <v>45526</v>
      </c>
      <c r="B171">
        <f t="shared" si="25"/>
        <v>171</v>
      </c>
      <c r="C171" s="12">
        <v>337.3</v>
      </c>
      <c r="D171">
        <f t="shared" si="23"/>
        <v>554.29999999999995</v>
      </c>
      <c r="E171">
        <v>1</v>
      </c>
      <c r="F171">
        <f t="shared" si="24"/>
        <v>-2.6999999999999886</v>
      </c>
      <c r="G171" s="19">
        <f t="shared" si="19"/>
        <v>-1.6</v>
      </c>
      <c r="H171" s="19">
        <f t="shared" si="20"/>
        <v>1.9976653039652734</v>
      </c>
      <c r="I171" s="19">
        <f t="shared" si="21"/>
        <v>-5.5953306079305474</v>
      </c>
      <c r="J171" s="19">
        <f t="shared" si="22"/>
        <v>2.3953306079305468</v>
      </c>
      <c r="K171" t="s">
        <v>127</v>
      </c>
    </row>
    <row r="172" spans="1:11" x14ac:dyDescent="0.35">
      <c r="A172" s="1">
        <v>45527</v>
      </c>
      <c r="B172">
        <f t="shared" si="25"/>
        <v>172</v>
      </c>
      <c r="C172" s="12">
        <v>334.5</v>
      </c>
      <c r="D172">
        <f t="shared" si="23"/>
        <v>551.5</v>
      </c>
      <c r="E172">
        <v>1</v>
      </c>
      <c r="F172">
        <f t="shared" si="24"/>
        <v>-2.8000000000000114</v>
      </c>
      <c r="G172" s="19">
        <f t="shared" si="19"/>
        <v>-1.8166666666666667</v>
      </c>
      <c r="H172" s="19">
        <f t="shared" si="20"/>
        <v>1.5786245771416194</v>
      </c>
      <c r="I172" s="19">
        <f t="shared" si="21"/>
        <v>-4.9739158209499053</v>
      </c>
      <c r="J172" s="19">
        <f t="shared" si="22"/>
        <v>1.3405824876165722</v>
      </c>
      <c r="K172" t="s">
        <v>127</v>
      </c>
    </row>
    <row r="173" spans="1:11" x14ac:dyDescent="0.35">
      <c r="A173" s="1">
        <v>45528</v>
      </c>
      <c r="B173">
        <f t="shared" si="25"/>
        <v>173</v>
      </c>
      <c r="C173" s="12">
        <v>332.5</v>
      </c>
      <c r="D173">
        <f t="shared" si="23"/>
        <v>549.5</v>
      </c>
      <c r="E173">
        <v>1</v>
      </c>
      <c r="F173">
        <f t="shared" si="24"/>
        <v>-2</v>
      </c>
      <c r="G173" s="19">
        <f t="shared" si="19"/>
        <v>-1.7700000000000007</v>
      </c>
      <c r="H173" s="19">
        <f t="shared" si="20"/>
        <v>1.593141550522112</v>
      </c>
      <c r="I173" s="19">
        <f t="shared" si="21"/>
        <v>-4.9562831010442245</v>
      </c>
      <c r="J173" s="19">
        <f t="shared" si="22"/>
        <v>1.4162831010442234</v>
      </c>
      <c r="K173" t="s">
        <v>127</v>
      </c>
    </row>
    <row r="174" spans="1:11" x14ac:dyDescent="0.35">
      <c r="A174" s="1">
        <v>45529</v>
      </c>
      <c r="B174">
        <f t="shared" si="25"/>
        <v>174</v>
      </c>
      <c r="C174" s="12">
        <v>330</v>
      </c>
      <c r="D174">
        <f t="shared" si="23"/>
        <v>547</v>
      </c>
      <c r="E174">
        <v>1</v>
      </c>
      <c r="F174">
        <f t="shared" si="24"/>
        <v>-2.5</v>
      </c>
      <c r="G174" s="19">
        <f t="shared" si="19"/>
        <v>-1.6600000000000004</v>
      </c>
      <c r="H174" s="19">
        <f t="shared" si="20"/>
        <v>1.6181470884935027</v>
      </c>
      <c r="I174" s="19">
        <f t="shared" si="21"/>
        <v>-4.8962941769870056</v>
      </c>
      <c r="J174" s="19">
        <f t="shared" si="22"/>
        <v>1.5762941769870051</v>
      </c>
      <c r="K174" t="s">
        <v>127</v>
      </c>
    </row>
    <row r="175" spans="1:11" x14ac:dyDescent="0.35">
      <c r="A175" s="1">
        <v>45530</v>
      </c>
      <c r="B175">
        <f t="shared" si="25"/>
        <v>175</v>
      </c>
      <c r="C175" s="12">
        <v>328</v>
      </c>
      <c r="D175">
        <f t="shared" si="23"/>
        <v>545</v>
      </c>
      <c r="E175">
        <v>1</v>
      </c>
      <c r="F175">
        <f t="shared" si="24"/>
        <v>-2</v>
      </c>
      <c r="G175" s="19">
        <f t="shared" si="19"/>
        <v>-1.573333333333333</v>
      </c>
      <c r="H175" s="19">
        <f t="shared" si="20"/>
        <v>1.6136776492086509</v>
      </c>
      <c r="I175" s="19">
        <f t="shared" si="21"/>
        <v>-4.800688631750635</v>
      </c>
      <c r="J175" s="19">
        <f t="shared" si="22"/>
        <v>1.6540219650839687</v>
      </c>
      <c r="K175" t="s">
        <v>127</v>
      </c>
    </row>
    <row r="176" spans="1:11" x14ac:dyDescent="0.35">
      <c r="A176" s="1">
        <v>45531</v>
      </c>
      <c r="B176">
        <f t="shared" si="25"/>
        <v>176</v>
      </c>
      <c r="C176" s="12">
        <v>325.5</v>
      </c>
      <c r="D176">
        <f t="shared" si="23"/>
        <v>542.5</v>
      </c>
      <c r="E176">
        <v>1</v>
      </c>
      <c r="F176">
        <f t="shared" si="24"/>
        <v>-2.5</v>
      </c>
      <c r="G176" s="19">
        <f t="shared" si="19"/>
        <v>-1.4666666666666666</v>
      </c>
      <c r="H176" s="19">
        <f t="shared" si="20"/>
        <v>1.6215904401406529</v>
      </c>
      <c r="I176" s="19">
        <f t="shared" si="21"/>
        <v>-4.7098475469479721</v>
      </c>
      <c r="J176" s="19">
        <f t="shared" si="22"/>
        <v>1.7765142136146392</v>
      </c>
      <c r="K176" t="s">
        <v>127</v>
      </c>
    </row>
    <row r="177" spans="1:11" x14ac:dyDescent="0.35">
      <c r="A177" s="1">
        <v>45532</v>
      </c>
      <c r="B177">
        <f t="shared" si="25"/>
        <v>177</v>
      </c>
      <c r="C177" s="12">
        <v>322.8</v>
      </c>
      <c r="D177">
        <f t="shared" si="23"/>
        <v>539.79999999999995</v>
      </c>
      <c r="E177">
        <v>1</v>
      </c>
      <c r="F177">
        <f t="shared" si="24"/>
        <v>-2.6999999999999886</v>
      </c>
      <c r="G177" s="19">
        <f t="shared" si="19"/>
        <v>-1.4</v>
      </c>
      <c r="H177" s="19">
        <f t="shared" si="20"/>
        <v>1.639308797430592</v>
      </c>
      <c r="I177" s="19">
        <f t="shared" si="21"/>
        <v>-4.6786175948611834</v>
      </c>
      <c r="J177" s="19">
        <f t="shared" si="22"/>
        <v>1.8786175948611841</v>
      </c>
      <c r="K177" t="s">
        <v>140</v>
      </c>
    </row>
    <row r="178" spans="1:11" x14ac:dyDescent="0.35">
      <c r="A178" s="1">
        <v>45533</v>
      </c>
      <c r="B178">
        <f t="shared" si="25"/>
        <v>178</v>
      </c>
      <c r="C178" s="12">
        <v>319</v>
      </c>
      <c r="D178">
        <f t="shared" si="23"/>
        <v>536</v>
      </c>
      <c r="E178">
        <v>1</v>
      </c>
      <c r="F178">
        <f t="shared" si="24"/>
        <v>-3.8000000000000114</v>
      </c>
      <c r="G178" s="19">
        <f t="shared" si="19"/>
        <v>-1.4333333333333333</v>
      </c>
      <c r="H178" s="19">
        <f t="shared" si="20"/>
        <v>1.5576335327098676</v>
      </c>
      <c r="I178" s="19">
        <f t="shared" si="21"/>
        <v>-4.5486003987530683</v>
      </c>
      <c r="J178" s="19">
        <f t="shared" si="22"/>
        <v>1.6819337320864018</v>
      </c>
      <c r="K178" t="s">
        <v>140</v>
      </c>
    </row>
    <row r="179" spans="1:11" x14ac:dyDescent="0.35">
      <c r="A179" s="1">
        <v>45534</v>
      </c>
      <c r="B179">
        <f t="shared" si="25"/>
        <v>179</v>
      </c>
      <c r="C179" s="12">
        <v>316.5</v>
      </c>
      <c r="D179">
        <f t="shared" si="23"/>
        <v>533.5</v>
      </c>
      <c r="E179">
        <v>1</v>
      </c>
      <c r="F179">
        <f t="shared" si="24"/>
        <v>-2.5</v>
      </c>
      <c r="G179" s="19">
        <f t="shared" si="19"/>
        <v>-1.4666666666666666</v>
      </c>
      <c r="H179" s="19">
        <f t="shared" si="20"/>
        <v>1.5799437402079302</v>
      </c>
      <c r="I179" s="19">
        <f t="shared" si="21"/>
        <v>-4.6265541470825271</v>
      </c>
      <c r="J179" s="19">
        <f t="shared" si="22"/>
        <v>1.6932208137491938</v>
      </c>
      <c r="K179" t="s">
        <v>140</v>
      </c>
    </row>
    <row r="180" spans="1:11" x14ac:dyDescent="0.35">
      <c r="A180" s="1">
        <v>45535</v>
      </c>
      <c r="B180">
        <f t="shared" si="25"/>
        <v>180</v>
      </c>
      <c r="C180" s="12">
        <v>315</v>
      </c>
      <c r="D180">
        <f t="shared" si="23"/>
        <v>532</v>
      </c>
      <c r="E180">
        <v>1</v>
      </c>
      <c r="F180">
        <f t="shared" si="24"/>
        <v>-1.5</v>
      </c>
      <c r="G180" s="19">
        <f t="shared" si="19"/>
        <v>-1.3666666666666667</v>
      </c>
      <c r="H180" s="19">
        <f t="shared" si="20"/>
        <v>1.574660457227385</v>
      </c>
      <c r="I180" s="19">
        <f t="shared" si="21"/>
        <v>-4.5159875811214363</v>
      </c>
      <c r="J180" s="19">
        <f t="shared" si="22"/>
        <v>1.7826542477881033</v>
      </c>
      <c r="K180" t="s">
        <v>140</v>
      </c>
    </row>
    <row r="181" spans="1:11" x14ac:dyDescent="0.35">
      <c r="A181" s="1">
        <v>45536</v>
      </c>
      <c r="B181">
        <f t="shared" si="25"/>
        <v>181</v>
      </c>
      <c r="C181" s="12">
        <v>315.8</v>
      </c>
      <c r="D181">
        <f t="shared" si="23"/>
        <v>532.79999999999995</v>
      </c>
      <c r="E181">
        <v>1</v>
      </c>
      <c r="F181">
        <f t="shared" si="24"/>
        <v>0.80000000000001137</v>
      </c>
      <c r="G181" s="19">
        <f t="shared" si="19"/>
        <v>-1.323333333333333</v>
      </c>
      <c r="H181" s="19">
        <f t="shared" si="20"/>
        <v>1.5745228554143711</v>
      </c>
      <c r="I181" s="19">
        <f t="shared" si="21"/>
        <v>-4.472379044162075</v>
      </c>
      <c r="J181" s="19">
        <f t="shared" si="22"/>
        <v>1.8257123774954092</v>
      </c>
      <c r="K181" t="s">
        <v>140</v>
      </c>
    </row>
    <row r="182" spans="1:11" x14ac:dyDescent="0.35">
      <c r="A182" s="1">
        <v>45537</v>
      </c>
      <c r="B182">
        <f t="shared" si="25"/>
        <v>182</v>
      </c>
      <c r="C182" s="12">
        <v>316</v>
      </c>
      <c r="D182">
        <f t="shared" si="23"/>
        <v>533</v>
      </c>
      <c r="E182">
        <v>1</v>
      </c>
      <c r="F182">
        <f t="shared" si="24"/>
        <v>0.19999999999998863</v>
      </c>
      <c r="G182" s="19">
        <f t="shared" si="19"/>
        <v>-1.3133333333333326</v>
      </c>
      <c r="H182" s="19">
        <f t="shared" si="20"/>
        <v>1.5647648030579195</v>
      </c>
      <c r="I182" s="19">
        <f t="shared" si="21"/>
        <v>-4.4428629394491717</v>
      </c>
      <c r="J182" s="19">
        <f t="shared" si="22"/>
        <v>1.8161962727825065</v>
      </c>
      <c r="K182" t="s">
        <v>140</v>
      </c>
    </row>
    <row r="183" spans="1:11" x14ac:dyDescent="0.35">
      <c r="A183" s="1">
        <v>45538</v>
      </c>
      <c r="B183">
        <f t="shared" si="25"/>
        <v>183</v>
      </c>
      <c r="C183" s="12">
        <v>314</v>
      </c>
      <c r="D183">
        <f t="shared" si="23"/>
        <v>531</v>
      </c>
      <c r="E183">
        <v>1</v>
      </c>
      <c r="F183">
        <f t="shared" si="24"/>
        <v>-2</v>
      </c>
      <c r="G183" s="19">
        <f t="shared" si="19"/>
        <v>-1.1833333333333333</v>
      </c>
      <c r="H183" s="19">
        <f t="shared" si="20"/>
        <v>1.5811563981958121</v>
      </c>
      <c r="I183" s="19">
        <f t="shared" si="21"/>
        <v>-4.3456461297249573</v>
      </c>
      <c r="J183" s="19">
        <f t="shared" si="22"/>
        <v>1.9789794630582909</v>
      </c>
      <c r="K183" t="s">
        <v>140</v>
      </c>
    </row>
    <row r="184" spans="1:11" x14ac:dyDescent="0.35">
      <c r="A184" s="1">
        <v>45539</v>
      </c>
      <c r="B184">
        <f t="shared" si="25"/>
        <v>184</v>
      </c>
      <c r="C184" s="12">
        <v>312.8</v>
      </c>
      <c r="D184">
        <f t="shared" si="23"/>
        <v>529.79999999999995</v>
      </c>
      <c r="E184">
        <v>1</v>
      </c>
      <c r="F184">
        <f t="shared" si="24"/>
        <v>-1.1999999999999886</v>
      </c>
      <c r="G184" s="19">
        <f t="shared" si="19"/>
        <v>-1.3066666666666662</v>
      </c>
      <c r="H184" s="19">
        <f t="shared" si="20"/>
        <v>1.3817702011871897</v>
      </c>
      <c r="I184" s="19">
        <f t="shared" si="21"/>
        <v>-4.0702070690410457</v>
      </c>
      <c r="J184" s="19">
        <f t="shared" si="22"/>
        <v>1.4568737357077133</v>
      </c>
      <c r="K184" t="s">
        <v>140</v>
      </c>
    </row>
    <row r="185" spans="1:11" x14ac:dyDescent="0.35">
      <c r="A185" s="1">
        <v>45540</v>
      </c>
      <c r="B185">
        <f t="shared" si="25"/>
        <v>185</v>
      </c>
      <c r="C185" s="12">
        <v>310.5</v>
      </c>
      <c r="D185">
        <f t="shared" si="23"/>
        <v>527.5</v>
      </c>
      <c r="E185">
        <v>1</v>
      </c>
      <c r="F185">
        <f t="shared" si="24"/>
        <v>-2.3000000000000114</v>
      </c>
      <c r="G185" s="19">
        <f t="shared" si="19"/>
        <v>-1.2666666666666666</v>
      </c>
      <c r="H185" s="19">
        <f t="shared" si="20"/>
        <v>1.3784854813244207</v>
      </c>
      <c r="I185" s="19">
        <f t="shared" si="21"/>
        <v>-4.0236376293155081</v>
      </c>
      <c r="J185" s="19">
        <f t="shared" si="22"/>
        <v>1.4903042959821748</v>
      </c>
      <c r="K185" t="s">
        <v>140</v>
      </c>
    </row>
    <row r="186" spans="1:11" x14ac:dyDescent="0.35">
      <c r="A186" s="1">
        <v>45541</v>
      </c>
      <c r="B186">
        <f t="shared" si="25"/>
        <v>186</v>
      </c>
      <c r="C186" s="12">
        <v>309</v>
      </c>
      <c r="D186">
        <f t="shared" si="23"/>
        <v>526</v>
      </c>
      <c r="E186">
        <v>1</v>
      </c>
      <c r="F186">
        <f t="shared" si="24"/>
        <v>-1.5</v>
      </c>
      <c r="G186" s="19">
        <f t="shared" si="19"/>
        <v>-1.1466666666666678</v>
      </c>
      <c r="H186" s="19">
        <f t="shared" si="20"/>
        <v>1.4049278352364645</v>
      </c>
      <c r="I186" s="19">
        <f t="shared" si="21"/>
        <v>-3.9565223371395968</v>
      </c>
      <c r="J186" s="19">
        <f t="shared" si="22"/>
        <v>1.6631890038062611</v>
      </c>
      <c r="K186" t="s">
        <v>140</v>
      </c>
    </row>
    <row r="187" spans="1:11" x14ac:dyDescent="0.35">
      <c r="A187" s="1">
        <v>45542</v>
      </c>
      <c r="B187">
        <f t="shared" si="25"/>
        <v>187</v>
      </c>
      <c r="C187" s="12">
        <v>307.5</v>
      </c>
      <c r="D187">
        <f t="shared" si="23"/>
        <v>524.5</v>
      </c>
      <c r="E187">
        <v>1</v>
      </c>
      <c r="F187">
        <f t="shared" si="24"/>
        <v>-1.5</v>
      </c>
      <c r="G187" s="19">
        <f t="shared" si="19"/>
        <v>-1.0600000000000003</v>
      </c>
      <c r="H187" s="19">
        <f t="shared" si="20"/>
        <v>1.3802415247581352</v>
      </c>
      <c r="I187" s="19">
        <f t="shared" si="21"/>
        <v>-3.8204830495162705</v>
      </c>
      <c r="J187" s="19">
        <f t="shared" si="22"/>
        <v>1.7004830495162702</v>
      </c>
      <c r="K187" t="s">
        <v>140</v>
      </c>
    </row>
    <row r="188" spans="1:11" x14ac:dyDescent="0.35">
      <c r="A188" s="1">
        <v>45543</v>
      </c>
      <c r="B188">
        <f t="shared" si="25"/>
        <v>188</v>
      </c>
      <c r="C188" s="12">
        <v>306.89999999999998</v>
      </c>
      <c r="D188">
        <f t="shared" si="23"/>
        <v>523.9</v>
      </c>
      <c r="E188">
        <v>1</v>
      </c>
      <c r="F188">
        <f t="shared" si="24"/>
        <v>-0.60000000000002274</v>
      </c>
      <c r="G188" s="19">
        <f t="shared" si="19"/>
        <v>-1.0333333333333334</v>
      </c>
      <c r="H188" s="19">
        <f t="shared" si="20"/>
        <v>1.3695092389449406</v>
      </c>
      <c r="I188" s="19">
        <f t="shared" si="21"/>
        <v>-3.7723518112232144</v>
      </c>
      <c r="J188" s="19">
        <f t="shared" si="22"/>
        <v>1.7056851445565477</v>
      </c>
      <c r="K188" t="s">
        <v>140</v>
      </c>
    </row>
    <row r="189" spans="1:11" x14ac:dyDescent="0.35">
      <c r="A189" s="1">
        <v>45544</v>
      </c>
      <c r="B189">
        <f t="shared" si="25"/>
        <v>189</v>
      </c>
      <c r="C189" s="12">
        <v>307.2</v>
      </c>
      <c r="D189">
        <f t="shared" si="23"/>
        <v>524.20000000000005</v>
      </c>
      <c r="E189">
        <v>1</v>
      </c>
      <c r="F189">
        <f t="shared" si="24"/>
        <v>0.30000000000001137</v>
      </c>
      <c r="G189" s="19">
        <f t="shared" si="19"/>
        <v>-0.98275862068965514</v>
      </c>
      <c r="H189" s="19">
        <f t="shared" si="20"/>
        <v>1.3650992045590487</v>
      </c>
      <c r="I189" s="19">
        <f t="shared" si="21"/>
        <v>-3.7129570298077526</v>
      </c>
      <c r="J189" s="19">
        <f t="shared" si="22"/>
        <v>1.7474397884284421</v>
      </c>
      <c r="K189" t="s">
        <v>142</v>
      </c>
    </row>
    <row r="190" spans="1:11" x14ac:dyDescent="0.35">
      <c r="A190" s="1">
        <v>45545</v>
      </c>
      <c r="B190">
        <f t="shared" si="25"/>
        <v>190</v>
      </c>
      <c r="C190" s="12">
        <v>306.8</v>
      </c>
      <c r="D190">
        <f t="shared" si="23"/>
        <v>523.80000000000007</v>
      </c>
      <c r="E190">
        <v>1</v>
      </c>
      <c r="F190">
        <f t="shared" si="24"/>
        <v>-0.39999999999997726</v>
      </c>
      <c r="G190" s="19">
        <f t="shared" si="19"/>
        <v>-0.9464285714285714</v>
      </c>
      <c r="H190" s="19">
        <f t="shared" si="20"/>
        <v>1.3754173763565982</v>
      </c>
      <c r="I190" s="19">
        <f t="shared" si="21"/>
        <v>-3.6972633241417681</v>
      </c>
      <c r="J190" s="19">
        <f t="shared" si="22"/>
        <v>1.804406181284625</v>
      </c>
      <c r="K190" t="s">
        <v>142</v>
      </c>
    </row>
    <row r="191" spans="1:11" x14ac:dyDescent="0.35">
      <c r="A191" s="1">
        <v>45546</v>
      </c>
      <c r="B191">
        <f t="shared" si="25"/>
        <v>191</v>
      </c>
      <c r="C191" s="12">
        <v>307</v>
      </c>
      <c r="D191">
        <f t="shared" si="23"/>
        <v>524</v>
      </c>
      <c r="E191">
        <v>1</v>
      </c>
      <c r="F191">
        <f t="shared" si="24"/>
        <v>0.19999999999998863</v>
      </c>
      <c r="G191" s="19">
        <f t="shared" si="19"/>
        <v>-0.88888888888888884</v>
      </c>
      <c r="H191" s="19">
        <f t="shared" si="20"/>
        <v>1.3671634146908447</v>
      </c>
      <c r="I191" s="19">
        <f t="shared" si="21"/>
        <v>-3.6232157182705782</v>
      </c>
      <c r="J191" s="19">
        <f t="shared" si="22"/>
        <v>1.8454379404928005</v>
      </c>
      <c r="K191" t="s">
        <v>142</v>
      </c>
    </row>
    <row r="192" spans="1:11" x14ac:dyDescent="0.35">
      <c r="A192" s="1">
        <v>45547</v>
      </c>
      <c r="B192">
        <f t="shared" si="25"/>
        <v>192</v>
      </c>
      <c r="C192" s="12">
        <v>307</v>
      </c>
      <c r="D192">
        <f t="shared" si="23"/>
        <v>524</v>
      </c>
      <c r="E192">
        <v>1</v>
      </c>
      <c r="F192">
        <f t="shared" si="24"/>
        <v>0</v>
      </c>
      <c r="G192" s="19">
        <f t="shared" si="19"/>
        <v>-0.81923076923076965</v>
      </c>
      <c r="H192" s="19">
        <f t="shared" si="20"/>
        <v>1.3453679024339047</v>
      </c>
      <c r="I192" s="19">
        <f t="shared" si="21"/>
        <v>-3.5099665740985788</v>
      </c>
      <c r="J192" s="19">
        <f t="shared" si="22"/>
        <v>1.8715050356370397</v>
      </c>
      <c r="K192" t="s">
        <v>142</v>
      </c>
    </row>
    <row r="193" spans="1:11" x14ac:dyDescent="0.35">
      <c r="A193" s="1">
        <v>45548</v>
      </c>
      <c r="B193">
        <f t="shared" si="25"/>
        <v>193</v>
      </c>
      <c r="C193" s="12">
        <v>309</v>
      </c>
      <c r="D193">
        <f t="shared" si="23"/>
        <v>526</v>
      </c>
      <c r="E193">
        <v>1</v>
      </c>
      <c r="F193">
        <f t="shared" si="24"/>
        <v>2</v>
      </c>
      <c r="G193" s="19">
        <f t="shared" si="19"/>
        <v>-0.70384615384615423</v>
      </c>
      <c r="H193" s="19">
        <f t="shared" si="20"/>
        <v>1.2062276763118087</v>
      </c>
      <c r="I193" s="19">
        <f t="shared" si="21"/>
        <v>-3.1163015064697719</v>
      </c>
      <c r="J193" s="19">
        <f t="shared" si="22"/>
        <v>1.7086091987774632</v>
      </c>
      <c r="K193" t="s">
        <v>142</v>
      </c>
    </row>
    <row r="194" spans="1:11" x14ac:dyDescent="0.35">
      <c r="A194" s="1">
        <v>45549</v>
      </c>
      <c r="B194">
        <f t="shared" si="25"/>
        <v>194</v>
      </c>
      <c r="C194" s="12">
        <v>306</v>
      </c>
      <c r="D194">
        <f t="shared" si="23"/>
        <v>523</v>
      </c>
      <c r="E194">
        <v>1</v>
      </c>
      <c r="F194">
        <f t="shared" si="24"/>
        <v>-3</v>
      </c>
      <c r="G194" s="19">
        <f t="shared" si="19"/>
        <v>-0.67692307692307785</v>
      </c>
      <c r="H194" s="19">
        <f t="shared" si="20"/>
        <v>1.1731967151950153</v>
      </c>
      <c r="I194" s="19">
        <f t="shared" si="21"/>
        <v>-3.0233165073131083</v>
      </c>
      <c r="J194" s="19">
        <f t="shared" si="22"/>
        <v>1.6694703534669528</v>
      </c>
      <c r="K194" t="s">
        <v>142</v>
      </c>
    </row>
    <row r="195" spans="1:11" x14ac:dyDescent="0.35">
      <c r="A195" s="1">
        <v>45550</v>
      </c>
      <c r="B195">
        <f t="shared" si="25"/>
        <v>195</v>
      </c>
      <c r="C195" s="12">
        <v>306</v>
      </c>
      <c r="D195">
        <f t="shared" si="23"/>
        <v>523</v>
      </c>
      <c r="E195">
        <v>1</v>
      </c>
      <c r="F195">
        <f t="shared" si="24"/>
        <v>0</v>
      </c>
      <c r="G195" s="19">
        <f t="shared" si="19"/>
        <v>-0.6384615384615393</v>
      </c>
      <c r="H195" s="19">
        <f t="shared" si="20"/>
        <v>1.1619204669845644</v>
      </c>
      <c r="I195" s="19">
        <f t="shared" si="21"/>
        <v>-2.9623024724306681</v>
      </c>
      <c r="J195" s="19">
        <f t="shared" si="22"/>
        <v>1.6853793955075895</v>
      </c>
      <c r="K195" t="s">
        <v>142</v>
      </c>
    </row>
    <row r="196" spans="1:11" x14ac:dyDescent="0.35">
      <c r="A196" s="1">
        <v>45551</v>
      </c>
      <c r="B196">
        <f t="shared" si="25"/>
        <v>196</v>
      </c>
      <c r="C196" s="12">
        <v>305.3</v>
      </c>
      <c r="D196">
        <f t="shared" si="23"/>
        <v>522.29999999999995</v>
      </c>
      <c r="E196">
        <v>1</v>
      </c>
      <c r="F196">
        <f t="shared" si="24"/>
        <v>-0.69999999999998863</v>
      </c>
      <c r="G196" s="19">
        <f t="shared" si="19"/>
        <v>-0.68846153846153979</v>
      </c>
      <c r="H196" s="19">
        <f t="shared" si="20"/>
        <v>1.1263716161868931</v>
      </c>
      <c r="I196" s="19">
        <f t="shared" si="21"/>
        <v>-2.9412047708353262</v>
      </c>
      <c r="J196" s="19">
        <f t="shared" si="22"/>
        <v>1.5642816939122464</v>
      </c>
      <c r="K196" t="s">
        <v>142</v>
      </c>
    </row>
    <row r="197" spans="1:11" x14ac:dyDescent="0.35">
      <c r="A197" s="1">
        <v>45552</v>
      </c>
      <c r="B197">
        <f t="shared" si="25"/>
        <v>197</v>
      </c>
      <c r="C197" s="12">
        <v>302.60000000000002</v>
      </c>
      <c r="D197">
        <f t="shared" si="23"/>
        <v>519.59999999999991</v>
      </c>
      <c r="E197">
        <v>1</v>
      </c>
      <c r="F197">
        <f t="shared" si="24"/>
        <v>-2.6999999999999886</v>
      </c>
      <c r="G197" s="19">
        <f t="shared" si="19"/>
        <v>-0.69615384615384701</v>
      </c>
      <c r="H197" s="19">
        <f t="shared" si="20"/>
        <v>1.1209476654327124</v>
      </c>
      <c r="I197" s="19">
        <f t="shared" si="21"/>
        <v>-2.9380491770192716</v>
      </c>
      <c r="J197" s="19">
        <f t="shared" si="22"/>
        <v>1.5457414847115778</v>
      </c>
      <c r="K197" t="s">
        <v>142</v>
      </c>
    </row>
    <row r="198" spans="1:11" x14ac:dyDescent="0.35">
      <c r="A198" s="1">
        <v>45553</v>
      </c>
      <c r="B198">
        <f t="shared" si="25"/>
        <v>198</v>
      </c>
      <c r="C198" s="12">
        <v>303.5</v>
      </c>
      <c r="D198">
        <f t="shared" si="23"/>
        <v>520.49999999999989</v>
      </c>
      <c r="E198">
        <v>1</v>
      </c>
      <c r="F198">
        <f t="shared" si="24"/>
        <v>0.89999999999997726</v>
      </c>
      <c r="G198" s="19">
        <f t="shared" si="19"/>
        <v>-0.74230769230769278</v>
      </c>
      <c r="H198" s="19">
        <f t="shared" si="20"/>
        <v>1.195881740012225</v>
      </c>
      <c r="I198" s="19">
        <f t="shared" si="21"/>
        <v>-3.1340711723321428</v>
      </c>
      <c r="J198" s="19">
        <f t="shared" si="22"/>
        <v>1.6494557877167573</v>
      </c>
      <c r="K198" t="s">
        <v>142</v>
      </c>
    </row>
    <row r="199" spans="1:11" x14ac:dyDescent="0.35">
      <c r="A199" s="1">
        <v>45554</v>
      </c>
      <c r="B199">
        <f t="shared" si="25"/>
        <v>199</v>
      </c>
      <c r="C199" s="12">
        <v>302.8</v>
      </c>
      <c r="D199">
        <f t="shared" si="23"/>
        <v>519.79999999999995</v>
      </c>
      <c r="E199">
        <v>1</v>
      </c>
      <c r="F199">
        <f t="shared" si="24"/>
        <v>-0.69999999999998863</v>
      </c>
      <c r="G199" s="19">
        <f t="shared" si="19"/>
        <v>-0.77307692307692399</v>
      </c>
      <c r="H199" s="19">
        <f t="shared" si="20"/>
        <v>1.2173608567804759</v>
      </c>
      <c r="I199" s="19">
        <f t="shared" si="21"/>
        <v>-3.2077986366378757</v>
      </c>
      <c r="J199" s="19">
        <f t="shared" si="22"/>
        <v>1.6616447904840279</v>
      </c>
      <c r="K199" t="s">
        <v>142</v>
      </c>
    </row>
    <row r="200" spans="1:11" x14ac:dyDescent="0.35">
      <c r="A200" s="1">
        <v>45555</v>
      </c>
      <c r="B200">
        <f t="shared" si="25"/>
        <v>200</v>
      </c>
      <c r="C200" s="12">
        <v>302</v>
      </c>
      <c r="D200">
        <f t="shared" si="23"/>
        <v>519</v>
      </c>
      <c r="E200">
        <v>1</v>
      </c>
      <c r="F200">
        <f t="shared" si="24"/>
        <v>-0.80000000000001137</v>
      </c>
      <c r="G200" s="19">
        <f t="shared" si="19"/>
        <v>-0.75384615384615472</v>
      </c>
      <c r="H200" s="19">
        <f t="shared" si="20"/>
        <v>1.1968647405202413</v>
      </c>
      <c r="I200" s="19">
        <f t="shared" si="21"/>
        <v>-3.1475756348866373</v>
      </c>
      <c r="J200" s="19">
        <f t="shared" si="22"/>
        <v>1.6398833271943278</v>
      </c>
      <c r="K200" t="s">
        <v>142</v>
      </c>
    </row>
    <row r="201" spans="1:11" x14ac:dyDescent="0.35">
      <c r="A201" s="1">
        <v>45556</v>
      </c>
      <c r="B201">
        <f t="shared" si="25"/>
        <v>201</v>
      </c>
      <c r="C201" s="12">
        <v>302.89999999999998</v>
      </c>
      <c r="D201">
        <f t="shared" si="23"/>
        <v>519.9</v>
      </c>
      <c r="E201">
        <v>1</v>
      </c>
      <c r="F201">
        <f t="shared" si="24"/>
        <v>0.89999999999997726</v>
      </c>
      <c r="G201" s="19">
        <f t="shared" si="19"/>
        <v>-0.73461538461538545</v>
      </c>
      <c r="H201" s="19">
        <f t="shared" si="20"/>
        <v>1.1887104543910982</v>
      </c>
      <c r="I201" s="19">
        <f t="shared" si="21"/>
        <v>-3.112036293397582</v>
      </c>
      <c r="J201" s="19">
        <f t="shared" si="22"/>
        <v>1.6428055241668109</v>
      </c>
      <c r="K201" t="s">
        <v>142</v>
      </c>
    </row>
    <row r="202" spans="1:11" x14ac:dyDescent="0.35">
      <c r="A202" s="1">
        <v>45557</v>
      </c>
      <c r="B202">
        <f t="shared" si="25"/>
        <v>202</v>
      </c>
      <c r="C202" s="12">
        <v>302.7</v>
      </c>
      <c r="D202">
        <f t="shared" si="23"/>
        <v>519.70000000000005</v>
      </c>
      <c r="E202">
        <v>1</v>
      </c>
      <c r="F202">
        <f t="shared" si="24"/>
        <v>-0.19999999999998863</v>
      </c>
      <c r="G202" s="19">
        <f t="shared" si="19"/>
        <v>-0.71538461538461628</v>
      </c>
      <c r="H202" s="19">
        <f t="shared" si="20"/>
        <v>1.1801865262264197</v>
      </c>
      <c r="I202" s="19">
        <f t="shared" si="21"/>
        <v>-3.0757576678374559</v>
      </c>
      <c r="J202" s="19">
        <f t="shared" si="22"/>
        <v>1.6449884370682231</v>
      </c>
      <c r="K202" t="s">
        <v>142</v>
      </c>
    </row>
    <row r="203" spans="1:11" x14ac:dyDescent="0.35">
      <c r="A203" s="1">
        <v>45558</v>
      </c>
      <c r="B203">
        <f t="shared" si="25"/>
        <v>203</v>
      </c>
      <c r="C203" s="12">
        <v>301.5</v>
      </c>
      <c r="D203">
        <f t="shared" si="23"/>
        <v>518.5</v>
      </c>
      <c r="E203">
        <v>1</v>
      </c>
      <c r="F203">
        <f t="shared" si="24"/>
        <v>-1.1999999999999886</v>
      </c>
      <c r="G203" s="19">
        <f t="shared" si="19"/>
        <v>-0.70769230769230684</v>
      </c>
      <c r="H203" s="19">
        <f t="shared" si="20"/>
        <v>1.1815645029181465</v>
      </c>
      <c r="I203" s="19">
        <f t="shared" si="21"/>
        <v>-3.0708213135286</v>
      </c>
      <c r="J203" s="19">
        <f t="shared" si="22"/>
        <v>1.6554366981439861</v>
      </c>
      <c r="K203" t="s">
        <v>142</v>
      </c>
    </row>
    <row r="204" spans="1:11" x14ac:dyDescent="0.35">
      <c r="A204" s="1">
        <v>45559</v>
      </c>
      <c r="B204">
        <f t="shared" si="25"/>
        <v>204</v>
      </c>
      <c r="E204">
        <v>1</v>
      </c>
      <c r="G204" s="19">
        <f t="shared" si="19"/>
        <v>-0.74230769230769278</v>
      </c>
      <c r="H204" s="19">
        <f t="shared" si="20"/>
        <v>1.1645973476908289</v>
      </c>
      <c r="I204" s="19">
        <f t="shared" si="21"/>
        <v>-3.0715023876893506</v>
      </c>
      <c r="J204" s="19">
        <f t="shared" si="22"/>
        <v>1.586887003073965</v>
      </c>
    </row>
    <row r="205" spans="1:11" x14ac:dyDescent="0.35">
      <c r="A205" s="1">
        <v>45560</v>
      </c>
      <c r="B205">
        <f t="shared" si="25"/>
        <v>205</v>
      </c>
      <c r="E205">
        <v>1</v>
      </c>
      <c r="G205" s="19">
        <f t="shared" si="19"/>
        <v>-0.77307692307692399</v>
      </c>
      <c r="H205" s="19">
        <f t="shared" si="20"/>
        <v>1.1657146016690236</v>
      </c>
      <c r="I205" s="19">
        <f t="shared" si="21"/>
        <v>-3.1045061264149711</v>
      </c>
      <c r="J205" s="19">
        <f t="shared" si="22"/>
        <v>1.5583522802611234</v>
      </c>
    </row>
    <row r="206" spans="1:11" x14ac:dyDescent="0.35">
      <c r="A206" s="1">
        <v>45561</v>
      </c>
      <c r="B206">
        <f t="shared" si="25"/>
        <v>206</v>
      </c>
      <c r="E206">
        <v>1</v>
      </c>
      <c r="G206" s="19">
        <f t="shared" si="19"/>
        <v>-0.73461538461538545</v>
      </c>
      <c r="H206" s="19">
        <f t="shared" si="20"/>
        <v>1.2127344524136339</v>
      </c>
      <c r="I206" s="19">
        <f t="shared" si="21"/>
        <v>-3.1600842894426533</v>
      </c>
      <c r="J206" s="19">
        <f t="shared" si="22"/>
        <v>1.6908535202118822</v>
      </c>
    </row>
    <row r="207" spans="1:11" x14ac:dyDescent="0.35">
      <c r="A207" s="1">
        <v>45562</v>
      </c>
      <c r="B207">
        <f t="shared" si="25"/>
        <v>207</v>
      </c>
      <c r="C207" s="12">
        <v>297.60000000000002</v>
      </c>
      <c r="D207">
        <v>518.5</v>
      </c>
      <c r="E207">
        <v>1</v>
      </c>
      <c r="G207" s="19">
        <f t="shared" si="19"/>
        <v>-0.79230769230769316</v>
      </c>
      <c r="H207" s="19">
        <f t="shared" si="20"/>
        <v>1.2120938897763351</v>
      </c>
      <c r="I207" s="19">
        <f t="shared" si="21"/>
        <v>-3.2164954718603633</v>
      </c>
      <c r="J207" s="19">
        <f t="shared" si="22"/>
        <v>1.6318800872449772</v>
      </c>
    </row>
    <row r="208" spans="1:11" x14ac:dyDescent="0.35">
      <c r="A208" s="1">
        <v>45563</v>
      </c>
      <c r="B208">
        <f t="shared" si="25"/>
        <v>208</v>
      </c>
      <c r="C208" s="12">
        <v>296.8</v>
      </c>
      <c r="D208">
        <f>D207+F208</f>
        <v>517.70000000000005</v>
      </c>
      <c r="E208">
        <v>1</v>
      </c>
      <c r="F208">
        <f>C208-C207</f>
        <v>-0.80000000000001137</v>
      </c>
      <c r="G208" s="19">
        <f t="shared" si="19"/>
        <v>-0.96538461538461628</v>
      </c>
      <c r="H208" s="19">
        <f t="shared" si="20"/>
        <v>1.1187019633665736</v>
      </c>
      <c r="I208" s="19">
        <f t="shared" si="21"/>
        <v>-3.2027885421177635</v>
      </c>
      <c r="J208" s="19">
        <f t="shared" si="22"/>
        <v>1.2720193113485307</v>
      </c>
      <c r="K208" t="s">
        <v>142</v>
      </c>
    </row>
    <row r="209" spans="1:11" x14ac:dyDescent="0.35">
      <c r="A209" s="1">
        <v>45564</v>
      </c>
      <c r="B209">
        <f t="shared" si="25"/>
        <v>209</v>
      </c>
      <c r="C209" s="12">
        <v>295</v>
      </c>
      <c r="D209">
        <f t="shared" ref="D209:D231" si="26">D208+F209</f>
        <v>515.90000000000009</v>
      </c>
      <c r="E209">
        <v>1</v>
      </c>
      <c r="F209">
        <f t="shared" ref="F209:F231" si="27">C209-C208</f>
        <v>-1.8000000000000114</v>
      </c>
      <c r="G209" s="19">
        <f t="shared" ref="G209:G261" si="28">AVERAGE(F195:F224)</f>
        <v>-0.99230769230769278</v>
      </c>
      <c r="H209" s="19">
        <f t="shared" ref="H209:H261" si="29">_xlfn.STDEV.P(F195:F224)</f>
        <v>1.1743813680543149</v>
      </c>
      <c r="I209" s="19">
        <f t="shared" ref="I209:I261" si="30">G209-2*H209</f>
        <v>-3.3410704284163226</v>
      </c>
      <c r="J209" s="19">
        <f t="shared" ref="J209:J261" si="31">G209+2*H209</f>
        <v>1.3564550438009371</v>
      </c>
      <c r="K209" t="s">
        <v>142</v>
      </c>
    </row>
    <row r="210" spans="1:11" x14ac:dyDescent="0.35">
      <c r="A210" s="1">
        <v>45565</v>
      </c>
      <c r="B210">
        <f t="shared" si="25"/>
        <v>210</v>
      </c>
      <c r="C210" s="12">
        <v>294.5</v>
      </c>
      <c r="D210">
        <f t="shared" si="26"/>
        <v>515.40000000000009</v>
      </c>
      <c r="E210">
        <v>1</v>
      </c>
      <c r="F210">
        <f t="shared" si="27"/>
        <v>-0.5</v>
      </c>
      <c r="G210" s="19">
        <f t="shared" si="28"/>
        <v>-1.0230769230769239</v>
      </c>
      <c r="H210" s="19">
        <f t="shared" si="29"/>
        <v>1.1583501836357526</v>
      </c>
      <c r="I210" s="19">
        <f t="shared" si="30"/>
        <v>-3.3397772903484291</v>
      </c>
      <c r="J210" s="19">
        <f t="shared" si="31"/>
        <v>1.2936234441945813</v>
      </c>
      <c r="K210" t="s">
        <v>142</v>
      </c>
    </row>
    <row r="211" spans="1:11" x14ac:dyDescent="0.35">
      <c r="A211" s="1">
        <v>45566</v>
      </c>
      <c r="B211">
        <f t="shared" si="25"/>
        <v>211</v>
      </c>
      <c r="C211" s="12">
        <v>294</v>
      </c>
      <c r="D211">
        <f t="shared" si="26"/>
        <v>514.90000000000009</v>
      </c>
      <c r="E211">
        <v>1</v>
      </c>
      <c r="F211">
        <f t="shared" si="27"/>
        <v>-0.5</v>
      </c>
      <c r="G211" s="19">
        <f t="shared" si="28"/>
        <v>-1.0692307692307697</v>
      </c>
      <c r="H211" s="19">
        <f t="shared" si="29"/>
        <v>1.1684207720644568</v>
      </c>
      <c r="I211" s="19">
        <f t="shared" si="30"/>
        <v>-3.4060723133596831</v>
      </c>
      <c r="J211" s="19">
        <f t="shared" si="31"/>
        <v>1.267610774898144</v>
      </c>
      <c r="K211" t="s">
        <v>142</v>
      </c>
    </row>
    <row r="212" spans="1:11" x14ac:dyDescent="0.35">
      <c r="A212" s="1">
        <v>45567</v>
      </c>
      <c r="B212">
        <f t="shared" si="25"/>
        <v>212</v>
      </c>
      <c r="C212" s="12">
        <v>294</v>
      </c>
      <c r="D212">
        <f t="shared" si="26"/>
        <v>514.90000000000009</v>
      </c>
      <c r="E212">
        <v>1</v>
      </c>
      <c r="F212">
        <f t="shared" si="27"/>
        <v>0</v>
      </c>
      <c r="G212" s="19">
        <f t="shared" si="28"/>
        <v>-0.95000000000000173</v>
      </c>
      <c r="H212" s="19">
        <f t="shared" si="29"/>
        <v>1.1540063991290317</v>
      </c>
      <c r="I212" s="19">
        <f t="shared" si="30"/>
        <v>-3.2580127982580649</v>
      </c>
      <c r="J212" s="19">
        <f t="shared" si="31"/>
        <v>1.3580127982580616</v>
      </c>
      <c r="K212" t="s">
        <v>142</v>
      </c>
    </row>
    <row r="213" spans="1:11" x14ac:dyDescent="0.35">
      <c r="A213" s="1">
        <v>45568</v>
      </c>
      <c r="B213">
        <f t="shared" si="25"/>
        <v>213</v>
      </c>
      <c r="C213" s="12">
        <v>290.8</v>
      </c>
      <c r="D213">
        <f t="shared" si="26"/>
        <v>511.7000000000001</v>
      </c>
      <c r="E213">
        <v>1</v>
      </c>
      <c r="F213">
        <f t="shared" si="27"/>
        <v>-3.1999999999999886</v>
      </c>
      <c r="G213" s="19">
        <f t="shared" si="28"/>
        <v>-0.94615384615384701</v>
      </c>
      <c r="H213" s="19">
        <f t="shared" si="29"/>
        <v>1.1603151989639426</v>
      </c>
      <c r="I213" s="19">
        <f t="shared" si="30"/>
        <v>-3.2667842440817321</v>
      </c>
      <c r="J213" s="19">
        <f t="shared" si="31"/>
        <v>1.3744765517740383</v>
      </c>
      <c r="K213" t="s">
        <v>142</v>
      </c>
    </row>
    <row r="214" spans="1:11" x14ac:dyDescent="0.35">
      <c r="A214" s="1">
        <v>45569</v>
      </c>
      <c r="B214">
        <f t="shared" si="25"/>
        <v>214</v>
      </c>
      <c r="C214" s="12">
        <v>288.8</v>
      </c>
      <c r="D214">
        <f t="shared" si="26"/>
        <v>509.7000000000001</v>
      </c>
      <c r="E214">
        <v>1</v>
      </c>
      <c r="F214">
        <f t="shared" si="27"/>
        <v>-2</v>
      </c>
      <c r="G214" s="19">
        <f t="shared" si="28"/>
        <v>-0.90384615384615608</v>
      </c>
      <c r="H214" s="19">
        <f t="shared" si="29"/>
        <v>1.1882374695420332</v>
      </c>
      <c r="I214" s="19">
        <f t="shared" si="30"/>
        <v>-3.2803210929302224</v>
      </c>
      <c r="J214" s="19">
        <f t="shared" si="31"/>
        <v>1.4726287852379105</v>
      </c>
      <c r="K214" t="s">
        <v>142</v>
      </c>
    </row>
    <row r="215" spans="1:11" x14ac:dyDescent="0.35">
      <c r="A215" s="1">
        <v>45570</v>
      </c>
      <c r="B215">
        <f t="shared" si="25"/>
        <v>215</v>
      </c>
      <c r="C215" s="12">
        <v>287</v>
      </c>
      <c r="D215">
        <f t="shared" si="26"/>
        <v>507.90000000000009</v>
      </c>
      <c r="E215">
        <v>1</v>
      </c>
      <c r="F215">
        <f t="shared" si="27"/>
        <v>-1.8000000000000114</v>
      </c>
      <c r="G215" s="19">
        <f t="shared" si="28"/>
        <v>-0.94615384615384701</v>
      </c>
      <c r="H215" s="19">
        <f t="shared" si="29"/>
        <v>1.2032746247159005</v>
      </c>
      <c r="I215" s="19">
        <f t="shared" si="30"/>
        <v>-3.3527030955856478</v>
      </c>
      <c r="J215" s="19">
        <f t="shared" si="31"/>
        <v>1.460395403277954</v>
      </c>
      <c r="K215" t="s">
        <v>142</v>
      </c>
    </row>
    <row r="216" spans="1:11" x14ac:dyDescent="0.35">
      <c r="A216" s="1">
        <v>45571</v>
      </c>
      <c r="B216">
        <f t="shared" si="25"/>
        <v>216</v>
      </c>
      <c r="C216" s="12">
        <v>286</v>
      </c>
      <c r="D216">
        <f t="shared" si="26"/>
        <v>506.90000000000009</v>
      </c>
      <c r="E216">
        <v>1</v>
      </c>
      <c r="F216">
        <f t="shared" si="27"/>
        <v>-1</v>
      </c>
      <c r="G216" s="19">
        <f t="shared" si="28"/>
        <v>-0.96153846153846156</v>
      </c>
      <c r="H216" s="19">
        <f t="shared" si="29"/>
        <v>1.181940035924284</v>
      </c>
      <c r="I216" s="19">
        <f t="shared" si="30"/>
        <v>-3.3254185333870296</v>
      </c>
      <c r="J216" s="19">
        <f t="shared" si="31"/>
        <v>1.4023416103101063</v>
      </c>
      <c r="K216" t="s">
        <v>142</v>
      </c>
    </row>
    <row r="217" spans="1:11" x14ac:dyDescent="0.35">
      <c r="A217" s="1">
        <v>45572</v>
      </c>
      <c r="B217">
        <f t="shared" si="25"/>
        <v>217</v>
      </c>
      <c r="C217" s="12">
        <v>285</v>
      </c>
      <c r="D217">
        <f t="shared" si="26"/>
        <v>505.90000000000009</v>
      </c>
      <c r="E217">
        <v>1</v>
      </c>
      <c r="F217">
        <f t="shared" si="27"/>
        <v>-1</v>
      </c>
      <c r="G217" s="19">
        <f t="shared" si="28"/>
        <v>-0.99200000000000044</v>
      </c>
      <c r="H217" s="19">
        <f t="shared" si="29"/>
        <v>1.1952974525196589</v>
      </c>
      <c r="I217" s="19">
        <f t="shared" si="30"/>
        <v>-3.3825949050393183</v>
      </c>
      <c r="J217" s="19">
        <f t="shared" si="31"/>
        <v>1.3985949050393174</v>
      </c>
      <c r="K217" t="s">
        <v>142</v>
      </c>
    </row>
    <row r="218" spans="1:11" x14ac:dyDescent="0.35">
      <c r="A218" s="1">
        <v>45573</v>
      </c>
      <c r="B218">
        <f t="shared" si="25"/>
        <v>218</v>
      </c>
      <c r="C218" s="12">
        <v>284.60000000000002</v>
      </c>
      <c r="D218">
        <f t="shared" si="26"/>
        <v>505.50000000000011</v>
      </c>
      <c r="E218">
        <v>1</v>
      </c>
      <c r="F218">
        <f t="shared" si="27"/>
        <v>-0.39999999999997726</v>
      </c>
      <c r="G218" s="19">
        <f t="shared" si="28"/>
        <v>-0.98333333333333428</v>
      </c>
      <c r="H218" s="19">
        <f t="shared" si="29"/>
        <v>1.2191754955251008</v>
      </c>
      <c r="I218" s="19">
        <f t="shared" si="30"/>
        <v>-3.421684324383536</v>
      </c>
      <c r="J218" s="19">
        <f t="shared" si="31"/>
        <v>1.4550176577168674</v>
      </c>
      <c r="K218" t="s">
        <v>142</v>
      </c>
    </row>
    <row r="219" spans="1:11" x14ac:dyDescent="0.35">
      <c r="A219" s="1">
        <v>45574</v>
      </c>
      <c r="B219">
        <f t="shared" si="25"/>
        <v>219</v>
      </c>
      <c r="C219" s="12">
        <v>284</v>
      </c>
      <c r="D219">
        <f t="shared" si="26"/>
        <v>504.90000000000009</v>
      </c>
      <c r="E219">
        <v>1</v>
      </c>
      <c r="F219">
        <f t="shared" si="27"/>
        <v>-0.60000000000002274</v>
      </c>
      <c r="G219" s="19">
        <f t="shared" si="28"/>
        <v>-0.98333333333333428</v>
      </c>
      <c r="H219" s="19">
        <f t="shared" si="29"/>
        <v>1.2191754955251008</v>
      </c>
      <c r="I219" s="19">
        <f t="shared" si="30"/>
        <v>-3.421684324383536</v>
      </c>
      <c r="J219" s="19">
        <f t="shared" si="31"/>
        <v>1.4550176577168674</v>
      </c>
      <c r="K219" t="s">
        <v>142</v>
      </c>
    </row>
    <row r="220" spans="1:11" x14ac:dyDescent="0.35">
      <c r="A220" s="1">
        <v>45575</v>
      </c>
      <c r="B220">
        <f t="shared" si="25"/>
        <v>220</v>
      </c>
      <c r="C220" s="12">
        <v>282.8</v>
      </c>
      <c r="D220">
        <f t="shared" si="26"/>
        <v>503.7000000000001</v>
      </c>
      <c r="E220">
        <v>1</v>
      </c>
      <c r="F220">
        <f t="shared" si="27"/>
        <v>-1.1999999999999886</v>
      </c>
      <c r="G220" s="19">
        <f t="shared" si="28"/>
        <v>-0.98333333333333428</v>
      </c>
      <c r="H220" s="19">
        <f t="shared" si="29"/>
        <v>1.2191754955251008</v>
      </c>
      <c r="I220" s="19">
        <f t="shared" si="30"/>
        <v>-3.421684324383536</v>
      </c>
      <c r="J220" s="19">
        <f t="shared" si="31"/>
        <v>1.4550176577168674</v>
      </c>
      <c r="K220" t="s">
        <v>142</v>
      </c>
    </row>
    <row r="221" spans="1:11" x14ac:dyDescent="0.35">
      <c r="A221" s="1">
        <v>45576</v>
      </c>
      <c r="B221">
        <f t="shared" si="25"/>
        <v>221</v>
      </c>
      <c r="C221" s="12">
        <v>284</v>
      </c>
      <c r="D221">
        <f t="shared" si="26"/>
        <v>504.90000000000009</v>
      </c>
      <c r="E221">
        <v>1</v>
      </c>
      <c r="F221">
        <f t="shared" si="27"/>
        <v>1.1999999999999886</v>
      </c>
      <c r="G221" s="19">
        <f t="shared" si="28"/>
        <v>-0.98400000000000087</v>
      </c>
      <c r="H221" s="19">
        <f t="shared" si="29"/>
        <v>1.1945476131155202</v>
      </c>
      <c r="I221" s="19">
        <f t="shared" si="30"/>
        <v>-3.3730952262310412</v>
      </c>
      <c r="J221" s="19">
        <f t="shared" si="31"/>
        <v>1.4050952262310394</v>
      </c>
      <c r="K221" t="s">
        <v>142</v>
      </c>
    </row>
    <row r="222" spans="1:11" x14ac:dyDescent="0.35">
      <c r="A222" s="1">
        <v>45577</v>
      </c>
      <c r="B222">
        <f t="shared" si="25"/>
        <v>222</v>
      </c>
      <c r="C222" s="12">
        <v>282.5</v>
      </c>
      <c r="D222">
        <f t="shared" si="26"/>
        <v>503.40000000000009</v>
      </c>
      <c r="E222">
        <v>1</v>
      </c>
      <c r="F222">
        <f t="shared" si="27"/>
        <v>-1.5</v>
      </c>
      <c r="G222" s="19">
        <f t="shared" si="28"/>
        <v>-0.90769230769230858</v>
      </c>
      <c r="H222" s="19">
        <f t="shared" si="29"/>
        <v>1.2319225365641551</v>
      </c>
      <c r="I222" s="19">
        <f t="shared" si="30"/>
        <v>-3.3715373808206186</v>
      </c>
      <c r="J222" s="19">
        <f t="shared" si="31"/>
        <v>1.5561527654360017</v>
      </c>
      <c r="K222" t="s">
        <v>142</v>
      </c>
    </row>
    <row r="223" spans="1:11" x14ac:dyDescent="0.35">
      <c r="A223" s="1">
        <v>45578</v>
      </c>
      <c r="B223">
        <f t="shared" si="25"/>
        <v>223</v>
      </c>
      <c r="C223" s="12">
        <v>280</v>
      </c>
      <c r="D223">
        <f t="shared" si="26"/>
        <v>500.90000000000009</v>
      </c>
      <c r="E223">
        <v>1</v>
      </c>
      <c r="F223">
        <f t="shared" si="27"/>
        <v>-2.5</v>
      </c>
      <c r="G223" s="19">
        <f t="shared" si="28"/>
        <v>-0.91200000000000048</v>
      </c>
      <c r="H223" s="19">
        <f t="shared" si="29"/>
        <v>1.2561273820755545</v>
      </c>
      <c r="I223" s="19">
        <f t="shared" si="30"/>
        <v>-3.4242547641511094</v>
      </c>
      <c r="J223" s="19">
        <f t="shared" si="31"/>
        <v>1.6002547641511087</v>
      </c>
      <c r="K223" t="s">
        <v>142</v>
      </c>
    </row>
    <row r="224" spans="1:11" x14ac:dyDescent="0.35">
      <c r="A224" s="1">
        <v>45579</v>
      </c>
      <c r="B224">
        <f t="shared" si="25"/>
        <v>224</v>
      </c>
      <c r="C224" s="12">
        <v>276.3</v>
      </c>
      <c r="D224">
        <f t="shared" si="26"/>
        <v>497.2000000000001</v>
      </c>
      <c r="E224">
        <v>1</v>
      </c>
      <c r="F224">
        <f t="shared" si="27"/>
        <v>-3.6999999999999886</v>
      </c>
      <c r="G224" s="19">
        <f t="shared" si="28"/>
        <v>-0.88</v>
      </c>
      <c r="H224" s="19">
        <f t="shared" si="29"/>
        <v>1.2432216214335985</v>
      </c>
      <c r="I224" s="19">
        <f t="shared" si="30"/>
        <v>-3.3664432428671969</v>
      </c>
      <c r="J224" s="19">
        <f t="shared" si="31"/>
        <v>1.6064432428671971</v>
      </c>
      <c r="K224" t="s">
        <v>142</v>
      </c>
    </row>
    <row r="225" spans="1:11" x14ac:dyDescent="0.35">
      <c r="A225" s="1">
        <v>45580</v>
      </c>
      <c r="B225">
        <f t="shared" si="25"/>
        <v>225</v>
      </c>
      <c r="C225" s="12">
        <v>275.5</v>
      </c>
      <c r="D225">
        <f t="shared" si="26"/>
        <v>496.40000000000009</v>
      </c>
      <c r="E225">
        <v>1</v>
      </c>
      <c r="F225">
        <f t="shared" si="27"/>
        <v>-0.80000000000001137</v>
      </c>
      <c r="G225" s="19">
        <f t="shared" si="28"/>
        <v>-0.93200000000000005</v>
      </c>
      <c r="H225" s="19">
        <f t="shared" si="29"/>
        <v>1.253385814504052</v>
      </c>
      <c r="I225" s="19">
        <f t="shared" si="30"/>
        <v>-3.4387716290081038</v>
      </c>
      <c r="J225" s="19">
        <f t="shared" si="31"/>
        <v>1.574771629008104</v>
      </c>
      <c r="K225" t="s">
        <v>142</v>
      </c>
    </row>
    <row r="226" spans="1:11" x14ac:dyDescent="0.35">
      <c r="A226" s="1">
        <v>45581</v>
      </c>
      <c r="B226">
        <f t="shared" si="25"/>
        <v>226</v>
      </c>
      <c r="C226" s="12">
        <v>273.60000000000002</v>
      </c>
      <c r="D226">
        <f t="shared" si="26"/>
        <v>494.50000000000011</v>
      </c>
      <c r="E226">
        <v>1</v>
      </c>
      <c r="F226">
        <f t="shared" si="27"/>
        <v>-1.8999999999999773</v>
      </c>
      <c r="G226" s="19">
        <f t="shared" si="28"/>
        <v>-0.88800000000000012</v>
      </c>
      <c r="H226" s="19">
        <f t="shared" si="29"/>
        <v>1.2866452502535366</v>
      </c>
      <c r="I226" s="19">
        <f t="shared" si="30"/>
        <v>-3.4612905005070731</v>
      </c>
      <c r="J226" s="19">
        <f t="shared" si="31"/>
        <v>1.6852905005070731</v>
      </c>
      <c r="K226" t="s">
        <v>142</v>
      </c>
    </row>
    <row r="227" spans="1:11" x14ac:dyDescent="0.35">
      <c r="A227" s="1">
        <v>45582</v>
      </c>
      <c r="B227">
        <f t="shared" si="25"/>
        <v>227</v>
      </c>
      <c r="C227" s="12">
        <v>274</v>
      </c>
      <c r="D227">
        <f t="shared" si="26"/>
        <v>494.90000000000009</v>
      </c>
      <c r="E227">
        <v>1</v>
      </c>
      <c r="F227">
        <f t="shared" si="27"/>
        <v>0.39999999999997726</v>
      </c>
      <c r="G227" s="19">
        <f t="shared" si="28"/>
        <v>-0.92000000000000015</v>
      </c>
      <c r="H227" s="19">
        <f t="shared" si="29"/>
        <v>1.2740486646906333</v>
      </c>
      <c r="I227" s="19">
        <f t="shared" si="30"/>
        <v>-3.4680973293812665</v>
      </c>
      <c r="J227" s="19">
        <f t="shared" si="31"/>
        <v>1.6280973293812664</v>
      </c>
      <c r="K227" t="s">
        <v>142</v>
      </c>
    </row>
    <row r="228" spans="1:11" x14ac:dyDescent="0.35">
      <c r="A228" s="1">
        <v>45583</v>
      </c>
      <c r="B228">
        <f t="shared" si="25"/>
        <v>228</v>
      </c>
      <c r="C228" s="12">
        <v>275</v>
      </c>
      <c r="D228">
        <f t="shared" si="26"/>
        <v>495.90000000000009</v>
      </c>
      <c r="E228">
        <v>1</v>
      </c>
      <c r="F228">
        <f t="shared" si="27"/>
        <v>1</v>
      </c>
      <c r="G228" s="19">
        <f t="shared" si="28"/>
        <v>-0.93200000000000061</v>
      </c>
      <c r="H228" s="19">
        <f t="shared" si="29"/>
        <v>1.2966788345615841</v>
      </c>
      <c r="I228" s="19">
        <f t="shared" si="30"/>
        <v>-3.5253576691231689</v>
      </c>
      <c r="J228" s="19">
        <f t="shared" si="31"/>
        <v>1.6613576691231675</v>
      </c>
      <c r="K228" t="s">
        <v>142</v>
      </c>
    </row>
    <row r="229" spans="1:11" x14ac:dyDescent="0.35">
      <c r="A229" s="1">
        <v>45584</v>
      </c>
      <c r="B229">
        <f t="shared" si="25"/>
        <v>229</v>
      </c>
      <c r="C229" s="12">
        <v>275.39999999999998</v>
      </c>
      <c r="D229">
        <f t="shared" si="26"/>
        <v>496.30000000000007</v>
      </c>
      <c r="E229">
        <v>1</v>
      </c>
      <c r="F229">
        <f t="shared" si="27"/>
        <v>0.39999999999997726</v>
      </c>
      <c r="G229" s="19">
        <f t="shared" si="28"/>
        <v>-0.91200000000000059</v>
      </c>
      <c r="H229" s="19">
        <f t="shared" si="29"/>
        <v>1.2838442273110815</v>
      </c>
      <c r="I229" s="19">
        <f t="shared" si="30"/>
        <v>-3.4796884546221634</v>
      </c>
      <c r="J229" s="19">
        <f t="shared" si="31"/>
        <v>1.6556884546221624</v>
      </c>
      <c r="K229" t="s">
        <v>142</v>
      </c>
    </row>
    <row r="230" spans="1:11" x14ac:dyDescent="0.35">
      <c r="A230" s="1">
        <v>45585</v>
      </c>
      <c r="B230">
        <f t="shared" ref="B230:B293" si="32">B229+1</f>
        <v>230</v>
      </c>
      <c r="C230" s="12">
        <v>273.5</v>
      </c>
      <c r="D230">
        <f t="shared" si="26"/>
        <v>494.40000000000009</v>
      </c>
      <c r="E230">
        <v>1</v>
      </c>
      <c r="F230">
        <f t="shared" si="27"/>
        <v>-1.8999999999999773</v>
      </c>
      <c r="G230" s="19">
        <f t="shared" si="28"/>
        <v>-0.88</v>
      </c>
      <c r="H230" s="19">
        <f t="shared" si="29"/>
        <v>1.2712198865656512</v>
      </c>
      <c r="I230" s="19">
        <f t="shared" si="30"/>
        <v>-3.4224397731313023</v>
      </c>
      <c r="J230" s="19">
        <f t="shared" si="31"/>
        <v>1.6624397731313025</v>
      </c>
      <c r="K230" t="s">
        <v>142</v>
      </c>
    </row>
    <row r="231" spans="1:11" x14ac:dyDescent="0.35">
      <c r="A231" s="1">
        <v>45586</v>
      </c>
      <c r="B231">
        <f t="shared" si="32"/>
        <v>231</v>
      </c>
      <c r="C231" s="12">
        <v>274</v>
      </c>
      <c r="D231">
        <f t="shared" si="26"/>
        <v>494.90000000000009</v>
      </c>
      <c r="E231">
        <v>1</v>
      </c>
      <c r="F231">
        <f t="shared" si="27"/>
        <v>0.5</v>
      </c>
      <c r="G231" s="19">
        <f t="shared" si="28"/>
        <v>-0.78</v>
      </c>
      <c r="H231" s="19">
        <f t="shared" si="29"/>
        <v>1.3535139452550857</v>
      </c>
      <c r="I231" s="19">
        <f t="shared" si="30"/>
        <v>-3.4870278905101717</v>
      </c>
      <c r="J231" s="19">
        <f t="shared" si="31"/>
        <v>1.9270278905101714</v>
      </c>
      <c r="K231" t="s">
        <v>142</v>
      </c>
    </row>
    <row r="232" spans="1:11" x14ac:dyDescent="0.35">
      <c r="A232" s="1">
        <v>45587</v>
      </c>
      <c r="B232">
        <f t="shared" si="32"/>
        <v>232</v>
      </c>
      <c r="G232" s="19">
        <f t="shared" si="28"/>
        <v>-0.8</v>
      </c>
      <c r="H232" s="19">
        <f t="shared" si="29"/>
        <v>1.3602940858505514</v>
      </c>
      <c r="I232" s="19">
        <f t="shared" si="30"/>
        <v>-3.5205881717011032</v>
      </c>
      <c r="J232" s="19">
        <f t="shared" si="31"/>
        <v>1.9205881717011029</v>
      </c>
      <c r="K232" t="s">
        <v>165</v>
      </c>
    </row>
    <row r="233" spans="1:11" x14ac:dyDescent="0.35">
      <c r="A233" s="1">
        <v>45588</v>
      </c>
      <c r="B233">
        <f t="shared" si="32"/>
        <v>233</v>
      </c>
      <c r="G233" s="19">
        <f t="shared" si="28"/>
        <v>-0.81600000000000095</v>
      </c>
      <c r="H233" s="19">
        <f t="shared" si="29"/>
        <v>1.3578453520191416</v>
      </c>
      <c r="I233" s="19">
        <f t="shared" si="30"/>
        <v>-3.5316907040382839</v>
      </c>
      <c r="J233" s="19">
        <f t="shared" si="31"/>
        <v>1.8996907040382822</v>
      </c>
      <c r="K233" t="s">
        <v>165</v>
      </c>
    </row>
    <row r="234" spans="1:11" x14ac:dyDescent="0.35">
      <c r="A234" s="1">
        <v>45589</v>
      </c>
      <c r="B234">
        <f t="shared" si="32"/>
        <v>234</v>
      </c>
      <c r="G234" s="19">
        <f t="shared" si="28"/>
        <v>-0.8</v>
      </c>
      <c r="H234" s="19">
        <f t="shared" si="29"/>
        <v>1.362644487751661</v>
      </c>
      <c r="I234" s="19">
        <f t="shared" si="30"/>
        <v>-3.5252889755033223</v>
      </c>
      <c r="J234" s="19">
        <f t="shared" si="31"/>
        <v>1.925288975503322</v>
      </c>
      <c r="K234" t="s">
        <v>165</v>
      </c>
    </row>
    <row r="235" spans="1:11" x14ac:dyDescent="0.35">
      <c r="A235" s="1">
        <v>45590</v>
      </c>
      <c r="B235">
        <f t="shared" si="32"/>
        <v>235</v>
      </c>
      <c r="G235" s="19">
        <f t="shared" si="28"/>
        <v>-0.73200000000000043</v>
      </c>
      <c r="H235" s="19">
        <f t="shared" si="29"/>
        <v>1.3832483508032776</v>
      </c>
      <c r="I235" s="19">
        <f t="shared" si="30"/>
        <v>-3.4984967016065553</v>
      </c>
      <c r="J235" s="19">
        <f t="shared" si="31"/>
        <v>2.0344967016065549</v>
      </c>
      <c r="K235" t="s">
        <v>165</v>
      </c>
    </row>
    <row r="236" spans="1:11" x14ac:dyDescent="0.35">
      <c r="A236" s="1">
        <v>45591</v>
      </c>
      <c r="B236">
        <f t="shared" si="32"/>
        <v>236</v>
      </c>
      <c r="C236" s="12">
        <v>273</v>
      </c>
      <c r="D236">
        <v>494</v>
      </c>
      <c r="E236">
        <v>1</v>
      </c>
      <c r="F236">
        <v>-1</v>
      </c>
      <c r="G236" s="19">
        <f t="shared" si="28"/>
        <v>-0.84</v>
      </c>
      <c r="H236" s="19">
        <f t="shared" si="29"/>
        <v>1.3326664999166105</v>
      </c>
      <c r="I236" s="19">
        <f t="shared" si="30"/>
        <v>-3.5053329998332208</v>
      </c>
      <c r="J236" s="19">
        <f t="shared" si="31"/>
        <v>1.8253329998332211</v>
      </c>
      <c r="K236" t="s">
        <v>165</v>
      </c>
    </row>
    <row r="237" spans="1:11" x14ac:dyDescent="0.35">
      <c r="A237" s="1">
        <v>45592</v>
      </c>
      <c r="B237">
        <f t="shared" si="32"/>
        <v>237</v>
      </c>
      <c r="C237" s="12">
        <v>274</v>
      </c>
      <c r="D237">
        <f t="shared" ref="D237:D261" si="33">D236+F237</f>
        <v>495</v>
      </c>
      <c r="E237">
        <v>1</v>
      </c>
      <c r="F237">
        <v>1</v>
      </c>
      <c r="G237" s="19">
        <f t="shared" si="28"/>
        <v>-0.86</v>
      </c>
      <c r="H237" s="19">
        <f t="shared" si="29"/>
        <v>1.3461054936371031</v>
      </c>
      <c r="I237" s="19">
        <f t="shared" si="30"/>
        <v>-3.552210987274206</v>
      </c>
      <c r="J237" s="19">
        <f t="shared" si="31"/>
        <v>1.8322109872742063</v>
      </c>
      <c r="K237" t="s">
        <v>165</v>
      </c>
    </row>
    <row r="238" spans="1:11" x14ac:dyDescent="0.35">
      <c r="A238" s="1">
        <v>45593</v>
      </c>
      <c r="B238">
        <f t="shared" si="32"/>
        <v>238</v>
      </c>
      <c r="C238" s="12">
        <v>0</v>
      </c>
      <c r="D238">
        <f t="shared" si="33"/>
        <v>495</v>
      </c>
      <c r="E238">
        <v>1</v>
      </c>
      <c r="G238" s="19">
        <f t="shared" si="28"/>
        <v>-0.78</v>
      </c>
      <c r="H238" s="19">
        <f t="shared" si="29"/>
        <v>1.305067048086032</v>
      </c>
      <c r="I238" s="19">
        <f t="shared" si="30"/>
        <v>-3.3901340961720638</v>
      </c>
      <c r="J238" s="19">
        <f t="shared" si="31"/>
        <v>1.830134096172064</v>
      </c>
      <c r="K238" t="s">
        <v>44</v>
      </c>
    </row>
    <row r="239" spans="1:11" x14ac:dyDescent="0.35">
      <c r="A239" s="1">
        <v>45594</v>
      </c>
      <c r="B239">
        <f t="shared" si="32"/>
        <v>239</v>
      </c>
      <c r="C239" s="12">
        <v>-1</v>
      </c>
      <c r="D239">
        <f t="shared" si="33"/>
        <v>494</v>
      </c>
      <c r="E239">
        <v>1</v>
      </c>
      <c r="F239">
        <f t="shared" ref="F239:F261" si="34">C239-C238</f>
        <v>-1</v>
      </c>
      <c r="G239" s="19">
        <f t="shared" si="28"/>
        <v>-0.67200000000000049</v>
      </c>
      <c r="H239" s="19">
        <f t="shared" si="29"/>
        <v>1.1629342199797852</v>
      </c>
      <c r="I239" s="19">
        <f t="shared" si="30"/>
        <v>-2.997868439959571</v>
      </c>
      <c r="J239" s="19">
        <f t="shared" si="31"/>
        <v>1.6538684399595698</v>
      </c>
      <c r="K239" t="s">
        <v>142</v>
      </c>
    </row>
    <row r="240" spans="1:11" x14ac:dyDescent="0.35">
      <c r="A240" s="1">
        <v>45595</v>
      </c>
      <c r="B240">
        <f t="shared" si="32"/>
        <v>240</v>
      </c>
      <c r="C240" s="12">
        <v>-2.8</v>
      </c>
      <c r="D240">
        <f t="shared" si="33"/>
        <v>492.2</v>
      </c>
      <c r="E240">
        <v>1</v>
      </c>
      <c r="F240">
        <f t="shared" si="34"/>
        <v>-1.7999999999999998</v>
      </c>
      <c r="G240" s="19">
        <f t="shared" si="28"/>
        <v>-0.68</v>
      </c>
      <c r="H240" s="19">
        <f t="shared" si="29"/>
        <v>1.1644741302407673</v>
      </c>
      <c r="I240" s="19">
        <f t="shared" si="30"/>
        <v>-3.0089482604815347</v>
      </c>
      <c r="J240" s="19">
        <f t="shared" si="31"/>
        <v>1.6489482604815344</v>
      </c>
      <c r="K240" t="s">
        <v>142</v>
      </c>
    </row>
    <row r="241" spans="1:11" x14ac:dyDescent="0.35">
      <c r="A241" s="1">
        <v>45596</v>
      </c>
      <c r="B241">
        <f t="shared" si="32"/>
        <v>241</v>
      </c>
      <c r="C241" s="12">
        <v>-2.2000000000000002</v>
      </c>
      <c r="D241">
        <f t="shared" si="33"/>
        <v>492.8</v>
      </c>
      <c r="E241">
        <v>1</v>
      </c>
      <c r="F241">
        <f t="shared" si="34"/>
        <v>0.59999999999999964</v>
      </c>
      <c r="G241" s="19">
        <f t="shared" si="28"/>
        <v>-0.72400000000000087</v>
      </c>
      <c r="H241" s="19">
        <f t="shared" si="29"/>
        <v>1.2287489572732071</v>
      </c>
      <c r="I241" s="19">
        <f t="shared" si="30"/>
        <v>-3.1814979145464148</v>
      </c>
      <c r="J241" s="19">
        <f t="shared" si="31"/>
        <v>1.7334979145464133</v>
      </c>
      <c r="K241" t="s">
        <v>142</v>
      </c>
    </row>
    <row r="242" spans="1:11" x14ac:dyDescent="0.35">
      <c r="A242" s="1">
        <v>45597</v>
      </c>
      <c r="B242">
        <f t="shared" si="32"/>
        <v>242</v>
      </c>
      <c r="C242" s="12">
        <v>-3</v>
      </c>
      <c r="D242">
        <f t="shared" si="33"/>
        <v>492</v>
      </c>
      <c r="E242">
        <v>1</v>
      </c>
      <c r="F242">
        <f t="shared" si="34"/>
        <v>-0.79999999999999982</v>
      </c>
      <c r="G242" s="19">
        <f t="shared" si="28"/>
        <v>-0.82</v>
      </c>
      <c r="H242" s="19">
        <f t="shared" si="29"/>
        <v>1.2309346042743277</v>
      </c>
      <c r="I242" s="19">
        <f t="shared" si="30"/>
        <v>-3.2818692085486552</v>
      </c>
      <c r="J242" s="19">
        <f t="shared" si="31"/>
        <v>1.6418692085486555</v>
      </c>
      <c r="K242" t="s">
        <v>142</v>
      </c>
    </row>
    <row r="243" spans="1:11" x14ac:dyDescent="0.35">
      <c r="A243" s="1">
        <v>45598</v>
      </c>
      <c r="B243">
        <f t="shared" si="32"/>
        <v>243</v>
      </c>
      <c r="C243" s="12">
        <v>-6.5</v>
      </c>
      <c r="D243">
        <f t="shared" si="33"/>
        <v>488.5</v>
      </c>
      <c r="E243">
        <v>1</v>
      </c>
      <c r="F243">
        <f t="shared" si="34"/>
        <v>-3.5</v>
      </c>
      <c r="G243" s="19">
        <f t="shared" si="28"/>
        <v>-0.88</v>
      </c>
      <c r="H243" s="19">
        <f t="shared" si="29"/>
        <v>1.1760952342391309</v>
      </c>
      <c r="I243" s="19">
        <f t="shared" si="30"/>
        <v>-3.2321904684782616</v>
      </c>
      <c r="J243" s="19">
        <f t="shared" si="31"/>
        <v>1.4721904684782618</v>
      </c>
      <c r="K243" t="s">
        <v>142</v>
      </c>
    </row>
    <row r="244" spans="1:11" x14ac:dyDescent="0.35">
      <c r="A244" s="1">
        <v>45599</v>
      </c>
      <c r="B244">
        <f t="shared" si="32"/>
        <v>244</v>
      </c>
      <c r="C244" s="12">
        <v>-8</v>
      </c>
      <c r="D244">
        <f t="shared" si="33"/>
        <v>487</v>
      </c>
      <c r="E244">
        <v>1</v>
      </c>
      <c r="F244">
        <f t="shared" si="34"/>
        <v>-1.5</v>
      </c>
      <c r="G244" s="19">
        <f t="shared" si="28"/>
        <v>-0.97599999999999909</v>
      </c>
      <c r="H244" s="19">
        <f t="shared" si="29"/>
        <v>1.1656002745366862</v>
      </c>
      <c r="I244" s="19">
        <f t="shared" si="30"/>
        <v>-3.3072005490733716</v>
      </c>
      <c r="J244" s="19">
        <f t="shared" si="31"/>
        <v>1.3552005490733734</v>
      </c>
      <c r="K244" t="s">
        <v>142</v>
      </c>
    </row>
    <row r="245" spans="1:11" x14ac:dyDescent="0.35">
      <c r="A245" s="1">
        <v>45600</v>
      </c>
      <c r="B245">
        <f t="shared" si="32"/>
        <v>245</v>
      </c>
      <c r="C245" s="12">
        <v>-9</v>
      </c>
      <c r="D245">
        <f t="shared" si="33"/>
        <v>486</v>
      </c>
      <c r="E245">
        <v>1</v>
      </c>
      <c r="F245">
        <f t="shared" si="34"/>
        <v>-1</v>
      </c>
      <c r="G245" s="19">
        <f t="shared" si="28"/>
        <v>-0.96</v>
      </c>
      <c r="H245" s="19">
        <f t="shared" si="29"/>
        <v>1.1555085460523431</v>
      </c>
      <c r="I245" s="19">
        <f t="shared" si="30"/>
        <v>-3.2710170921046862</v>
      </c>
      <c r="J245" s="19">
        <f t="shared" si="31"/>
        <v>1.3510170921046862</v>
      </c>
      <c r="K245" t="s">
        <v>142</v>
      </c>
    </row>
    <row r="246" spans="1:11" x14ac:dyDescent="0.35">
      <c r="A246" s="1">
        <v>45601</v>
      </c>
      <c r="B246">
        <f t="shared" si="32"/>
        <v>246</v>
      </c>
      <c r="C246" s="12">
        <v>-7.5</v>
      </c>
      <c r="D246">
        <f t="shared" si="33"/>
        <v>487.5</v>
      </c>
      <c r="E246">
        <v>1</v>
      </c>
      <c r="F246">
        <f t="shared" si="34"/>
        <v>1.5</v>
      </c>
      <c r="G246" s="19">
        <f t="shared" si="28"/>
        <v>-1</v>
      </c>
      <c r="H246" s="19">
        <f t="shared" si="29"/>
        <v>1.1210709165793213</v>
      </c>
      <c r="I246" s="19">
        <f t="shared" si="30"/>
        <v>-3.2421418331586427</v>
      </c>
      <c r="J246" s="19">
        <f t="shared" si="31"/>
        <v>1.2421418331586427</v>
      </c>
      <c r="K246" t="s">
        <v>142</v>
      </c>
    </row>
    <row r="247" spans="1:11" x14ac:dyDescent="0.35">
      <c r="A247" s="1">
        <v>45602</v>
      </c>
      <c r="B247">
        <f t="shared" si="32"/>
        <v>247</v>
      </c>
      <c r="C247" s="12">
        <v>-9</v>
      </c>
      <c r="D247">
        <f t="shared" si="33"/>
        <v>486</v>
      </c>
      <c r="E247">
        <v>1</v>
      </c>
      <c r="F247">
        <f t="shared" si="34"/>
        <v>-1.5</v>
      </c>
      <c r="G247" s="19">
        <f t="shared" si="28"/>
        <v>-1.0769230769230769</v>
      </c>
      <c r="H247" s="19">
        <f t="shared" si="29"/>
        <v>1.1646418043949731</v>
      </c>
      <c r="I247" s="19">
        <f t="shared" si="30"/>
        <v>-3.4062066857130233</v>
      </c>
      <c r="J247" s="19">
        <f t="shared" si="31"/>
        <v>1.2523605318668694</v>
      </c>
      <c r="K247" t="s">
        <v>142</v>
      </c>
    </row>
    <row r="248" spans="1:11" x14ac:dyDescent="0.35">
      <c r="A248" s="1">
        <v>45603</v>
      </c>
      <c r="B248">
        <f t="shared" si="32"/>
        <v>248</v>
      </c>
      <c r="C248" s="12">
        <v>-9.8000000000000007</v>
      </c>
      <c r="D248">
        <f t="shared" si="33"/>
        <v>485.2</v>
      </c>
      <c r="E248">
        <v>1</v>
      </c>
      <c r="F248">
        <f t="shared" si="34"/>
        <v>-0.80000000000000071</v>
      </c>
      <c r="G248" s="19">
        <f t="shared" si="28"/>
        <v>-1.1111111111111112</v>
      </c>
      <c r="H248" s="19">
        <f t="shared" si="29"/>
        <v>1.1560896201750726</v>
      </c>
      <c r="I248" s="19">
        <f t="shared" si="30"/>
        <v>-3.4232903514612563</v>
      </c>
      <c r="J248" s="19">
        <f t="shared" si="31"/>
        <v>1.2010681292390339</v>
      </c>
      <c r="K248" t="s">
        <v>142</v>
      </c>
    </row>
    <row r="249" spans="1:11" x14ac:dyDescent="0.35">
      <c r="A249" s="1">
        <v>45604</v>
      </c>
      <c r="B249">
        <f t="shared" si="32"/>
        <v>249</v>
      </c>
      <c r="C249" s="12">
        <v>-10</v>
      </c>
      <c r="D249">
        <f t="shared" si="33"/>
        <v>485</v>
      </c>
      <c r="E249">
        <v>1</v>
      </c>
      <c r="F249">
        <f t="shared" si="34"/>
        <v>-0.19999999999999929</v>
      </c>
      <c r="G249" s="19">
        <f t="shared" si="28"/>
        <v>-1.125</v>
      </c>
      <c r="H249" s="19">
        <f t="shared" si="29"/>
        <v>1.1375490570269298</v>
      </c>
      <c r="I249" s="19">
        <f t="shared" si="30"/>
        <v>-3.4000981140538595</v>
      </c>
      <c r="J249" s="19">
        <f t="shared" si="31"/>
        <v>1.1500981140538595</v>
      </c>
      <c r="K249" t="s">
        <v>142</v>
      </c>
    </row>
    <row r="250" spans="1:11" x14ac:dyDescent="0.35">
      <c r="A250" s="1">
        <v>45605</v>
      </c>
      <c r="B250">
        <f t="shared" si="32"/>
        <v>250</v>
      </c>
      <c r="C250" s="12">
        <v>-9.5</v>
      </c>
      <c r="D250">
        <f t="shared" si="33"/>
        <v>485.5</v>
      </c>
      <c r="E250">
        <v>1</v>
      </c>
      <c r="F250">
        <f t="shared" si="34"/>
        <v>0.5</v>
      </c>
      <c r="G250" s="19">
        <f t="shared" si="28"/>
        <v>-1.1379310344827587</v>
      </c>
      <c r="H250" s="19">
        <f t="shared" si="29"/>
        <v>1.1198564541950802</v>
      </c>
      <c r="I250" s="19">
        <f t="shared" si="30"/>
        <v>-3.3776439428729192</v>
      </c>
      <c r="J250" s="19">
        <f t="shared" si="31"/>
        <v>1.1017818739074017</v>
      </c>
      <c r="K250" t="s">
        <v>142</v>
      </c>
    </row>
    <row r="251" spans="1:11" x14ac:dyDescent="0.35">
      <c r="A251" s="1">
        <v>45606</v>
      </c>
      <c r="B251">
        <f t="shared" si="32"/>
        <v>251</v>
      </c>
      <c r="C251" s="12">
        <v>-11</v>
      </c>
      <c r="D251">
        <f t="shared" si="33"/>
        <v>484</v>
      </c>
      <c r="E251">
        <v>1</v>
      </c>
      <c r="F251">
        <f t="shared" si="34"/>
        <v>-1.5</v>
      </c>
      <c r="G251" s="19">
        <f t="shared" si="28"/>
        <v>-1.1896551724137931</v>
      </c>
      <c r="H251" s="19">
        <f t="shared" si="29"/>
        <v>1.1466126507016692</v>
      </c>
      <c r="I251" s="19">
        <f t="shared" si="30"/>
        <v>-3.4828804738171315</v>
      </c>
      <c r="J251" s="19">
        <f t="shared" si="31"/>
        <v>1.1035701289895452</v>
      </c>
      <c r="K251" t="s">
        <v>142</v>
      </c>
    </row>
    <row r="252" spans="1:11" x14ac:dyDescent="0.35">
      <c r="A252" s="1">
        <v>45607</v>
      </c>
      <c r="B252">
        <f t="shared" si="32"/>
        <v>252</v>
      </c>
      <c r="C252" s="12">
        <v>-13</v>
      </c>
      <c r="D252">
        <f t="shared" si="33"/>
        <v>482</v>
      </c>
      <c r="E252">
        <v>1</v>
      </c>
      <c r="F252">
        <f t="shared" si="34"/>
        <v>-2</v>
      </c>
      <c r="G252" s="19">
        <f t="shared" si="28"/>
        <v>-1.2931034482758621</v>
      </c>
      <c r="H252" s="19">
        <f t="shared" si="29"/>
        <v>1.0776510325328621</v>
      </c>
      <c r="I252" s="19">
        <f t="shared" si="30"/>
        <v>-3.4484055133415863</v>
      </c>
      <c r="J252" s="19">
        <f t="shared" si="31"/>
        <v>0.86219861678986209</v>
      </c>
      <c r="K252" t="s">
        <v>142</v>
      </c>
    </row>
    <row r="253" spans="1:11" x14ac:dyDescent="0.35">
      <c r="A253" s="1">
        <v>45608</v>
      </c>
      <c r="B253">
        <f t="shared" si="32"/>
        <v>253</v>
      </c>
      <c r="C253" s="12">
        <v>-13.5</v>
      </c>
      <c r="D253">
        <f t="shared" si="33"/>
        <v>481.5</v>
      </c>
      <c r="E253">
        <v>1</v>
      </c>
      <c r="F253">
        <f t="shared" si="34"/>
        <v>-0.5</v>
      </c>
      <c r="G253" s="19">
        <f t="shared" si="28"/>
        <v>-1.3083333333333333</v>
      </c>
      <c r="H253" s="19">
        <f t="shared" si="29"/>
        <v>1.0627074960788703</v>
      </c>
      <c r="I253" s="19">
        <f t="shared" si="30"/>
        <v>-3.4337483254910737</v>
      </c>
      <c r="J253" s="19">
        <f t="shared" si="31"/>
        <v>0.8170816588244072</v>
      </c>
      <c r="K253" t="s">
        <v>194</v>
      </c>
    </row>
    <row r="254" spans="1:11" x14ac:dyDescent="0.35">
      <c r="A254" s="1">
        <v>45609</v>
      </c>
      <c r="B254">
        <f t="shared" si="32"/>
        <v>254</v>
      </c>
      <c r="C254" s="12">
        <v>-14.5</v>
      </c>
      <c r="D254">
        <f t="shared" si="33"/>
        <v>480.5</v>
      </c>
      <c r="E254">
        <v>1</v>
      </c>
      <c r="F254">
        <f t="shared" si="34"/>
        <v>-1</v>
      </c>
      <c r="G254" s="19">
        <f t="shared" si="28"/>
        <v>-1.3333333333333333</v>
      </c>
      <c r="H254" s="19">
        <f t="shared" si="29"/>
        <v>1.0639809939822964</v>
      </c>
      <c r="I254" s="19">
        <f t="shared" si="30"/>
        <v>-3.4612953212979258</v>
      </c>
      <c r="J254" s="19">
        <f t="shared" si="31"/>
        <v>0.79462865463125953</v>
      </c>
      <c r="K254" t="s">
        <v>200</v>
      </c>
    </row>
    <row r="255" spans="1:11" x14ac:dyDescent="0.35">
      <c r="A255" s="1">
        <v>45610</v>
      </c>
      <c r="B255">
        <f t="shared" si="32"/>
        <v>255</v>
      </c>
      <c r="C255" s="12">
        <v>-15.5</v>
      </c>
      <c r="D255">
        <f t="shared" si="33"/>
        <v>479.5</v>
      </c>
      <c r="E255">
        <v>1</v>
      </c>
      <c r="F255">
        <f t="shared" si="34"/>
        <v>-1</v>
      </c>
      <c r="G255" s="19">
        <f t="shared" si="28"/>
        <v>-1.34</v>
      </c>
      <c r="H255" s="19">
        <f t="shared" si="29"/>
        <v>1.0675048789896309</v>
      </c>
      <c r="I255" s="19">
        <f t="shared" si="30"/>
        <v>-3.4750097579792616</v>
      </c>
      <c r="J255" s="19">
        <f t="shared" si="31"/>
        <v>0.79500975797926166</v>
      </c>
      <c r="K255" t="s">
        <v>201</v>
      </c>
    </row>
    <row r="256" spans="1:11" x14ac:dyDescent="0.35">
      <c r="A256" s="1">
        <v>45611</v>
      </c>
      <c r="B256">
        <f t="shared" si="32"/>
        <v>256</v>
      </c>
      <c r="C256" s="12">
        <v>-18.5</v>
      </c>
      <c r="D256">
        <f t="shared" si="33"/>
        <v>476.5</v>
      </c>
      <c r="E256">
        <v>1</v>
      </c>
      <c r="F256">
        <f t="shared" si="34"/>
        <v>-3</v>
      </c>
      <c r="G256" s="19">
        <f t="shared" si="28"/>
        <v>-1.4266666666666665</v>
      </c>
      <c r="H256" s="19">
        <f t="shared" si="29"/>
        <v>1.0105059238926917</v>
      </c>
      <c r="I256" s="19">
        <f t="shared" si="30"/>
        <v>-3.4476785144520496</v>
      </c>
      <c r="J256" s="19">
        <f t="shared" si="31"/>
        <v>0.59434518111871681</v>
      </c>
      <c r="K256" t="s">
        <v>258</v>
      </c>
    </row>
    <row r="257" spans="1:11" x14ac:dyDescent="0.35">
      <c r="A257" s="1">
        <v>45612</v>
      </c>
      <c r="B257">
        <f t="shared" si="32"/>
        <v>257</v>
      </c>
      <c r="C257" s="12">
        <v>-20.5</v>
      </c>
      <c r="D257">
        <f t="shared" si="33"/>
        <v>474.5</v>
      </c>
      <c r="E257">
        <v>1</v>
      </c>
      <c r="F257">
        <f t="shared" si="34"/>
        <v>-2</v>
      </c>
      <c r="G257" s="19">
        <f t="shared" si="28"/>
        <v>-1.4666666666666666</v>
      </c>
      <c r="H257" s="19">
        <f t="shared" si="29"/>
        <v>1.0086569728549388</v>
      </c>
      <c r="I257" s="19">
        <f t="shared" si="30"/>
        <v>-3.483980612376544</v>
      </c>
      <c r="J257" s="19">
        <f t="shared" si="31"/>
        <v>0.55064727904321109</v>
      </c>
      <c r="K257" t="s">
        <v>265</v>
      </c>
    </row>
    <row r="258" spans="1:11" x14ac:dyDescent="0.35">
      <c r="A258" s="1">
        <v>45613</v>
      </c>
      <c r="B258">
        <f t="shared" si="32"/>
        <v>258</v>
      </c>
      <c r="C258" s="12">
        <v>-21</v>
      </c>
      <c r="D258">
        <f t="shared" si="33"/>
        <v>474</v>
      </c>
      <c r="E258">
        <v>1</v>
      </c>
      <c r="F258">
        <f t="shared" si="34"/>
        <v>-0.5</v>
      </c>
      <c r="G258" s="19">
        <f t="shared" si="28"/>
        <v>-1.45</v>
      </c>
      <c r="H258" s="19">
        <f t="shared" si="29"/>
        <v>0.97860444852180539</v>
      </c>
      <c r="I258" s="19">
        <f t="shared" si="30"/>
        <v>-3.4072088970436107</v>
      </c>
      <c r="J258" s="19">
        <f t="shared" si="31"/>
        <v>0.50720889704361083</v>
      </c>
      <c r="K258" t="s">
        <v>266</v>
      </c>
    </row>
    <row r="259" spans="1:11" x14ac:dyDescent="0.35">
      <c r="A259" s="1">
        <v>45614</v>
      </c>
      <c r="B259">
        <f t="shared" si="32"/>
        <v>259</v>
      </c>
      <c r="C259" s="12">
        <v>-23</v>
      </c>
      <c r="D259">
        <f t="shared" si="33"/>
        <v>472</v>
      </c>
      <c r="E259">
        <v>1</v>
      </c>
      <c r="F259">
        <f t="shared" si="34"/>
        <v>-2</v>
      </c>
      <c r="G259" s="19">
        <f t="shared" si="28"/>
        <v>-1.4583333333333333</v>
      </c>
      <c r="H259" s="19">
        <f t="shared" si="29"/>
        <v>0.98005810485342604</v>
      </c>
      <c r="I259" s="19">
        <f t="shared" si="30"/>
        <v>-3.4184495430401851</v>
      </c>
      <c r="J259" s="19">
        <f t="shared" si="31"/>
        <v>0.50178287637351882</v>
      </c>
      <c r="K259" t="s">
        <v>267</v>
      </c>
    </row>
    <row r="260" spans="1:11" x14ac:dyDescent="0.35">
      <c r="A260" s="1">
        <v>45615</v>
      </c>
      <c r="B260">
        <f t="shared" si="32"/>
        <v>260</v>
      </c>
      <c r="C260" s="12">
        <v>-24.5</v>
      </c>
      <c r="D260">
        <f t="shared" si="33"/>
        <v>470.5</v>
      </c>
      <c r="E260">
        <v>1</v>
      </c>
      <c r="F260">
        <f t="shared" si="34"/>
        <v>-1.5</v>
      </c>
      <c r="G260" s="19">
        <f t="shared" si="28"/>
        <v>-1.4741379310344827</v>
      </c>
      <c r="H260" s="19">
        <f t="shared" si="29"/>
        <v>0.99304657404192742</v>
      </c>
      <c r="I260" s="19">
        <f t="shared" si="30"/>
        <v>-3.4602310791183375</v>
      </c>
      <c r="J260" s="19">
        <f t="shared" si="31"/>
        <v>0.51195521704937219</v>
      </c>
      <c r="K260" t="s">
        <v>268</v>
      </c>
    </row>
    <row r="261" spans="1:11" x14ac:dyDescent="0.35">
      <c r="A261" s="1">
        <v>45616</v>
      </c>
      <c r="B261">
        <f t="shared" si="32"/>
        <v>261</v>
      </c>
      <c r="C261" s="12">
        <v>-25</v>
      </c>
      <c r="D261">
        <f t="shared" si="33"/>
        <v>470</v>
      </c>
      <c r="E261">
        <v>1</v>
      </c>
      <c r="F261">
        <f t="shared" si="34"/>
        <v>-0.5</v>
      </c>
      <c r="G261" s="19">
        <f t="shared" si="28"/>
        <v>-1.5803571428571428</v>
      </c>
      <c r="H261" s="19">
        <f t="shared" si="29"/>
        <v>0.83316728787911298</v>
      </c>
      <c r="I261" s="19">
        <f t="shared" si="30"/>
        <v>-3.2466917186153688</v>
      </c>
      <c r="J261" s="19">
        <f t="shared" si="31"/>
        <v>8.5977432901083173E-2</v>
      </c>
      <c r="K261" t="s">
        <v>269</v>
      </c>
    </row>
    <row r="262" spans="1:11" x14ac:dyDescent="0.35">
      <c r="A262" s="1">
        <v>45617</v>
      </c>
      <c r="B262">
        <f t="shared" si="32"/>
        <v>262</v>
      </c>
      <c r="C262" s="12">
        <v>-28</v>
      </c>
      <c r="D262">
        <f t="shared" ref="D262:D267" si="35">D261+F262</f>
        <v>467</v>
      </c>
      <c r="E262">
        <v>2</v>
      </c>
      <c r="F262">
        <f t="shared" ref="F262:F267" si="36">C262-C261</f>
        <v>-3</v>
      </c>
      <c r="G262" s="19">
        <f t="shared" ref="G262:G268" si="37">AVERAGE(F248:F277)</f>
        <v>-1.5833333333333333</v>
      </c>
      <c r="H262" s="19">
        <f t="shared" ref="H262:H267" si="38">_xlfn.STDEV.P(F248:F277)</f>
        <v>0.84830986651672857</v>
      </c>
      <c r="I262" s="19">
        <f t="shared" ref="I262:I267" si="39">G262-2*H262</f>
        <v>-3.2799530663667902</v>
      </c>
      <c r="J262" s="19">
        <f t="shared" ref="J262:J267" si="40">G262+2*H262</f>
        <v>0.11328639970012389</v>
      </c>
      <c r="K262" t="s">
        <v>271</v>
      </c>
    </row>
    <row r="263" spans="1:11" x14ac:dyDescent="0.35">
      <c r="A263" s="1">
        <v>45618</v>
      </c>
      <c r="B263">
        <f t="shared" si="32"/>
        <v>263</v>
      </c>
      <c r="C263" s="12">
        <v>-30</v>
      </c>
      <c r="D263">
        <f t="shared" si="35"/>
        <v>465</v>
      </c>
      <c r="E263">
        <v>3</v>
      </c>
      <c r="F263">
        <f t="shared" si="36"/>
        <v>-2</v>
      </c>
      <c r="G263" s="19">
        <f t="shared" si="37"/>
        <v>-1.6134615384615385</v>
      </c>
      <c r="H263" s="19">
        <f t="shared" si="38"/>
        <v>0.85017619127626565</v>
      </c>
      <c r="I263" s="19">
        <f t="shared" si="39"/>
        <v>-3.31381392101407</v>
      </c>
      <c r="J263" s="19">
        <f t="shared" si="40"/>
        <v>8.6890844090992791E-2</v>
      </c>
      <c r="K263" t="s">
        <v>272</v>
      </c>
    </row>
    <row r="264" spans="1:11" x14ac:dyDescent="0.35">
      <c r="A264" s="1">
        <v>45619</v>
      </c>
      <c r="B264">
        <f t="shared" si="32"/>
        <v>264</v>
      </c>
      <c r="C264" s="12">
        <v>-31.5</v>
      </c>
      <c r="D264">
        <f t="shared" si="35"/>
        <v>463.5</v>
      </c>
      <c r="E264">
        <v>4</v>
      </c>
      <c r="F264">
        <f t="shared" si="36"/>
        <v>-1.5</v>
      </c>
      <c r="G264" s="19">
        <f t="shared" si="37"/>
        <v>-1.67</v>
      </c>
      <c r="H264" s="19">
        <f t="shared" si="38"/>
        <v>0.81767964387038516</v>
      </c>
      <c r="I264" s="19">
        <f t="shared" si="39"/>
        <v>-3.30535928774077</v>
      </c>
      <c r="J264" s="19">
        <f t="shared" si="40"/>
        <v>-3.46407122592296E-2</v>
      </c>
      <c r="K264" t="s">
        <v>274</v>
      </c>
    </row>
    <row r="265" spans="1:11" x14ac:dyDescent="0.35">
      <c r="A265" s="1">
        <v>45620</v>
      </c>
      <c r="B265">
        <f t="shared" si="32"/>
        <v>265</v>
      </c>
      <c r="C265" s="12">
        <v>-33</v>
      </c>
      <c r="D265">
        <f t="shared" si="35"/>
        <v>462</v>
      </c>
      <c r="E265">
        <v>5</v>
      </c>
      <c r="F265">
        <f t="shared" si="36"/>
        <v>-1.5</v>
      </c>
      <c r="G265" s="19">
        <f t="shared" si="37"/>
        <v>-1.7604166666666667</v>
      </c>
      <c r="H265" s="19">
        <f t="shared" si="38"/>
        <v>0.7014834232222138</v>
      </c>
      <c r="I265" s="19">
        <f t="shared" si="39"/>
        <v>-3.1633835131110946</v>
      </c>
      <c r="J265" s="19">
        <f t="shared" si="40"/>
        <v>-0.35744982022223915</v>
      </c>
      <c r="K265" t="s">
        <v>275</v>
      </c>
    </row>
    <row r="266" spans="1:11" x14ac:dyDescent="0.35">
      <c r="A266" s="1">
        <v>45621</v>
      </c>
      <c r="B266">
        <f t="shared" si="32"/>
        <v>266</v>
      </c>
      <c r="C266" s="12">
        <v>-35.5</v>
      </c>
      <c r="D266">
        <f t="shared" si="35"/>
        <v>459.5</v>
      </c>
      <c r="E266">
        <v>6</v>
      </c>
      <c r="F266">
        <f t="shared" si="36"/>
        <v>-2.5</v>
      </c>
      <c r="G266" s="19">
        <f t="shared" si="37"/>
        <v>-1.7717391304347827</v>
      </c>
      <c r="H266" s="19">
        <f t="shared" si="38"/>
        <v>0.71442072718065142</v>
      </c>
      <c r="I266" s="19">
        <f t="shared" si="39"/>
        <v>-3.2005805847960858</v>
      </c>
      <c r="J266" s="19">
        <f t="shared" si="40"/>
        <v>-0.34289767607347987</v>
      </c>
      <c r="K266" t="s">
        <v>276</v>
      </c>
    </row>
    <row r="267" spans="1:11" x14ac:dyDescent="0.35">
      <c r="A267" s="1">
        <v>45622</v>
      </c>
      <c r="B267">
        <f t="shared" si="32"/>
        <v>267</v>
      </c>
      <c r="C267" s="12">
        <v>-37.5</v>
      </c>
      <c r="D267">
        <f t="shared" si="35"/>
        <v>457.5</v>
      </c>
      <c r="E267">
        <v>7</v>
      </c>
      <c r="F267">
        <f t="shared" si="36"/>
        <v>-2</v>
      </c>
      <c r="G267" s="19">
        <f t="shared" si="37"/>
        <v>-1.7613636363636365</v>
      </c>
      <c r="H267" s="19">
        <f t="shared" si="38"/>
        <v>0.7287803974919983</v>
      </c>
      <c r="I267" s="19">
        <f t="shared" si="39"/>
        <v>-3.2189244313476331</v>
      </c>
      <c r="J267" s="19">
        <f t="shared" si="40"/>
        <v>-0.30380284137963987</v>
      </c>
      <c r="K267" t="s">
        <v>277</v>
      </c>
    </row>
    <row r="268" spans="1:11" x14ac:dyDescent="0.35">
      <c r="A268" s="1">
        <v>45623</v>
      </c>
      <c r="B268">
        <f t="shared" si="32"/>
        <v>268</v>
      </c>
      <c r="C268" s="12">
        <v>-39.25</v>
      </c>
      <c r="D268">
        <f t="shared" ref="D268" si="41">D267+F268</f>
        <v>455.75</v>
      </c>
      <c r="E268">
        <v>8</v>
      </c>
      <c r="F268">
        <f t="shared" ref="F268" si="42">C268-C267</f>
        <v>-1.75</v>
      </c>
      <c r="G268" s="19">
        <f t="shared" si="37"/>
        <v>-1.8214285714285714</v>
      </c>
      <c r="H268" s="19">
        <f t="shared" ref="H268" si="43">_xlfn.STDEV.P(F254:F283)</f>
        <v>0.69068141449334697</v>
      </c>
      <c r="I268" s="19">
        <f t="shared" ref="I268" si="44">G268-2*H268</f>
        <v>-3.2027914004152653</v>
      </c>
      <c r="J268" s="19">
        <f t="shared" ref="J268" si="45">G268+2*H268</f>
        <v>-0.44006574244187746</v>
      </c>
      <c r="K268" t="s">
        <v>278</v>
      </c>
    </row>
    <row r="269" spans="1:11" x14ac:dyDescent="0.35">
      <c r="A269" s="1">
        <v>45624</v>
      </c>
      <c r="B269">
        <f t="shared" si="32"/>
        <v>269</v>
      </c>
      <c r="C269" s="12">
        <v>-41</v>
      </c>
      <c r="D269">
        <f t="shared" ref="D269" si="46">D268+F269</f>
        <v>454</v>
      </c>
      <c r="E269">
        <v>9</v>
      </c>
      <c r="F269">
        <f t="shared" ref="F269" si="47">C269-C268</f>
        <v>-1.75</v>
      </c>
      <c r="G269" s="19">
        <f t="shared" ref="G269" si="48">AVERAGE(F255:F284)</f>
        <v>-1.8625</v>
      </c>
      <c r="H269" s="19">
        <f t="shared" ref="H269" si="49">_xlfn.STDEV.P(F255:F284)</f>
        <v>0.68225270244975944</v>
      </c>
      <c r="I269" s="19">
        <f t="shared" ref="I269" si="50">G269-2*H269</f>
        <v>-3.2270054048995189</v>
      </c>
      <c r="J269" s="19">
        <f t="shared" ref="J269" si="51">G269+2*H269</f>
        <v>-0.49799459510048116</v>
      </c>
      <c r="K269" t="s">
        <v>279</v>
      </c>
    </row>
    <row r="270" spans="1:11" x14ac:dyDescent="0.35">
      <c r="A270" s="1">
        <v>45625</v>
      </c>
      <c r="B270">
        <f t="shared" si="32"/>
        <v>270</v>
      </c>
      <c r="C270" s="12">
        <v>-43</v>
      </c>
      <c r="D270">
        <f t="shared" ref="D270" si="52">D269+F270</f>
        <v>452</v>
      </c>
      <c r="E270">
        <v>10</v>
      </c>
      <c r="F270">
        <f t="shared" ref="F270" si="53">C270-C269</f>
        <v>-2</v>
      </c>
      <c r="G270" s="19">
        <f t="shared" ref="G270" si="54">AVERAGE(F256:F285)</f>
        <v>-1.9078947368421053</v>
      </c>
      <c r="H270" s="19">
        <f t="shared" ref="H270" si="55">_xlfn.STDEV.P(F256:F285)</f>
        <v>0.66989063480830813</v>
      </c>
      <c r="I270" s="19">
        <f t="shared" ref="I270" si="56">G270-2*H270</f>
        <v>-3.2476760064587218</v>
      </c>
      <c r="J270" s="19">
        <f t="shared" ref="J270" si="57">G270+2*H270</f>
        <v>-0.56811346722548905</v>
      </c>
      <c r="K270" t="s">
        <v>280</v>
      </c>
    </row>
    <row r="271" spans="1:11" x14ac:dyDescent="0.35">
      <c r="A271" s="1">
        <v>45626</v>
      </c>
      <c r="B271">
        <f t="shared" si="32"/>
        <v>271</v>
      </c>
      <c r="C271" s="12">
        <v>-45</v>
      </c>
      <c r="D271">
        <f t="shared" ref="D271" si="58">D270+F271</f>
        <v>450</v>
      </c>
      <c r="E271">
        <v>11</v>
      </c>
      <c r="F271">
        <f t="shared" ref="F271" si="59">C271-C270</f>
        <v>-2</v>
      </c>
      <c r="G271" s="19">
        <f t="shared" ref="G271" si="60">AVERAGE(F257:F286)</f>
        <v>-1.8472222222222223</v>
      </c>
      <c r="H271" s="19">
        <f t="shared" ref="H271" si="61">_xlfn.STDEV.P(F257:F286)</f>
        <v>0.63540717964988191</v>
      </c>
      <c r="I271" s="19">
        <f t="shared" ref="I271" si="62">G271-2*H271</f>
        <v>-3.1180365815219862</v>
      </c>
      <c r="J271" s="19">
        <f t="shared" ref="J271" si="63">G271+2*H271</f>
        <v>-0.57640786292245849</v>
      </c>
      <c r="K271" t="s">
        <v>281</v>
      </c>
    </row>
    <row r="272" spans="1:11" x14ac:dyDescent="0.35">
      <c r="A272" s="1">
        <v>45627</v>
      </c>
      <c r="B272">
        <f t="shared" si="32"/>
        <v>272</v>
      </c>
      <c r="C272" s="12">
        <v>-47</v>
      </c>
      <c r="D272">
        <f t="shared" ref="D272" si="64">D271+F272</f>
        <v>448</v>
      </c>
      <c r="E272">
        <v>12</v>
      </c>
      <c r="F272">
        <f t="shared" ref="F272" si="65">C272-C271</f>
        <v>-2</v>
      </c>
      <c r="G272" s="19">
        <f t="shared" ref="G272" si="66">AVERAGE(F258:F287)</f>
        <v>-1.838235294117647</v>
      </c>
      <c r="H272" s="19">
        <f t="shared" ref="H272" si="67">_xlfn.STDEV.P(F258:F287)</f>
        <v>0.65271591238741611</v>
      </c>
      <c r="I272" s="19">
        <f t="shared" ref="I272" si="68">G272-2*H272</f>
        <v>-3.1436671188924792</v>
      </c>
      <c r="J272" s="19">
        <f t="shared" ref="J272" si="69">G272+2*H272</f>
        <v>-0.53280346934281475</v>
      </c>
      <c r="K272" t="s">
        <v>282</v>
      </c>
    </row>
    <row r="273" spans="1:11" x14ac:dyDescent="0.35">
      <c r="A273" s="1">
        <v>45628</v>
      </c>
      <c r="B273">
        <f t="shared" si="32"/>
        <v>273</v>
      </c>
      <c r="C273" s="12">
        <v>-50</v>
      </c>
      <c r="D273">
        <f t="shared" ref="D273" si="70">D272+F273</f>
        <v>445</v>
      </c>
      <c r="E273">
        <v>13</v>
      </c>
      <c r="F273">
        <f t="shared" ref="F273" si="71">C273-C272</f>
        <v>-3</v>
      </c>
      <c r="G273" s="19">
        <f t="shared" ref="G273" si="72">AVERAGE(F259:F288)</f>
        <v>-1.921875</v>
      </c>
      <c r="H273" s="19">
        <f t="shared" ref="H273" si="73">_xlfn.STDEV.P(F259:F288)</f>
        <v>0.57770254835425472</v>
      </c>
      <c r="I273" s="19">
        <f t="shared" ref="I273" si="74">G273-2*H273</f>
        <v>-3.0772800967085097</v>
      </c>
      <c r="J273" s="19">
        <f t="shared" ref="J273" si="75">G273+2*H273</f>
        <v>-0.76646990329149056</v>
      </c>
      <c r="K273" t="s">
        <v>284</v>
      </c>
    </row>
    <row r="274" spans="1:11" x14ac:dyDescent="0.35">
      <c r="A274" s="1">
        <v>45629</v>
      </c>
      <c r="B274">
        <f t="shared" si="32"/>
        <v>274</v>
      </c>
      <c r="C274" s="12">
        <v>-51.75</v>
      </c>
      <c r="D274">
        <f t="shared" ref="D274" si="76">D273+F274</f>
        <v>443.25</v>
      </c>
      <c r="E274">
        <v>14</v>
      </c>
      <c r="F274">
        <f t="shared" ref="F274" si="77">C274-C273</f>
        <v>-1.75</v>
      </c>
      <c r="G274" s="19">
        <f t="shared" ref="G274" si="78">AVERAGE(F260:F289)</f>
        <v>-1.9166666666666667</v>
      </c>
      <c r="H274" s="19">
        <f t="shared" ref="H274" si="79">_xlfn.STDEV.P(F260:F289)</f>
        <v>0.59628479399994394</v>
      </c>
      <c r="I274" s="19">
        <f t="shared" ref="I274" si="80">G274-2*H274</f>
        <v>-3.1092362546665546</v>
      </c>
      <c r="J274" s="19">
        <f t="shared" ref="J274" si="81">G274+2*H274</f>
        <v>-0.72409707866677886</v>
      </c>
      <c r="K274" t="s">
        <v>285</v>
      </c>
    </row>
    <row r="275" spans="1:11" x14ac:dyDescent="0.35">
      <c r="A275" s="1">
        <v>45630</v>
      </c>
      <c r="B275">
        <f t="shared" si="32"/>
        <v>275</v>
      </c>
    </row>
    <row r="276" spans="1:11" x14ac:dyDescent="0.35">
      <c r="A276" s="1">
        <v>45631</v>
      </c>
      <c r="B276">
        <f t="shared" si="32"/>
        <v>276</v>
      </c>
    </row>
    <row r="277" spans="1:11" x14ac:dyDescent="0.35">
      <c r="A277" s="1">
        <v>45632</v>
      </c>
      <c r="B277">
        <f t="shared" si="32"/>
        <v>277</v>
      </c>
    </row>
    <row r="278" spans="1:11" x14ac:dyDescent="0.35">
      <c r="A278" s="1">
        <v>45633</v>
      </c>
      <c r="B278">
        <f t="shared" si="32"/>
        <v>278</v>
      </c>
    </row>
    <row r="279" spans="1:11" x14ac:dyDescent="0.35">
      <c r="A279" s="1">
        <v>45634</v>
      </c>
      <c r="B279">
        <f t="shared" si="32"/>
        <v>279</v>
      </c>
    </row>
    <row r="280" spans="1:11" x14ac:dyDescent="0.35">
      <c r="A280" s="1">
        <v>45635</v>
      </c>
      <c r="B280">
        <f t="shared" si="32"/>
        <v>280</v>
      </c>
    </row>
    <row r="281" spans="1:11" x14ac:dyDescent="0.35">
      <c r="A281" s="1">
        <v>45636</v>
      </c>
      <c r="B281">
        <f t="shared" si="32"/>
        <v>281</v>
      </c>
    </row>
    <row r="282" spans="1:11" x14ac:dyDescent="0.35">
      <c r="A282" s="1">
        <v>45637</v>
      </c>
      <c r="B282">
        <f t="shared" si="32"/>
        <v>282</v>
      </c>
    </row>
    <row r="283" spans="1:11" x14ac:dyDescent="0.35">
      <c r="A283" s="1">
        <v>45638</v>
      </c>
      <c r="B283">
        <f t="shared" si="32"/>
        <v>283</v>
      </c>
    </row>
    <row r="284" spans="1:11" x14ac:dyDescent="0.35">
      <c r="A284" s="1">
        <v>45639</v>
      </c>
      <c r="B284">
        <f t="shared" si="32"/>
        <v>284</v>
      </c>
    </row>
    <row r="285" spans="1:11" x14ac:dyDescent="0.35">
      <c r="A285" s="1">
        <v>45640</v>
      </c>
      <c r="B285">
        <f t="shared" si="32"/>
        <v>285</v>
      </c>
    </row>
    <row r="286" spans="1:11" x14ac:dyDescent="0.35">
      <c r="A286" s="1">
        <v>45641</v>
      </c>
      <c r="B286">
        <f t="shared" si="32"/>
        <v>286</v>
      </c>
    </row>
    <row r="287" spans="1:11" x14ac:dyDescent="0.35">
      <c r="A287" s="1">
        <v>45642</v>
      </c>
      <c r="B287">
        <f t="shared" si="32"/>
        <v>287</v>
      </c>
    </row>
    <row r="288" spans="1:11" x14ac:dyDescent="0.35">
      <c r="A288" s="1">
        <v>45643</v>
      </c>
      <c r="B288">
        <f t="shared" si="32"/>
        <v>288</v>
      </c>
    </row>
    <row r="289" spans="1:2" x14ac:dyDescent="0.35">
      <c r="A289" s="1">
        <v>45644</v>
      </c>
      <c r="B289">
        <f t="shared" si="32"/>
        <v>289</v>
      </c>
    </row>
    <row r="290" spans="1:2" x14ac:dyDescent="0.35">
      <c r="A290" s="1">
        <v>45645</v>
      </c>
      <c r="B290">
        <f t="shared" si="32"/>
        <v>290</v>
      </c>
    </row>
    <row r="291" spans="1:2" x14ac:dyDescent="0.35">
      <c r="A291" s="1">
        <v>45646</v>
      </c>
      <c r="B291">
        <f t="shared" si="32"/>
        <v>291</v>
      </c>
    </row>
    <row r="292" spans="1:2" x14ac:dyDescent="0.35">
      <c r="A292" s="1">
        <v>45647</v>
      </c>
      <c r="B292">
        <f t="shared" si="32"/>
        <v>292</v>
      </c>
    </row>
    <row r="293" spans="1:2" x14ac:dyDescent="0.35">
      <c r="A293" s="1">
        <v>45648</v>
      </c>
      <c r="B293">
        <f t="shared" si="32"/>
        <v>293</v>
      </c>
    </row>
    <row r="294" spans="1:2" x14ac:dyDescent="0.35">
      <c r="A294" s="1">
        <v>45649</v>
      </c>
      <c r="B294">
        <f>B293+1</f>
        <v>294</v>
      </c>
    </row>
    <row r="295" spans="1:2" x14ac:dyDescent="0.35">
      <c r="A295" s="1">
        <v>45650</v>
      </c>
      <c r="B295">
        <f>B294+1</f>
        <v>295</v>
      </c>
    </row>
    <row r="296" spans="1:2" x14ac:dyDescent="0.35">
      <c r="A296" s="1">
        <v>45651</v>
      </c>
      <c r="B296">
        <f>B295+1</f>
        <v>296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1942 Omega</vt:lpstr>
      <vt:lpstr>1950 Omega PW</vt:lpstr>
      <vt:lpstr>1886 Waltham</vt:lpstr>
      <vt:lpstr>1901 Waltham</vt:lpstr>
      <vt:lpstr>Hamilton</vt:lpstr>
      <vt:lpstr>Elgin</vt:lpstr>
      <vt:lpstr>Lordmatic</vt:lpstr>
      <vt:lpstr>King Seiko</vt:lpstr>
      <vt:lpstr>De Ville</vt:lpstr>
      <vt:lpstr>Cocktail Seiko</vt:lpstr>
      <vt:lpstr>Seiko Quartz</vt:lpstr>
      <vt:lpstr>Statistics</vt:lpstr>
      <vt:lpstr>1929 Omega PW (Peggie)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Lacey</dc:creator>
  <cp:lastModifiedBy>Lacey, Paul (Gillingham)</cp:lastModifiedBy>
  <cp:lastPrinted>2024-08-23T08:28:45Z</cp:lastPrinted>
  <dcterms:created xsi:type="dcterms:W3CDTF">2024-02-28T09:01:26Z</dcterms:created>
  <dcterms:modified xsi:type="dcterms:W3CDTF">2024-12-03T14:50:43Z</dcterms:modified>
</cp:coreProperties>
</file>