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280" windowHeight="153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2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2" i="1"/>
  <c r="O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U3" i="1"/>
  <c r="U130" i="1"/>
  <c r="S3" i="1"/>
  <c r="S130" i="1"/>
  <c r="Q3" i="1"/>
  <c r="Q128" i="1"/>
  <c r="Q130" i="1"/>
  <c r="O130" i="1"/>
  <c r="J130" i="1"/>
  <c r="H2" i="1"/>
  <c r="H130" i="1"/>
  <c r="F2" i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2" i="1"/>
  <c r="F23" i="1"/>
  <c r="F24" i="1"/>
  <c r="F25" i="1"/>
  <c r="F26" i="1"/>
  <c r="F27" i="1"/>
  <c r="F29" i="1"/>
  <c r="F30" i="1"/>
  <c r="F31" i="1"/>
  <c r="F32" i="1"/>
  <c r="F34" i="1"/>
  <c r="F36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3" i="1"/>
  <c r="F125" i="1"/>
  <c r="F128" i="1"/>
  <c r="F130" i="1"/>
  <c r="U129" i="1"/>
  <c r="S129" i="1"/>
  <c r="Q129" i="1"/>
  <c r="O129" i="1"/>
  <c r="J129" i="1"/>
  <c r="H129" i="1"/>
  <c r="F129" i="1"/>
  <c r="AD23" i="1"/>
  <c r="AC23" i="1"/>
  <c r="AB23" i="1"/>
  <c r="AA23" i="1"/>
  <c r="Z23" i="1"/>
  <c r="Y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<sst xmlns="http://schemas.openxmlformats.org/spreadsheetml/2006/main" count="515" uniqueCount="159">
  <si>
    <t>manmade</t>
  </si>
  <si>
    <t>metal</t>
  </si>
  <si>
    <t>aluminum_1</t>
  </si>
  <si>
    <t>aluminum_2</t>
  </si>
  <si>
    <t>aluminum_3</t>
  </si>
  <si>
    <t>aluminum_foil_1</t>
  </si>
  <si>
    <t>black_matte_metal_1</t>
  </si>
  <si>
    <t>black_matte_metal_2</t>
  </si>
  <si>
    <t>corrugated_metal_1</t>
  </si>
  <si>
    <t>corrugated_metal_2</t>
  </si>
  <si>
    <t>corrugated_metal_3</t>
  </si>
  <si>
    <t>iron_plate_1</t>
  </si>
  <si>
    <t>polished_metal_1</t>
  </si>
  <si>
    <t>polished_metal_2</t>
  </si>
  <si>
    <t>semi_polshed_metal_1</t>
  </si>
  <si>
    <t>semi_polshed_metal_2</t>
  </si>
  <si>
    <t>other</t>
  </si>
  <si>
    <t>green_paint_1</t>
  </si>
  <si>
    <t>posterboard_1</t>
  </si>
  <si>
    <t>posterboard_2</t>
  </si>
  <si>
    <t>posterboard_3</t>
  </si>
  <si>
    <t>posterboard_4</t>
  </si>
  <si>
    <t>roofing_rubber_1</t>
  </si>
  <si>
    <t>roofing_rubber_2</t>
  </si>
  <si>
    <t>silicon_rubber_1</t>
  </si>
  <si>
    <t>silicon_rubber_2</t>
  </si>
  <si>
    <t>silicon_rubber_3</t>
  </si>
  <si>
    <t>styrofoam_1</t>
  </si>
  <si>
    <t>tan_paint_1</t>
  </si>
  <si>
    <t>textile</t>
  </si>
  <si>
    <t>black_plastic_1</t>
  </si>
  <si>
    <t>black_plastic_2</t>
  </si>
  <si>
    <t>black_plastic_3</t>
  </si>
  <si>
    <t>black_plastic_4</t>
  </si>
  <si>
    <t>black_silt_screen_1</t>
  </si>
  <si>
    <t>black_silt_screen_2</t>
  </si>
  <si>
    <t>black_silt_screen_dull_1</t>
  </si>
  <si>
    <t>black_silt_screen_shiny_1</t>
  </si>
  <si>
    <t>black_speaker_cloth_1</t>
  </si>
  <si>
    <t>blue_tarp_1</t>
  </si>
  <si>
    <t>blue_tarp_2</t>
  </si>
  <si>
    <t>blue_tarp_3</t>
  </si>
  <si>
    <t>blue_tarp_dew_1</t>
  </si>
  <si>
    <t>burlap_1</t>
  </si>
  <si>
    <t>camo_canvas_1</t>
  </si>
  <si>
    <t>camo_canvas_2</t>
  </si>
  <si>
    <t>fall_woodland_camo_1</t>
  </si>
  <si>
    <t>fall_woodland_camo_2</t>
  </si>
  <si>
    <t>green_canvas_1</t>
  </si>
  <si>
    <t>green_canvas_2</t>
  </si>
  <si>
    <t>green_cotton_1</t>
  </si>
  <si>
    <t>green_kevlar_1</t>
  </si>
  <si>
    <t>green_nylon_1</t>
  </si>
  <si>
    <t>nylon_poncho_1</t>
  </si>
  <si>
    <t>nylon_poncho_2</t>
  </si>
  <si>
    <t>tyvek_1</t>
  </si>
  <si>
    <t>white_drop_cloth_1</t>
  </si>
  <si>
    <t>white_drop_cloth_2</t>
  </si>
  <si>
    <t>white_drop_cloth_3</t>
  </si>
  <si>
    <t>white_drop_cloth_4</t>
  </si>
  <si>
    <t>white_drop_cloth_5</t>
  </si>
  <si>
    <t>white_polyester_1</t>
  </si>
  <si>
    <t>white_polyester_2</t>
  </si>
  <si>
    <t>white_polyester_3</t>
  </si>
  <si>
    <t>woven_monofilament_netting_1</t>
  </si>
  <si>
    <t>yellow_canvas_1</t>
  </si>
  <si>
    <t>wood</t>
  </si>
  <si>
    <t>plywood_1</t>
  </si>
  <si>
    <t>plywood_2</t>
  </si>
  <si>
    <t>natural</t>
  </si>
  <si>
    <t>geologic</t>
  </si>
  <si>
    <t>anthracite_coal_1</t>
  </si>
  <si>
    <t>bituminous_coal_1</t>
  </si>
  <si>
    <t>concrete_1</t>
  </si>
  <si>
    <t>concrete_2</t>
  </si>
  <si>
    <t>dolomite_1</t>
  </si>
  <si>
    <t>dolomitic_limestone_1</t>
  </si>
  <si>
    <t>dolomitic_limestone_2</t>
  </si>
  <si>
    <t>lignite_coal_1</t>
  </si>
  <si>
    <t>limestone_1</t>
  </si>
  <si>
    <t>marble_chips_1</t>
  </si>
  <si>
    <t>marble_chips_2</t>
  </si>
  <si>
    <t>marble_chips_3</t>
  </si>
  <si>
    <t>quartzite_1</t>
  </si>
  <si>
    <t>sub_bituminous_coal_1</t>
  </si>
  <si>
    <t>human_skin_1</t>
  </si>
  <si>
    <t>ice_water_1</t>
  </si>
  <si>
    <t>ice_water_2</t>
  </si>
  <si>
    <t>water_1</t>
  </si>
  <si>
    <t>soil</t>
  </si>
  <si>
    <t>background_soil_1</t>
  </si>
  <si>
    <t>background_soil_2</t>
  </si>
  <si>
    <t>background_soil_dew_1</t>
  </si>
  <si>
    <t>background_soil_wet_1</t>
  </si>
  <si>
    <t>coarse_sand_1</t>
  </si>
  <si>
    <t>coarse_sand_oil_1</t>
  </si>
  <si>
    <t>fine_sand_1</t>
  </si>
  <si>
    <t>fine_sand_oil_1</t>
  </si>
  <si>
    <t>fine_silt_1</t>
  </si>
  <si>
    <t>gravel_1</t>
  </si>
  <si>
    <t>gravel_2</t>
  </si>
  <si>
    <t>gravel_3</t>
  </si>
  <si>
    <t>loose_road_1</t>
  </si>
  <si>
    <t>loose_road_2</t>
  </si>
  <si>
    <t>play_sand_1</t>
  </si>
  <si>
    <t>play_sand_2</t>
  </si>
  <si>
    <t>play_sand_3</t>
  </si>
  <si>
    <t>play_sand_4</t>
  </si>
  <si>
    <t>playa_1</t>
  </si>
  <si>
    <t>playa_2</t>
  </si>
  <si>
    <t>playa_3</t>
  </si>
  <si>
    <t>playa_4</t>
  </si>
  <si>
    <t>quartz_sand_1</t>
  </si>
  <si>
    <t>road_1</t>
  </si>
  <si>
    <t>road_2</t>
  </si>
  <si>
    <t>road_3</t>
  </si>
  <si>
    <t>road_4</t>
  </si>
  <si>
    <t>road_5</t>
  </si>
  <si>
    <t>road_6</t>
  </si>
  <si>
    <t>road_7</t>
  </si>
  <si>
    <t>sand_2</t>
  </si>
  <si>
    <t>sand_3</t>
  </si>
  <si>
    <t>sand_4</t>
  </si>
  <si>
    <t>tuft_fresh_1</t>
  </si>
  <si>
    <t>tuft_weathered_1</t>
  </si>
  <si>
    <t>soils</t>
  </si>
  <si>
    <t>sand_1</t>
  </si>
  <si>
    <t>vegetation</t>
  </si>
  <si>
    <t>bush_1</t>
  </si>
  <si>
    <t>canopy_debris_1</t>
  </si>
  <si>
    <t>canopy_debris_dew_1</t>
  </si>
  <si>
    <t>grass_1</t>
  </si>
  <si>
    <t>grass_dew_1</t>
  </si>
  <si>
    <t>ironwood_needles_1</t>
  </si>
  <si>
    <t>plants_1</t>
  </si>
  <si>
    <t>plants_dew_1</t>
  </si>
  <si>
    <t>waxy_leaf_1</t>
  </si>
  <si>
    <t>Truth</t>
  </si>
  <si>
    <t>Water-Band</t>
  </si>
  <si>
    <t>Fixed</t>
  </si>
  <si>
    <t>Moving 2</t>
  </si>
  <si>
    <t>Moving 3</t>
  </si>
  <si>
    <t>Moving 4</t>
  </si>
  <si>
    <t>Moving 5</t>
  </si>
  <si>
    <t>Moving 6</t>
  </si>
  <si>
    <t>Catagory</t>
  </si>
  <si>
    <t>Type</t>
  </si>
  <si>
    <t>Sample</t>
  </si>
  <si>
    <t>-</t>
  </si>
  <si>
    <t>Error</t>
  </si>
  <si>
    <t>5+ Error</t>
  </si>
  <si>
    <t>No Answer</t>
  </si>
  <si>
    <t>20+</t>
  </si>
  <si>
    <t>Bin</t>
  </si>
  <si>
    <t>Lower</t>
  </si>
  <si>
    <t>Upper</t>
  </si>
  <si>
    <t>Model</t>
  </si>
  <si>
    <t>102old</t>
  </si>
  <si>
    <t>102new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</si>
</sst>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2"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Errors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Water Band</c:v>
          </c:tx>
          <c:invertIfNegative val="0"/>
          <c:cat>
            <c:strRef>
              <c:f>Sheet1!$W$2:$W$23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20+</c:v>
                </c:pt>
              </c:strCache>
            </c:strRef>
          </c:cat>
          <c:val>
            <c:numRef>
              <c:f>Sheet1!$X$2:$X$23</c:f>
              <c:numCache>
                <c:formatCode>General</c:formatCode>
                <c:ptCount val="22"/>
                <c:pt idx="0">
                  <c:v>0.0</c:v>
                </c:pt>
                <c:pt idx="1">
                  <c:v>29.0</c:v>
                </c:pt>
                <c:pt idx="2">
                  <c:v>23.0</c:v>
                </c:pt>
                <c:pt idx="3">
                  <c:v>18.0</c:v>
                </c:pt>
                <c:pt idx="4">
                  <c:v>5.0</c:v>
                </c:pt>
                <c:pt idx="5">
                  <c:v>9.0</c:v>
                </c:pt>
                <c:pt idx="6">
                  <c:v>2.0</c:v>
                </c:pt>
                <c:pt idx="7">
                  <c:v>2.0</c:v>
                </c:pt>
                <c:pt idx="8">
                  <c:v>4.0</c:v>
                </c:pt>
                <c:pt idx="9">
                  <c:v>3.0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1.0</c:v>
                </c:pt>
                <c:pt idx="14">
                  <c:v>2.0</c:v>
                </c:pt>
                <c:pt idx="15">
                  <c:v>0.0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0.0</c:v>
                </c:pt>
                <c:pt idx="20">
                  <c:v>0.0</c:v>
                </c:pt>
                <c:pt idx="21">
                  <c:v>21.0</c:v>
                </c:pt>
              </c:numCache>
            </c:numRef>
          </c:val>
        </c:ser>
        <c:ser>
          <c:idx val="1"/>
          <c:order val="1"/>
          <c:tx>
            <c:v>Fixed</c:v>
          </c:tx>
          <c:invertIfNegative val="0"/>
          <c:cat>
            <c:strRef>
              <c:f>Sheet1!$W$2:$W$23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20+</c:v>
                </c:pt>
              </c:strCache>
            </c:strRef>
          </c:cat>
          <c:val>
            <c:numRef>
              <c:f>Sheet1!$Y$2:$Y$23</c:f>
              <c:numCache>
                <c:formatCode>General</c:formatCode>
                <c:ptCount val="22"/>
                <c:pt idx="0">
                  <c:v>0.0</c:v>
                </c:pt>
                <c:pt idx="1">
                  <c:v>37.0</c:v>
                </c:pt>
                <c:pt idx="2">
                  <c:v>29.0</c:v>
                </c:pt>
                <c:pt idx="3">
                  <c:v>28.0</c:v>
                </c:pt>
                <c:pt idx="4">
                  <c:v>8.0</c:v>
                </c:pt>
                <c:pt idx="5">
                  <c:v>6.0</c:v>
                </c:pt>
                <c:pt idx="6">
                  <c:v>5.0</c:v>
                </c:pt>
                <c:pt idx="7">
                  <c:v>1.0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2.0</c:v>
                </c:pt>
                <c:pt idx="19">
                  <c:v>0.0</c:v>
                </c:pt>
                <c:pt idx="20">
                  <c:v>0.0</c:v>
                </c:pt>
                <c:pt idx="21">
                  <c:v>6.0</c:v>
                </c:pt>
              </c:numCache>
            </c:numRef>
          </c:val>
        </c:ser>
        <c:ser>
          <c:idx val="2"/>
          <c:order val="2"/>
          <c:tx>
            <c:v>Moving 2</c:v>
          </c:tx>
          <c:invertIfNegative val="0"/>
          <c:cat>
            <c:strRef>
              <c:f>Sheet1!$W$2:$W$23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20+</c:v>
                </c:pt>
              </c:strCache>
            </c:strRef>
          </c:cat>
          <c:val>
            <c:numRef>
              <c:f>Sheet1!$Z$2:$Z$23</c:f>
              <c:numCache>
                <c:formatCode>General</c:formatCode>
                <c:ptCount val="22"/>
                <c:pt idx="0">
                  <c:v>0.0</c:v>
                </c:pt>
                <c:pt idx="1">
                  <c:v>31.0</c:v>
                </c:pt>
                <c:pt idx="2">
                  <c:v>31.0</c:v>
                </c:pt>
                <c:pt idx="3">
                  <c:v>16.0</c:v>
                </c:pt>
                <c:pt idx="4">
                  <c:v>8.0</c:v>
                </c:pt>
                <c:pt idx="5">
                  <c:v>4.0</c:v>
                </c:pt>
                <c:pt idx="6">
                  <c:v>1.0</c:v>
                </c:pt>
                <c:pt idx="7">
                  <c:v>2.0</c:v>
                </c:pt>
                <c:pt idx="8">
                  <c:v>4.0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4">
                  <c:v>2.0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3.0</c:v>
                </c:pt>
                <c:pt idx="19">
                  <c:v>1.0</c:v>
                </c:pt>
                <c:pt idx="20">
                  <c:v>1.0</c:v>
                </c:pt>
                <c:pt idx="21">
                  <c:v>15.0</c:v>
                </c:pt>
              </c:numCache>
            </c:numRef>
          </c:val>
        </c:ser>
        <c:ser>
          <c:idx val="3"/>
          <c:order val="3"/>
          <c:tx>
            <c:v>Moving 3</c:v>
          </c:tx>
          <c:invertIfNegative val="0"/>
          <c:cat>
            <c:strRef>
              <c:f>Sheet1!$W$2:$W$23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20+</c:v>
                </c:pt>
              </c:strCache>
            </c:strRef>
          </c:cat>
          <c:val>
            <c:numRef>
              <c:f>Sheet1!$AA$2:$AA$23</c:f>
              <c:numCache>
                <c:formatCode>General</c:formatCode>
                <c:ptCount val="22"/>
                <c:pt idx="0">
                  <c:v>0.0</c:v>
                </c:pt>
                <c:pt idx="1">
                  <c:v>36.0</c:v>
                </c:pt>
                <c:pt idx="2">
                  <c:v>31.0</c:v>
                </c:pt>
                <c:pt idx="3">
                  <c:v>22.0</c:v>
                </c:pt>
                <c:pt idx="4">
                  <c:v>9.0</c:v>
                </c:pt>
                <c:pt idx="5">
                  <c:v>6.0</c:v>
                </c:pt>
                <c:pt idx="6">
                  <c:v>5.0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2.0</c:v>
                </c:pt>
                <c:pt idx="21">
                  <c:v>6.0</c:v>
                </c:pt>
              </c:numCache>
            </c:numRef>
          </c:val>
        </c:ser>
        <c:ser>
          <c:idx val="4"/>
          <c:order val="4"/>
          <c:tx>
            <c:v>Moving 4</c:v>
          </c:tx>
          <c:invertIfNegative val="0"/>
          <c:cat>
            <c:strRef>
              <c:f>Sheet1!$W$2:$W$23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20+</c:v>
                </c:pt>
              </c:strCache>
            </c:strRef>
          </c:cat>
          <c:val>
            <c:numRef>
              <c:f>Sheet1!$AB$2:$AB$23</c:f>
              <c:numCache>
                <c:formatCode>General</c:formatCode>
                <c:ptCount val="22"/>
                <c:pt idx="0">
                  <c:v>0.0</c:v>
                </c:pt>
                <c:pt idx="1">
                  <c:v>31.0</c:v>
                </c:pt>
                <c:pt idx="2">
                  <c:v>35.0</c:v>
                </c:pt>
                <c:pt idx="3">
                  <c:v>22.0</c:v>
                </c:pt>
                <c:pt idx="4">
                  <c:v>9.0</c:v>
                </c:pt>
                <c:pt idx="5">
                  <c:v>7.0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3.0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3.0</c:v>
                </c:pt>
                <c:pt idx="21">
                  <c:v>6.0</c:v>
                </c:pt>
              </c:numCache>
            </c:numRef>
          </c:val>
        </c:ser>
        <c:ser>
          <c:idx val="5"/>
          <c:order val="5"/>
          <c:tx>
            <c:v>Moving 5</c:v>
          </c:tx>
          <c:invertIfNegative val="0"/>
          <c:cat>
            <c:strRef>
              <c:f>Sheet1!$W$2:$W$23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20+</c:v>
                </c:pt>
              </c:strCache>
            </c:strRef>
          </c:cat>
          <c:val>
            <c:numRef>
              <c:f>Sheet1!$AC$2:$AC$23</c:f>
              <c:numCache>
                <c:formatCode>General</c:formatCode>
                <c:ptCount val="22"/>
                <c:pt idx="0">
                  <c:v>0.0</c:v>
                </c:pt>
                <c:pt idx="1">
                  <c:v>30.0</c:v>
                </c:pt>
                <c:pt idx="2">
                  <c:v>28.0</c:v>
                </c:pt>
                <c:pt idx="3">
                  <c:v>20.0</c:v>
                </c:pt>
                <c:pt idx="4">
                  <c:v>9.0</c:v>
                </c:pt>
                <c:pt idx="5">
                  <c:v>6.0</c:v>
                </c:pt>
                <c:pt idx="6">
                  <c:v>3.0</c:v>
                </c:pt>
                <c:pt idx="7">
                  <c:v>0.0</c:v>
                </c:pt>
                <c:pt idx="8">
                  <c:v>3.0</c:v>
                </c:pt>
                <c:pt idx="9">
                  <c:v>3.0</c:v>
                </c:pt>
                <c:pt idx="10">
                  <c:v>1.0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23.0</c:v>
                </c:pt>
              </c:numCache>
            </c:numRef>
          </c:val>
        </c:ser>
        <c:ser>
          <c:idx val="6"/>
          <c:order val="6"/>
          <c:tx>
            <c:v>Moving 6</c:v>
          </c:tx>
          <c:invertIfNegative val="0"/>
          <c:cat>
            <c:strRef>
              <c:f>Sheet1!$W$2:$W$23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20+</c:v>
                </c:pt>
              </c:strCache>
            </c:strRef>
          </c:cat>
          <c:val>
            <c:numRef>
              <c:f>Sheet1!$AD$2:$AD$23</c:f>
              <c:numCache>
                <c:formatCode>General</c:formatCode>
                <c:ptCount val="22"/>
                <c:pt idx="0">
                  <c:v>0.0</c:v>
                </c:pt>
                <c:pt idx="1">
                  <c:v>33.0</c:v>
                </c:pt>
                <c:pt idx="2">
                  <c:v>37.0</c:v>
                </c:pt>
                <c:pt idx="3">
                  <c:v>19.0</c:v>
                </c:pt>
                <c:pt idx="4">
                  <c:v>7.0</c:v>
                </c:pt>
                <c:pt idx="5">
                  <c:v>6.0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1.0</c:v>
                </c:pt>
                <c:pt idx="10">
                  <c:v>0.0</c:v>
                </c:pt>
                <c:pt idx="11">
                  <c:v>3.0</c:v>
                </c:pt>
                <c:pt idx="12">
                  <c:v>2.0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701864"/>
        <c:axId val="2121987128"/>
      </c:barChart>
      <c:catAx>
        <c:axId val="212170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987128"/>
        <c:crosses val="autoZero"/>
        <c:auto val="1"/>
        <c:lblAlgn val="ctr"/>
        <c:lblOffset val="100"/>
        <c:noMultiLvlLbl val="0"/>
      </c:catAx>
      <c:valAx>
        <c:axId val="212198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70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317500</xdr:colOff>
      <xdr:row>0</xdr:row>
      <xdr:rowOff>76200</xdr:rowOff>
    </xdr:from>
    <xdr:to>
      <xdr:col>45</xdr:col>
      <xdr:colOff>685800</xdr:colOff>
      <xdr:row>29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0"/>
  <sheetViews>
    <sheetView tabSelected="1" workbookViewId="0">
      <selection activeCell="F27" sqref="F27"/>
    </sheetView>
  </sheetViews>
  <sheetFormatPr baseColWidth="10" defaultRowHeight="15" x14ac:dyDescent="0"/>
  <cols>
    <col min="1" max="1" width="9.5" style="1" bestFit="1" customWidth="1"/>
    <col min="2" max="2" width="10" style="1" bestFit="1" customWidth="1"/>
    <col min="3" max="3" width="28" style="1" bestFit="1" customWidth="1"/>
    <col min="4" max="4" width="9.6640625" style="1" customWidth="1"/>
    <col min="5" max="5" width="11.33203125" style="1" bestFit="1" customWidth="1"/>
    <col min="6" max="6" width="6.1640625" style="1" bestFit="1" customWidth="1"/>
    <col min="7" max="7" width="10.33203125" style="1" bestFit="1" customWidth="1"/>
    <col min="8" max="8" width="6.1640625" style="1" bestFit="1" customWidth="1"/>
    <col min="9" max="9" width="10.33203125" style="1" bestFit="1" customWidth="1"/>
    <col min="10" max="10" width="6.1640625" style="1" bestFit="1" customWidth="1"/>
    <col min="11" max="12" width="7.83203125" style="38" bestFit="1" customWidth="1"/>
    <col min="13" max="13" width="7.83203125" style="38" customWidth="1"/>
    <col min="14" max="14" width="10.33203125" style="1" bestFit="1" customWidth="1"/>
    <col min="15" max="15" width="6.1640625" style="1" bestFit="1" customWidth="1"/>
    <col min="16" max="16" width="10.33203125" style="1" bestFit="1" customWidth="1"/>
    <col min="17" max="17" width="6.1640625" style="1" bestFit="1" customWidth="1"/>
    <col min="18" max="18" width="10.33203125" style="1" bestFit="1" customWidth="1"/>
    <col min="19" max="19" width="6.1640625" style="1" bestFit="1" customWidth="1"/>
    <col min="20" max="20" width="10.33203125" style="1" bestFit="1" customWidth="1"/>
    <col min="21" max="21" width="6.1640625" style="1" bestFit="1" customWidth="1"/>
    <col min="22" max="22" width="10.83203125" style="1"/>
    <col min="23" max="23" width="4.33203125" style="1" bestFit="1" customWidth="1"/>
    <col min="24" max="24" width="11.33203125" style="1" bestFit="1" customWidth="1"/>
    <col min="25" max="25" width="5.6640625" style="1" bestFit="1" customWidth="1"/>
    <col min="26" max="30" width="9" style="1" bestFit="1" customWidth="1"/>
    <col min="31" max="16384" width="10.83203125" style="1"/>
  </cols>
  <sheetData>
    <row r="1" spans="1:30">
      <c r="A1" s="2" t="s">
        <v>145</v>
      </c>
      <c r="B1" s="3" t="s">
        <v>146</v>
      </c>
      <c r="C1" s="3" t="s">
        <v>147</v>
      </c>
      <c r="D1" s="4" t="s">
        <v>137</v>
      </c>
      <c r="E1" s="17" t="s">
        <v>138</v>
      </c>
      <c r="F1" s="18" t="s">
        <v>149</v>
      </c>
      <c r="G1" s="2" t="s">
        <v>139</v>
      </c>
      <c r="H1" s="4" t="s">
        <v>149</v>
      </c>
      <c r="I1" s="17" t="s">
        <v>140</v>
      </c>
      <c r="J1" s="45" t="s">
        <v>149</v>
      </c>
      <c r="K1" s="45" t="s">
        <v>154</v>
      </c>
      <c r="L1" s="45" t="s">
        <v>155</v>
      </c>
      <c r="M1" s="18" t="s">
        <v>156</v>
      </c>
      <c r="N1" s="3" t="s">
        <v>141</v>
      </c>
      <c r="O1" s="4" t="s">
        <v>149</v>
      </c>
      <c r="P1" s="17" t="s">
        <v>142</v>
      </c>
      <c r="Q1" s="18" t="s">
        <v>149</v>
      </c>
      <c r="R1" s="2" t="s">
        <v>143</v>
      </c>
      <c r="S1" s="4" t="s">
        <v>149</v>
      </c>
      <c r="T1" s="17" t="s">
        <v>144</v>
      </c>
      <c r="U1" s="18" t="s">
        <v>149</v>
      </c>
      <c r="W1" s="14" t="s">
        <v>153</v>
      </c>
      <c r="X1" s="13" t="s">
        <v>138</v>
      </c>
      <c r="Y1" s="13" t="s">
        <v>139</v>
      </c>
      <c r="Z1" s="13" t="s">
        <v>140</v>
      </c>
      <c r="AA1" s="13" t="s">
        <v>141</v>
      </c>
      <c r="AB1" s="13" t="s">
        <v>142</v>
      </c>
      <c r="AC1" s="13" t="s">
        <v>143</v>
      </c>
      <c r="AD1" s="12" t="s">
        <v>144</v>
      </c>
    </row>
    <row r="2" spans="1:30">
      <c r="A2" s="5" t="s">
        <v>0</v>
      </c>
      <c r="B2" s="6" t="s">
        <v>1</v>
      </c>
      <c r="C2" s="6" t="s">
        <v>2</v>
      </c>
      <c r="D2" s="7">
        <v>288.14999999999998</v>
      </c>
      <c r="E2" s="19">
        <v>296.7</v>
      </c>
      <c r="F2" s="11">
        <f>ABS(D2-E2)</f>
        <v>8.5500000000000114</v>
      </c>
      <c r="G2" s="1">
        <v>289.7</v>
      </c>
      <c r="H2" s="7">
        <f>ABS(D2-G2)</f>
        <v>1.5500000000000114</v>
      </c>
      <c r="I2" s="19">
        <v>350.6</v>
      </c>
      <c r="J2" s="27">
        <f>ABS(D2-I2)</f>
        <v>62.450000000000045</v>
      </c>
      <c r="K2" s="39">
        <v>13.4850217996</v>
      </c>
      <c r="L2" s="39">
        <v>13.657536545799999</v>
      </c>
      <c r="M2" s="40" t="s">
        <v>157</v>
      </c>
      <c r="N2" s="1">
        <v>290.5</v>
      </c>
      <c r="O2" s="26">
        <f>ABS(D2-N2)</f>
        <v>2.3500000000000227</v>
      </c>
      <c r="P2" s="31">
        <v>297.5</v>
      </c>
      <c r="Q2" s="20">
        <f>ABS(D2-P2)</f>
        <v>9.3500000000000227</v>
      </c>
      <c r="R2" s="1">
        <v>360.9</v>
      </c>
      <c r="S2" s="26">
        <f>ABS(D2-R2)</f>
        <v>72.75</v>
      </c>
      <c r="T2" s="31">
        <v>294.2</v>
      </c>
      <c r="U2" s="20">
        <f>ABS(D2-T2)</f>
        <v>6.0500000000000114</v>
      </c>
      <c r="W2" s="15">
        <v>0</v>
      </c>
      <c r="X2" s="6">
        <f>COUNTIF(F:F,"&lt;")</f>
        <v>0</v>
      </c>
      <c r="Y2" s="6">
        <f>COUNTIF(H:H,"&lt;")</f>
        <v>0</v>
      </c>
      <c r="Z2" s="6">
        <f>COUNTIF(J:J,"&lt;")</f>
        <v>0</v>
      </c>
      <c r="AA2" s="6">
        <f>COUNTIF(O:O,"&lt;")</f>
        <v>0</v>
      </c>
      <c r="AB2" s="6">
        <f>COUNTIF(Q:Q,"&lt;")</f>
        <v>0</v>
      </c>
      <c r="AC2" s="6">
        <f>COUNTIF(S:S,"&lt;")</f>
        <v>0</v>
      </c>
      <c r="AD2" s="7">
        <f>COUNTIF(U:U,"&lt;")</f>
        <v>0</v>
      </c>
    </row>
    <row r="3" spans="1:30">
      <c r="A3" s="5" t="s">
        <v>0</v>
      </c>
      <c r="B3" s="6" t="s">
        <v>1</v>
      </c>
      <c r="C3" s="6" t="s">
        <v>3</v>
      </c>
      <c r="D3" s="7">
        <v>309.55</v>
      </c>
      <c r="E3" s="19">
        <v>308.39999999999998</v>
      </c>
      <c r="F3" s="20">
        <f t="shared" ref="F3:F66" si="0">ABS(D3-E3)</f>
        <v>1.1500000000000341</v>
      </c>
      <c r="G3" s="1">
        <v>287.39999999999998</v>
      </c>
      <c r="H3" s="7">
        <f t="shared" ref="H3:H66" si="1">ABS(D3-G3)</f>
        <v>22.150000000000034</v>
      </c>
      <c r="I3" s="41">
        <v>311.2</v>
      </c>
      <c r="J3" s="42">
        <f t="shared" ref="J3:J66" si="2">ABS(D3-I3)</f>
        <v>1.6499999999999773</v>
      </c>
      <c r="K3" s="43">
        <v>13.716025865500001</v>
      </c>
      <c r="L3" s="43">
        <v>13.8945366637</v>
      </c>
      <c r="M3" s="44" t="s">
        <v>157</v>
      </c>
      <c r="N3" s="1">
        <v>343.6</v>
      </c>
      <c r="O3" s="26">
        <f>ABS(D3-N3)</f>
        <v>34.050000000000011</v>
      </c>
      <c r="P3" s="31">
        <v>356.4</v>
      </c>
      <c r="Q3" s="20">
        <f>ABS(D3-P3)</f>
        <v>46.849999999999966</v>
      </c>
      <c r="R3" s="1">
        <v>340.2</v>
      </c>
      <c r="S3" s="26">
        <f>ABS(D3-R3)</f>
        <v>30.649999999999977</v>
      </c>
      <c r="T3" s="31">
        <v>338.8</v>
      </c>
      <c r="U3" s="20">
        <f>ABS(D3-T3)</f>
        <v>29.25</v>
      </c>
      <c r="W3" s="15">
        <v>1</v>
      </c>
      <c r="X3" s="6">
        <f>COUNTIF(F:F,"&lt;1")-COUNTIF(F:F,"&lt;0")</f>
        <v>29</v>
      </c>
      <c r="Y3" s="6">
        <f>COUNTIF(H:H,"&lt;1")-COUNTIF(H:H,"&lt;0")</f>
        <v>37</v>
      </c>
      <c r="Z3" s="6">
        <f>COUNTIF(J:J,"&lt;1")-COUNTIF(J:J,"&lt;0")</f>
        <v>31</v>
      </c>
      <c r="AA3" s="6">
        <f>COUNTIF(O:O,"&lt;1")-COUNTIF(O:O,"&lt;0")</f>
        <v>36</v>
      </c>
      <c r="AB3" s="6">
        <f>COUNTIF(Q:Q,"&lt;1")-COUNTIF(Q:Q,"&lt;0")</f>
        <v>31</v>
      </c>
      <c r="AC3" s="6">
        <f>COUNTIF(S:S,"&lt;1")-COUNTIF(S:S,"&lt;0")</f>
        <v>30</v>
      </c>
      <c r="AD3" s="7">
        <f>COUNTIF(U:U,"&lt;1")-COUNTIF(U:U,"&lt;0")</f>
        <v>33</v>
      </c>
    </row>
    <row r="4" spans="1:30">
      <c r="A4" s="5" t="s">
        <v>0</v>
      </c>
      <c r="B4" s="6" t="s">
        <v>1</v>
      </c>
      <c r="C4" s="6" t="s">
        <v>4</v>
      </c>
      <c r="D4" s="7">
        <v>308.55</v>
      </c>
      <c r="E4" s="19">
        <v>304.5</v>
      </c>
      <c r="F4" s="20">
        <f t="shared" si="0"/>
        <v>4.0500000000000114</v>
      </c>
      <c r="G4" s="1">
        <v>304.8</v>
      </c>
      <c r="H4" s="7">
        <f t="shared" si="1"/>
        <v>3.75</v>
      </c>
      <c r="I4" s="41">
        <v>311.8</v>
      </c>
      <c r="J4" s="42">
        <f t="shared" si="2"/>
        <v>3.25</v>
      </c>
      <c r="K4" s="43">
        <v>11.9279664344</v>
      </c>
      <c r="L4" s="43">
        <v>12.1083809796</v>
      </c>
      <c r="M4" s="44" t="s">
        <v>157</v>
      </c>
      <c r="N4" s="1">
        <v>312.3</v>
      </c>
      <c r="O4" s="26">
        <f>ABS(D4-N4)</f>
        <v>3.75</v>
      </c>
      <c r="P4" s="31">
        <v>312.2</v>
      </c>
      <c r="Q4" s="20">
        <f>ABS(D4-P4)</f>
        <v>3.6499999999999773</v>
      </c>
      <c r="R4" s="1">
        <v>316.89999999999998</v>
      </c>
      <c r="S4" s="26">
        <f>ABS(D4-R4)</f>
        <v>8.3499999999999659</v>
      </c>
      <c r="T4" s="31">
        <v>326.3</v>
      </c>
      <c r="U4" s="20">
        <f>ABS(D4-T4)</f>
        <v>17.75</v>
      </c>
      <c r="W4" s="15">
        <v>2</v>
      </c>
      <c r="X4" s="6">
        <f>COUNTIF(F:F,"&lt;2")-COUNTIF(F:F,"&lt;1")</f>
        <v>23</v>
      </c>
      <c r="Y4" s="6">
        <f>COUNTIF(H:H,"&lt;2")-COUNTIF(H:H,"&lt;1")</f>
        <v>29</v>
      </c>
      <c r="Z4" s="6">
        <f>COUNTIF(J:J,"&lt;2")-COUNTIF(J:J,"&lt;1")</f>
        <v>31</v>
      </c>
      <c r="AA4" s="6">
        <f>COUNTIF(O:O,"&lt;2")-COUNTIF(O:O,"&lt;1")</f>
        <v>31</v>
      </c>
      <c r="AB4" s="6">
        <f>COUNTIF(Q:Q,"&lt;2")-COUNTIF(Q:Q,"&lt;1")</f>
        <v>35</v>
      </c>
      <c r="AC4" s="6">
        <f>COUNTIF(S:S,"&lt;2")-COUNTIF(S:S,"&lt;1")</f>
        <v>28</v>
      </c>
      <c r="AD4" s="7">
        <f>COUNTIF(U:U,"&lt;2")-COUNTIF(U:U,"&lt;1")</f>
        <v>37</v>
      </c>
    </row>
    <row r="5" spans="1:30">
      <c r="A5" s="5" t="s">
        <v>0</v>
      </c>
      <c r="B5" s="6" t="s">
        <v>1</v>
      </c>
      <c r="C5" s="6" t="s">
        <v>5</v>
      </c>
      <c r="D5" s="7">
        <v>314.8</v>
      </c>
      <c r="E5" s="19">
        <v>263.3</v>
      </c>
      <c r="F5" s="11">
        <f t="shared" si="0"/>
        <v>51.5</v>
      </c>
      <c r="G5" s="1">
        <v>273.2</v>
      </c>
      <c r="H5" s="7">
        <f t="shared" si="1"/>
        <v>41.600000000000023</v>
      </c>
      <c r="I5" s="19">
        <v>265.7</v>
      </c>
      <c r="J5" s="27">
        <f t="shared" si="2"/>
        <v>49.100000000000023</v>
      </c>
      <c r="K5" s="39">
        <v>13.6727899506</v>
      </c>
      <c r="L5" s="39">
        <v>13.849643802699999</v>
      </c>
      <c r="M5" s="40" t="s">
        <v>158</v>
      </c>
      <c r="N5" s="1">
        <v>276.8</v>
      </c>
      <c r="O5" s="26">
        <f>ABS(D5-N5)</f>
        <v>38</v>
      </c>
      <c r="P5" s="31">
        <v>279.39999999999998</v>
      </c>
      <c r="Q5" s="20">
        <f>ABS(D5-P5)</f>
        <v>35.400000000000034</v>
      </c>
      <c r="R5" s="1">
        <v>360.9</v>
      </c>
      <c r="S5" s="26">
        <f>ABS(D5-R5)</f>
        <v>46.099999999999966</v>
      </c>
      <c r="T5" s="31">
        <v>286.5</v>
      </c>
      <c r="U5" s="20">
        <f>ABS(D5-T5)</f>
        <v>28.300000000000011</v>
      </c>
      <c r="W5" s="15">
        <v>3</v>
      </c>
      <c r="X5" s="6">
        <f>COUNTIF(F:F,"&lt;3")-COUNTIF(F:F,"&lt;2")</f>
        <v>18</v>
      </c>
      <c r="Y5" s="6">
        <f>COUNTIF(H:H,"&lt;3")-COUNTIF(H:H,"&lt;2")</f>
        <v>28</v>
      </c>
      <c r="Z5" s="6">
        <f>COUNTIF(J:J,"&lt;3")-COUNTIF(J:J,"&lt;2")</f>
        <v>16</v>
      </c>
      <c r="AA5" s="6">
        <f>COUNTIF(O:O,"&lt;3")-COUNTIF(O:O,"&lt;2")</f>
        <v>22</v>
      </c>
      <c r="AB5" s="6">
        <f>COUNTIF(Q:Q,"&lt;3")-COUNTIF(Q:Q,"&lt;2")</f>
        <v>22</v>
      </c>
      <c r="AC5" s="6">
        <f>COUNTIF(S:S,"&lt;3")-COUNTIF(S:S,"&lt;2")</f>
        <v>20</v>
      </c>
      <c r="AD5" s="7">
        <f>COUNTIF(U:U,"&lt;3")-COUNTIF(U:U,"&lt;2")</f>
        <v>19</v>
      </c>
    </row>
    <row r="6" spans="1:30">
      <c r="A6" s="5" t="s">
        <v>0</v>
      </c>
      <c r="B6" s="6" t="s">
        <v>1</v>
      </c>
      <c r="C6" s="6" t="s">
        <v>6</v>
      </c>
      <c r="D6" s="7">
        <v>318</v>
      </c>
      <c r="E6" s="19">
        <v>316.8</v>
      </c>
      <c r="F6" s="20">
        <f t="shared" si="0"/>
        <v>1.1999999999999886</v>
      </c>
      <c r="G6" s="1">
        <v>318.5</v>
      </c>
      <c r="H6" s="7">
        <f t="shared" si="1"/>
        <v>0.5</v>
      </c>
      <c r="I6" s="19">
        <v>320.89999999999998</v>
      </c>
      <c r="J6" s="27">
        <f t="shared" si="2"/>
        <v>2.8999999999999773</v>
      </c>
      <c r="K6" s="39">
        <v>13.7312377933</v>
      </c>
      <c r="L6" s="39">
        <v>13.9096150364</v>
      </c>
      <c r="M6" s="40" t="s">
        <v>158</v>
      </c>
      <c r="N6" s="1">
        <v>316.8</v>
      </c>
      <c r="O6" s="26">
        <f>ABS(D6-N6)</f>
        <v>1.1999999999999886</v>
      </c>
      <c r="P6" s="31">
        <v>316.39999999999998</v>
      </c>
      <c r="Q6" s="20">
        <f>ABS(D6-P6)</f>
        <v>1.6000000000000227</v>
      </c>
      <c r="R6" s="1">
        <v>316.7</v>
      </c>
      <c r="S6" s="26">
        <f>ABS(D6-R6)</f>
        <v>1.3000000000000114</v>
      </c>
      <c r="T6" s="31">
        <v>319.7</v>
      </c>
      <c r="U6" s="20">
        <f>ABS(D6-T6)</f>
        <v>1.6999999999999886</v>
      </c>
      <c r="W6" s="15">
        <v>4</v>
      </c>
      <c r="X6" s="6">
        <f>COUNTIF(F:F,"&lt;4")-COUNTIF(F:F,"&lt;3")</f>
        <v>5</v>
      </c>
      <c r="Y6" s="6">
        <f>COUNTIF(H:H,"&lt;4")-COUNTIF(H:H,"&lt;3")</f>
        <v>8</v>
      </c>
      <c r="Z6" s="6">
        <f>COUNTIF(J:J,"&lt;4")-COUNTIF(J:J,"&lt;3")</f>
        <v>8</v>
      </c>
      <c r="AA6" s="6">
        <f>COUNTIF(O:O,"&lt;4")-COUNTIF(O:O,"&lt;3")</f>
        <v>9</v>
      </c>
      <c r="AB6" s="6">
        <f>COUNTIF(Q:Q,"&lt;4")-COUNTIF(Q:Q,"&lt;3")</f>
        <v>9</v>
      </c>
      <c r="AC6" s="6">
        <f>COUNTIF(S:S,"&lt;4")-COUNTIF(S:S,"&lt;3")</f>
        <v>9</v>
      </c>
      <c r="AD6" s="7">
        <f>COUNTIF(U:U,"&lt;4")-COUNTIF(U:U,"&lt;3")</f>
        <v>7</v>
      </c>
    </row>
    <row r="7" spans="1:30">
      <c r="A7" s="5" t="s">
        <v>0</v>
      </c>
      <c r="B7" s="6" t="s">
        <v>1</v>
      </c>
      <c r="C7" s="6" t="s">
        <v>7</v>
      </c>
      <c r="D7" s="7">
        <v>330.7</v>
      </c>
      <c r="E7" s="19">
        <v>306.5</v>
      </c>
      <c r="F7" s="11">
        <f t="shared" si="0"/>
        <v>24.199999999999989</v>
      </c>
      <c r="G7" s="1">
        <v>331.9</v>
      </c>
      <c r="H7" s="7">
        <f t="shared" si="1"/>
        <v>1.1999999999999886</v>
      </c>
      <c r="I7" s="41">
        <v>331.7</v>
      </c>
      <c r="J7" s="42">
        <f t="shared" si="2"/>
        <v>1</v>
      </c>
      <c r="K7" s="43">
        <v>13.5003909733</v>
      </c>
      <c r="L7" s="43">
        <v>13.6727899506</v>
      </c>
      <c r="M7" s="44" t="s">
        <v>158</v>
      </c>
      <c r="N7" s="1">
        <v>336.4</v>
      </c>
      <c r="O7" s="26">
        <f>ABS(D7-N7)</f>
        <v>5.6999999999999886</v>
      </c>
      <c r="P7" s="31">
        <v>336.3</v>
      </c>
      <c r="Q7" s="20">
        <f>ABS(D7-P7)</f>
        <v>5.6000000000000227</v>
      </c>
      <c r="R7" s="1">
        <v>334.6</v>
      </c>
      <c r="S7" s="26">
        <f>ABS(D7-R7)</f>
        <v>3.9000000000000341</v>
      </c>
      <c r="T7" s="31">
        <v>333.6</v>
      </c>
      <c r="U7" s="20">
        <f>ABS(D7-T7)</f>
        <v>2.9000000000000341</v>
      </c>
      <c r="W7" s="15">
        <v>5</v>
      </c>
      <c r="X7" s="6">
        <f>COUNTIF(F:F,"&lt;5")-COUNTIF(F:F,"&lt;4")</f>
        <v>9</v>
      </c>
      <c r="Y7" s="6">
        <f>COUNTIF(H:H,"&lt;5")-COUNTIF(H:H,"&lt;4")</f>
        <v>6</v>
      </c>
      <c r="Z7" s="6">
        <f>COUNTIF(J:J,"&lt;5")-COUNTIF(J:J,"&lt;4")</f>
        <v>4</v>
      </c>
      <c r="AA7" s="6">
        <f>COUNTIF(O:O,"&lt;5")-COUNTIF(O:O,"&lt;4")</f>
        <v>6</v>
      </c>
      <c r="AB7" s="6">
        <f>COUNTIF(Q:Q,"&lt;5")-COUNTIF(Q:Q,"&lt;4")</f>
        <v>7</v>
      </c>
      <c r="AC7" s="6">
        <f>COUNTIF(S:S,"&lt;5")-COUNTIF(S:S,"&lt;4")</f>
        <v>6</v>
      </c>
      <c r="AD7" s="7">
        <f>COUNTIF(U:U,"&lt;5")-COUNTIF(U:U,"&lt;4")</f>
        <v>6</v>
      </c>
    </row>
    <row r="8" spans="1:30">
      <c r="A8" s="5" t="s">
        <v>0</v>
      </c>
      <c r="B8" s="6" t="s">
        <v>1</v>
      </c>
      <c r="C8" s="6" t="s">
        <v>8</v>
      </c>
      <c r="D8" s="7">
        <v>297.25</v>
      </c>
      <c r="E8" s="19" t="s">
        <v>148</v>
      </c>
      <c r="F8" s="20" t="s">
        <v>148</v>
      </c>
      <c r="G8" s="1">
        <v>260.5</v>
      </c>
      <c r="H8" s="7">
        <f t="shared" si="1"/>
        <v>36.75</v>
      </c>
      <c r="I8" s="41">
        <v>295</v>
      </c>
      <c r="J8" s="42">
        <f t="shared" si="2"/>
        <v>2.25</v>
      </c>
      <c r="K8" s="43">
        <v>13.7750179654</v>
      </c>
      <c r="L8" s="43">
        <v>13.9550766259</v>
      </c>
      <c r="M8" s="44" t="s">
        <v>157</v>
      </c>
      <c r="N8" s="1">
        <v>299</v>
      </c>
      <c r="O8" s="26">
        <f>ABS(D8-N8)</f>
        <v>1.75</v>
      </c>
      <c r="P8" s="31">
        <v>297.89999999999998</v>
      </c>
      <c r="Q8" s="20">
        <f>ABS(D8-P8)</f>
        <v>0.64999999999997726</v>
      </c>
      <c r="R8" s="1">
        <v>360.9</v>
      </c>
      <c r="S8" s="26">
        <f>ABS(D8-R8)</f>
        <v>63.649999999999977</v>
      </c>
      <c r="T8" s="31">
        <v>290.39999999999998</v>
      </c>
      <c r="U8" s="20">
        <f>ABS(D8-T8)</f>
        <v>6.8500000000000227</v>
      </c>
      <c r="W8" s="15">
        <v>6</v>
      </c>
      <c r="X8" s="6">
        <f>COUNTIF(F:F,"&lt;6")-COUNTIF(F:F,"&lt;5")</f>
        <v>2</v>
      </c>
      <c r="Y8" s="6">
        <f>COUNTIF(H:H,"&lt;6")-COUNTIF(H:H,"&lt;5")</f>
        <v>5</v>
      </c>
      <c r="Z8" s="6">
        <f>COUNTIF(J:J,"&lt;6")-COUNTIF(J:J,"&lt;5")</f>
        <v>1</v>
      </c>
      <c r="AA8" s="6">
        <f>COUNTIF(O:O,"&lt;6")-COUNTIF(O:O,"&lt;5")</f>
        <v>5</v>
      </c>
      <c r="AB8" s="6">
        <f>COUNTIF(Q:Q,"&lt;6")-COUNTIF(Q:Q,"&lt;5")</f>
        <v>3</v>
      </c>
      <c r="AC8" s="6">
        <f>COUNTIF(S:S,"&lt;6")-COUNTIF(S:S,"&lt;5")</f>
        <v>3</v>
      </c>
      <c r="AD8" s="7">
        <f>COUNTIF(U:U,"&lt;6")-COUNTIF(U:U,"&lt;5")</f>
        <v>3</v>
      </c>
    </row>
    <row r="9" spans="1:30">
      <c r="A9" s="5" t="s">
        <v>0</v>
      </c>
      <c r="B9" s="6" t="s">
        <v>1</v>
      </c>
      <c r="C9" s="6" t="s">
        <v>9</v>
      </c>
      <c r="D9" s="7">
        <v>309.35000000000002</v>
      </c>
      <c r="E9" s="19">
        <v>310.7</v>
      </c>
      <c r="F9" s="20">
        <f t="shared" si="0"/>
        <v>1.3499999999999659</v>
      </c>
      <c r="G9" s="1">
        <v>313.10000000000002</v>
      </c>
      <c r="H9" s="7">
        <f t="shared" si="1"/>
        <v>3.75</v>
      </c>
      <c r="I9" s="41">
        <v>310.10000000000002</v>
      </c>
      <c r="J9" s="42">
        <f t="shared" si="2"/>
        <v>0.75</v>
      </c>
      <c r="K9" s="43">
        <v>13.599543605699999</v>
      </c>
      <c r="L9" s="43">
        <v>13.7750179654</v>
      </c>
      <c r="M9" s="44" t="s">
        <v>157</v>
      </c>
      <c r="N9" s="1">
        <v>346.2</v>
      </c>
      <c r="O9" s="26">
        <f>ABS(D9-N9)</f>
        <v>36.849999999999966</v>
      </c>
      <c r="P9" s="31">
        <v>346.4</v>
      </c>
      <c r="Q9" s="20">
        <f>ABS(D9-P9)</f>
        <v>37.049999999999955</v>
      </c>
      <c r="R9" s="1">
        <v>360.9</v>
      </c>
      <c r="S9" s="26">
        <f>ABS(D9-R9)</f>
        <v>51.549999999999955</v>
      </c>
      <c r="T9" s="31">
        <v>323.5</v>
      </c>
      <c r="U9" s="20">
        <f>ABS(D9-T9)</f>
        <v>14.149999999999977</v>
      </c>
      <c r="W9" s="15">
        <v>7</v>
      </c>
      <c r="X9" s="6">
        <f>COUNTIF(F:F,"&lt;7")-COUNTIF(F:F,"&lt;6")</f>
        <v>2</v>
      </c>
      <c r="Y9" s="6">
        <f>COUNTIF(H:H,"&lt;7")-COUNTIF(H:H,"&lt;6")</f>
        <v>1</v>
      </c>
      <c r="Z9" s="6">
        <f>COUNTIF(J:J,"&lt;7")-COUNTIF(J:J,"&lt;6")</f>
        <v>2</v>
      </c>
      <c r="AA9" s="6">
        <f>COUNTIF(O:O,"&lt;7")-COUNTIF(O:O,"&lt;6")</f>
        <v>3</v>
      </c>
      <c r="AB9" s="6">
        <f>COUNTIF(Q:Q,"&lt;7")-COUNTIF(Q:Q,"&lt;6")</f>
        <v>3</v>
      </c>
      <c r="AC9" s="6">
        <f>COUNTIF(S:S,"&lt;7")-COUNTIF(S:S,"&lt;6")</f>
        <v>0</v>
      </c>
      <c r="AD9" s="7">
        <f>COUNTIF(U:U,"&lt;7")-COUNTIF(U:U,"&lt;6")</f>
        <v>4</v>
      </c>
    </row>
    <row r="10" spans="1:30">
      <c r="A10" s="5" t="s">
        <v>0</v>
      </c>
      <c r="B10" s="6" t="s">
        <v>1</v>
      </c>
      <c r="C10" s="6" t="s">
        <v>10</v>
      </c>
      <c r="D10" s="7">
        <v>314.85000000000002</v>
      </c>
      <c r="E10" s="19">
        <v>319.5</v>
      </c>
      <c r="F10" s="20">
        <f t="shared" si="0"/>
        <v>4.6499999999999773</v>
      </c>
      <c r="G10" s="1">
        <v>318.89999999999998</v>
      </c>
      <c r="H10" s="7">
        <f t="shared" si="1"/>
        <v>4.0499999999999545</v>
      </c>
      <c r="I10" s="41">
        <v>316.10000000000002</v>
      </c>
      <c r="J10" s="42">
        <f t="shared" si="2"/>
        <v>1.25</v>
      </c>
      <c r="K10" s="43">
        <v>13.4284806641</v>
      </c>
      <c r="L10" s="43">
        <v>13.599543605699999</v>
      </c>
      <c r="M10" s="44" t="s">
        <v>157</v>
      </c>
      <c r="N10" s="1">
        <v>315.60000000000002</v>
      </c>
      <c r="O10" s="26">
        <f>ABS(D10-N10)</f>
        <v>0.75</v>
      </c>
      <c r="P10" s="31">
        <v>318.10000000000002</v>
      </c>
      <c r="Q10" s="20">
        <f>ABS(D10-P10)</f>
        <v>3.25</v>
      </c>
      <c r="R10" s="1">
        <v>317.60000000000002</v>
      </c>
      <c r="S10" s="26">
        <f>ABS(D10-R10)</f>
        <v>2.75</v>
      </c>
      <c r="T10" s="31">
        <v>340.4</v>
      </c>
      <c r="U10" s="20">
        <f>ABS(D10-T10)</f>
        <v>25.549999999999955</v>
      </c>
      <c r="W10" s="15">
        <v>8</v>
      </c>
      <c r="X10" s="6">
        <f>COUNTIF(F:F,"&lt;8")-COUNTIF(F:F,"&lt;7")</f>
        <v>4</v>
      </c>
      <c r="Y10" s="6">
        <f>COUNTIF(H:H,"&lt;8")-COUNTIF(H:H,"&lt;7")</f>
        <v>2</v>
      </c>
      <c r="Z10" s="6">
        <f>COUNTIF(J:J,"&lt;8")-COUNTIF(J:J,"&lt;7")</f>
        <v>4</v>
      </c>
      <c r="AA10" s="6">
        <f>COUNTIF(O:O,"&lt;8")-COUNTIF(O:O,"&lt;7")</f>
        <v>2</v>
      </c>
      <c r="AB10" s="6">
        <f>COUNTIF(Q:Q,"&lt;8")-COUNTIF(Q:Q,"&lt;7")</f>
        <v>3</v>
      </c>
      <c r="AC10" s="6">
        <f>COUNTIF(S:S,"&lt;8")-COUNTIF(S:S,"&lt;7")</f>
        <v>3</v>
      </c>
      <c r="AD10" s="7">
        <f>COUNTIF(U:U,"&lt;8")-COUNTIF(U:U,"&lt;7")</f>
        <v>3</v>
      </c>
    </row>
    <row r="11" spans="1:30">
      <c r="A11" s="5" t="s">
        <v>0</v>
      </c>
      <c r="B11" s="6" t="s">
        <v>1</v>
      </c>
      <c r="C11" s="6" t="s">
        <v>11</v>
      </c>
      <c r="D11" s="7">
        <v>311.85000000000002</v>
      </c>
      <c r="E11" s="19">
        <v>312.7</v>
      </c>
      <c r="F11" s="20">
        <f t="shared" si="0"/>
        <v>0.84999999999996589</v>
      </c>
      <c r="G11" s="1">
        <v>312.7</v>
      </c>
      <c r="H11" s="7">
        <f t="shared" si="1"/>
        <v>0.84999999999996589</v>
      </c>
      <c r="I11" s="41">
        <v>312.2</v>
      </c>
      <c r="J11" s="42">
        <f t="shared" si="2"/>
        <v>0.34999999999996589</v>
      </c>
      <c r="K11" s="43">
        <v>13.716025865500001</v>
      </c>
      <c r="L11" s="43">
        <v>13.8945366637</v>
      </c>
      <c r="M11" s="44" t="s">
        <v>157</v>
      </c>
      <c r="N11" s="1">
        <v>312.60000000000002</v>
      </c>
      <c r="O11" s="26">
        <f>ABS(D11-N11)</f>
        <v>0.75</v>
      </c>
      <c r="P11" s="31">
        <v>312.7</v>
      </c>
      <c r="Q11" s="20">
        <f>ABS(D11-P11)</f>
        <v>0.84999999999996589</v>
      </c>
      <c r="R11" s="1">
        <v>312.7</v>
      </c>
      <c r="S11" s="26">
        <f>ABS(D11-R11)</f>
        <v>0.84999999999996589</v>
      </c>
      <c r="T11" s="31">
        <v>312.60000000000002</v>
      </c>
      <c r="U11" s="20">
        <f>ABS(D11-T11)</f>
        <v>0.75</v>
      </c>
      <c r="W11" s="15">
        <v>9</v>
      </c>
      <c r="X11" s="6">
        <f>COUNTIF(F:F,"&lt;9")-COUNTIF(F:F,"&lt;8")</f>
        <v>3</v>
      </c>
      <c r="Y11" s="6">
        <f>COUNTIF(H:H,"&lt;9")-COUNTIF(H:H,"&lt;8")</f>
        <v>0</v>
      </c>
      <c r="Z11" s="6">
        <f>COUNTIF(J:J,"&lt;9")-COUNTIF(J:J,"&lt;8")</f>
        <v>1</v>
      </c>
      <c r="AA11" s="6">
        <f>COUNTIF(O:O,"&lt;9")-COUNTIF(O:O,"&lt;8")</f>
        <v>2</v>
      </c>
      <c r="AB11" s="6">
        <f>COUNTIF(Q:Q,"&lt;9")-COUNTIF(Q:Q,"&lt;8")</f>
        <v>1</v>
      </c>
      <c r="AC11" s="6">
        <f>COUNTIF(S:S,"&lt;9")-COUNTIF(S:S,"&lt;8")</f>
        <v>3</v>
      </c>
      <c r="AD11" s="7">
        <f>COUNTIF(U:U,"&lt;9")-COUNTIF(U:U,"&lt;8")</f>
        <v>1</v>
      </c>
    </row>
    <row r="12" spans="1:30">
      <c r="A12" s="5" t="s">
        <v>0</v>
      </c>
      <c r="B12" s="6" t="s">
        <v>1</v>
      </c>
      <c r="C12" s="6" t="s">
        <v>12</v>
      </c>
      <c r="D12" s="7">
        <v>318.3</v>
      </c>
      <c r="E12" s="19">
        <v>292.3</v>
      </c>
      <c r="F12" s="20">
        <f t="shared" si="0"/>
        <v>26</v>
      </c>
      <c r="G12" s="1">
        <v>275.89999999999998</v>
      </c>
      <c r="H12" s="7">
        <f t="shared" si="1"/>
        <v>42.400000000000034</v>
      </c>
      <c r="I12" s="19">
        <v>294.89999999999998</v>
      </c>
      <c r="J12" s="27">
        <f t="shared" si="2"/>
        <v>23.400000000000034</v>
      </c>
      <c r="K12" s="39">
        <v>13.6727899506</v>
      </c>
      <c r="L12" s="39">
        <v>13.849643802699999</v>
      </c>
      <c r="M12" s="40" t="s">
        <v>158</v>
      </c>
      <c r="N12" s="1">
        <v>316.8</v>
      </c>
      <c r="O12" s="26">
        <f>ABS(D12-N12)</f>
        <v>1.5</v>
      </c>
      <c r="P12" s="31">
        <v>298.39999999999998</v>
      </c>
      <c r="Q12" s="20">
        <f>ABS(D12-P12)</f>
        <v>19.900000000000034</v>
      </c>
      <c r="R12" s="1">
        <v>360.9</v>
      </c>
      <c r="S12" s="26">
        <f>ABS(D12-R12)</f>
        <v>42.599999999999966</v>
      </c>
      <c r="T12" s="31">
        <v>298.60000000000002</v>
      </c>
      <c r="U12" s="20">
        <f>ABS(D12-T12)</f>
        <v>19.699999999999989</v>
      </c>
      <c r="W12" s="15">
        <v>10</v>
      </c>
      <c r="X12" s="6">
        <f>COUNTIF(F:F,"&lt;10")-COUNTIF(F:F,"&lt;9")</f>
        <v>1</v>
      </c>
      <c r="Y12" s="6">
        <f>COUNTIF(H:H,"&lt;10")-COUNTIF(H:H,"&lt;9")</f>
        <v>0</v>
      </c>
      <c r="Z12" s="6">
        <f>COUNTIF(J:J,"&lt;10")-COUNTIF(J:J,"&lt;9")</f>
        <v>2</v>
      </c>
      <c r="AA12" s="6">
        <f>COUNTIF(O:O,"&lt;10")-COUNTIF(O:O,"&lt;9")</f>
        <v>0</v>
      </c>
      <c r="AB12" s="6">
        <f>COUNTIF(Q:Q,"&lt;10")-COUNTIF(Q:Q,"&lt;9")</f>
        <v>3</v>
      </c>
      <c r="AC12" s="6">
        <f>COUNTIF(S:S,"&lt;10")-COUNTIF(S:S,"&lt;9")</f>
        <v>1</v>
      </c>
      <c r="AD12" s="7">
        <f>COUNTIF(U:U,"&lt;10")-COUNTIF(U:U,"&lt;9")</f>
        <v>0</v>
      </c>
    </row>
    <row r="13" spans="1:30">
      <c r="A13" s="5" t="s">
        <v>0</v>
      </c>
      <c r="B13" s="6" t="s">
        <v>1</v>
      </c>
      <c r="C13" s="6" t="s">
        <v>13</v>
      </c>
      <c r="D13" s="7">
        <v>306</v>
      </c>
      <c r="E13" s="19">
        <v>293.39999999999998</v>
      </c>
      <c r="F13" s="11">
        <f t="shared" si="0"/>
        <v>12.600000000000023</v>
      </c>
      <c r="G13" s="1">
        <v>265.10000000000002</v>
      </c>
      <c r="H13" s="7">
        <f t="shared" si="1"/>
        <v>40.899999999999977</v>
      </c>
      <c r="I13" s="41">
        <v>301.8</v>
      </c>
      <c r="J13" s="42">
        <f t="shared" si="2"/>
        <v>4.1999999999999886</v>
      </c>
      <c r="K13" s="43">
        <v>13.7312377933</v>
      </c>
      <c r="L13" s="43">
        <v>13.9096150364</v>
      </c>
      <c r="M13" s="44" t="s">
        <v>158</v>
      </c>
      <c r="N13" s="1">
        <v>312.8</v>
      </c>
      <c r="O13" s="26">
        <f>ABS(D13-N13)</f>
        <v>6.8000000000000114</v>
      </c>
      <c r="P13" s="31">
        <v>298.8</v>
      </c>
      <c r="Q13" s="20">
        <f>ABS(D13-P13)</f>
        <v>7.1999999999999886</v>
      </c>
      <c r="R13" s="1">
        <v>360.9</v>
      </c>
      <c r="S13" s="26">
        <f>ABS(D13-R13)</f>
        <v>54.899999999999977</v>
      </c>
      <c r="T13" s="31">
        <v>298.8</v>
      </c>
      <c r="U13" s="20">
        <f>ABS(D13-T13)</f>
        <v>7.1999999999999886</v>
      </c>
      <c r="W13" s="15">
        <v>11</v>
      </c>
      <c r="X13" s="6">
        <f>COUNTIF(F:F,"&lt;11")-COUNTIF(F:F,"&lt;10")</f>
        <v>1</v>
      </c>
      <c r="Y13" s="6">
        <f>COUNTIF(H:H,"&lt;11")-COUNTIF(H:H,"&lt;10")</f>
        <v>0</v>
      </c>
      <c r="Z13" s="6">
        <f>COUNTIF(J:J,"&lt;11")-COUNTIF(J:J,"&lt;10")</f>
        <v>2</v>
      </c>
      <c r="AA13" s="6">
        <f>COUNTIF(O:O,"&lt;11")-COUNTIF(O:O,"&lt;10")</f>
        <v>0</v>
      </c>
      <c r="AB13" s="6">
        <f>COUNTIF(Q:Q,"&lt;11")-COUNTIF(Q:Q,"&lt;10")</f>
        <v>0</v>
      </c>
      <c r="AC13" s="6">
        <f>COUNTIF(S:S,"&lt;11")-COUNTIF(S:S,"&lt;10")</f>
        <v>0</v>
      </c>
      <c r="AD13" s="7">
        <f>COUNTIF(U:U,"&lt;11")-COUNTIF(U:U,"&lt;10")</f>
        <v>3</v>
      </c>
    </row>
    <row r="14" spans="1:30">
      <c r="A14" s="5" t="s">
        <v>0</v>
      </c>
      <c r="B14" s="6" t="s">
        <v>1</v>
      </c>
      <c r="C14" s="6" t="s">
        <v>14</v>
      </c>
      <c r="D14" s="7">
        <v>315.8</v>
      </c>
      <c r="E14" s="19">
        <v>344.3</v>
      </c>
      <c r="F14" s="11">
        <f t="shared" si="0"/>
        <v>28.5</v>
      </c>
      <c r="G14" s="1">
        <v>330.7</v>
      </c>
      <c r="H14" s="7">
        <f t="shared" si="1"/>
        <v>14.899999999999977</v>
      </c>
      <c r="I14" s="41">
        <v>315.2</v>
      </c>
      <c r="J14" s="42">
        <f t="shared" si="2"/>
        <v>0.60000000000002274</v>
      </c>
      <c r="K14" s="43">
        <v>13.6148370224</v>
      </c>
      <c r="L14" s="43">
        <v>13.7901869182</v>
      </c>
      <c r="M14" s="44" t="s">
        <v>158</v>
      </c>
      <c r="N14" s="1">
        <v>335.2</v>
      </c>
      <c r="O14" s="26">
        <f>ABS(D14-N14)</f>
        <v>19.399999999999977</v>
      </c>
      <c r="P14" s="31">
        <v>335.5</v>
      </c>
      <c r="Q14" s="20">
        <f>ABS(D14-P14)</f>
        <v>19.699999999999989</v>
      </c>
      <c r="R14" s="1">
        <v>334.4</v>
      </c>
      <c r="S14" s="26">
        <f>ABS(D14-R14)</f>
        <v>18.599999999999966</v>
      </c>
      <c r="T14" s="31">
        <v>331.4</v>
      </c>
      <c r="U14" s="20">
        <f>ABS(D14-T14)</f>
        <v>15.599999999999966</v>
      </c>
      <c r="W14" s="15">
        <v>12</v>
      </c>
      <c r="X14" s="6">
        <f>COUNTIF(F:F,"&lt;12")-COUNTIF(F:F,"&lt;11")</f>
        <v>2</v>
      </c>
      <c r="Y14" s="6">
        <f>COUNTIF(H:H,"&lt;12")-COUNTIF(H:H,"&lt;11")</f>
        <v>2</v>
      </c>
      <c r="Z14" s="6">
        <f>COUNTIF(J:J,"&lt;12")-COUNTIF(J:J,"&lt;11")</f>
        <v>2</v>
      </c>
      <c r="AA14" s="6">
        <f>COUNTIF(O:O,"&lt;12")-COUNTIF(O:O,"&lt;11")</f>
        <v>1</v>
      </c>
      <c r="AB14" s="6">
        <f>COUNTIF(Q:Q,"&lt;12")-COUNTIF(Q:Q,"&lt;11")</f>
        <v>2</v>
      </c>
      <c r="AC14" s="6">
        <f>COUNTIF(S:S,"&lt;12")-COUNTIF(S:S,"&lt;11")</f>
        <v>2</v>
      </c>
      <c r="AD14" s="7">
        <f>COUNTIF(U:U,"&lt;12")-COUNTIF(U:U,"&lt;11")</f>
        <v>2</v>
      </c>
    </row>
    <row r="15" spans="1:30">
      <c r="A15" s="5" t="s">
        <v>0</v>
      </c>
      <c r="B15" s="6" t="s">
        <v>1</v>
      </c>
      <c r="C15" s="6" t="s">
        <v>15</v>
      </c>
      <c r="D15" s="7">
        <v>309</v>
      </c>
      <c r="E15" s="19">
        <v>326.8</v>
      </c>
      <c r="F15" s="11">
        <f t="shared" si="0"/>
        <v>17.800000000000011</v>
      </c>
      <c r="G15" s="1">
        <v>326</v>
      </c>
      <c r="H15" s="7">
        <f t="shared" si="1"/>
        <v>17</v>
      </c>
      <c r="I15" s="41">
        <v>308.60000000000002</v>
      </c>
      <c r="J15" s="42">
        <f t="shared" si="2"/>
        <v>0.39999999999997726</v>
      </c>
      <c r="K15" s="43">
        <v>13.6148370224</v>
      </c>
      <c r="L15" s="43">
        <v>13.7901869182</v>
      </c>
      <c r="M15" s="44" t="s">
        <v>158</v>
      </c>
      <c r="N15" s="1">
        <v>339.2</v>
      </c>
      <c r="O15" s="26">
        <f>ABS(D15-N15)</f>
        <v>30.199999999999989</v>
      </c>
      <c r="P15" s="31">
        <v>352.5</v>
      </c>
      <c r="Q15" s="20">
        <f>ABS(D15-P15)</f>
        <v>43.5</v>
      </c>
      <c r="R15" s="1">
        <v>360.9</v>
      </c>
      <c r="S15" s="26">
        <f>ABS(D15-R15)</f>
        <v>51.899999999999977</v>
      </c>
      <c r="T15" s="31">
        <v>341.9</v>
      </c>
      <c r="U15" s="20">
        <f>ABS(D15-T15)</f>
        <v>32.899999999999977</v>
      </c>
      <c r="W15" s="15">
        <v>13</v>
      </c>
      <c r="X15" s="6">
        <f>COUNTIF(F:F,"&lt;13")-COUNTIF(F:F,"&lt;12")</f>
        <v>1</v>
      </c>
      <c r="Y15" s="6">
        <f>COUNTIF(H:H,"&lt;13")-COUNTIF(H:H,"&lt;12")</f>
        <v>1</v>
      </c>
      <c r="Z15" s="6">
        <f>COUNTIF(J:J,"&lt;13")-COUNTIF(J:J,"&lt;12")</f>
        <v>3</v>
      </c>
      <c r="AA15" s="6">
        <f>COUNTIF(O:O,"&lt;13")-COUNTIF(O:O,"&lt;12")</f>
        <v>0</v>
      </c>
      <c r="AB15" s="6">
        <f>COUNTIF(Q:Q,"&lt;13")-COUNTIF(Q:Q,"&lt;12")</f>
        <v>0</v>
      </c>
      <c r="AC15" s="6">
        <f>COUNTIF(S:S,"&lt;13")-COUNTIF(S:S,"&lt;12")</f>
        <v>0</v>
      </c>
      <c r="AD15" s="7">
        <f>COUNTIF(U:U,"&lt;13")-COUNTIF(U:U,"&lt;12")</f>
        <v>1</v>
      </c>
    </row>
    <row r="16" spans="1:30">
      <c r="A16" s="5" t="s">
        <v>0</v>
      </c>
      <c r="B16" s="6" t="s">
        <v>16</v>
      </c>
      <c r="C16" s="6" t="s">
        <v>17</v>
      </c>
      <c r="D16" s="7">
        <v>293.75</v>
      </c>
      <c r="E16" s="19">
        <v>293.8</v>
      </c>
      <c r="F16" s="20">
        <f t="shared" si="0"/>
        <v>5.0000000000011369E-2</v>
      </c>
      <c r="G16" s="1">
        <v>293.8</v>
      </c>
      <c r="H16" s="7">
        <f t="shared" si="1"/>
        <v>5.0000000000011369E-2</v>
      </c>
      <c r="I16" s="19">
        <v>318.8</v>
      </c>
      <c r="J16" s="27">
        <f t="shared" si="2"/>
        <v>25.050000000000011</v>
      </c>
      <c r="K16" s="39">
        <v>12.6838983556</v>
      </c>
      <c r="L16" s="39">
        <v>12.8880809857</v>
      </c>
      <c r="M16" s="40" t="s">
        <v>157</v>
      </c>
      <c r="N16" s="1">
        <v>294.39999999999998</v>
      </c>
      <c r="O16" s="26">
        <f>ABS(D16-N16)</f>
        <v>0.64999999999997726</v>
      </c>
      <c r="P16" s="31">
        <v>295.60000000000002</v>
      </c>
      <c r="Q16" s="20">
        <f>ABS(D16-P16)</f>
        <v>1.8500000000000227</v>
      </c>
      <c r="R16" s="1">
        <v>294.3</v>
      </c>
      <c r="S16" s="26">
        <f>ABS(D16-R16)</f>
        <v>0.55000000000001137</v>
      </c>
      <c r="T16" s="31">
        <v>294.39999999999998</v>
      </c>
      <c r="U16" s="20">
        <f>ABS(D16-T16)</f>
        <v>0.64999999999997726</v>
      </c>
      <c r="W16" s="15">
        <v>14</v>
      </c>
      <c r="X16" s="6">
        <f>COUNTIF(F:F,"&lt;14")-COUNTIF(F:F,"&lt;13")</f>
        <v>2</v>
      </c>
      <c r="Y16" s="6">
        <f>COUNTIF(H:H,"&lt;14")-COUNTIF(H:H,"&lt;13")</f>
        <v>0</v>
      </c>
      <c r="Z16" s="6">
        <f>COUNTIF(J:J,"&lt;14")-COUNTIF(J:J,"&lt;13")</f>
        <v>2</v>
      </c>
      <c r="AA16" s="6">
        <f>COUNTIF(O:O,"&lt;14")-COUNTIF(O:O,"&lt;13")</f>
        <v>1</v>
      </c>
      <c r="AB16" s="6">
        <f>COUNTIF(Q:Q,"&lt;14")-COUNTIF(Q:Q,"&lt;13")</f>
        <v>0</v>
      </c>
      <c r="AC16" s="6">
        <f>COUNTIF(S:S,"&lt;14")-COUNTIF(S:S,"&lt;13")</f>
        <v>0</v>
      </c>
      <c r="AD16" s="7">
        <f>COUNTIF(U:U,"&lt;14")-COUNTIF(U:U,"&lt;13")</f>
        <v>0</v>
      </c>
    </row>
    <row r="17" spans="1:30">
      <c r="A17" s="5" t="s">
        <v>0</v>
      </c>
      <c r="B17" s="6" t="s">
        <v>16</v>
      </c>
      <c r="C17" s="6" t="s">
        <v>18</v>
      </c>
      <c r="D17" s="7">
        <v>302.35000000000002</v>
      </c>
      <c r="E17" s="19">
        <v>300</v>
      </c>
      <c r="F17" s="20">
        <f t="shared" si="0"/>
        <v>2.3500000000000227</v>
      </c>
      <c r="G17" s="1">
        <v>299.89999999999998</v>
      </c>
      <c r="H17" s="7">
        <f t="shared" si="1"/>
        <v>2.4500000000000455</v>
      </c>
      <c r="I17" s="19">
        <v>300.10000000000002</v>
      </c>
      <c r="J17" s="27">
        <f t="shared" si="2"/>
        <v>2.25</v>
      </c>
      <c r="K17" s="39">
        <v>12.247311635300001</v>
      </c>
      <c r="L17" s="39">
        <v>12.4375848911</v>
      </c>
      <c r="M17" s="40" t="s">
        <v>157</v>
      </c>
      <c r="N17" s="1">
        <v>299.89999999999998</v>
      </c>
      <c r="O17" s="26">
        <f>ABS(D17-N17)</f>
        <v>2.4500000000000455</v>
      </c>
      <c r="P17" s="31">
        <v>299.89999999999998</v>
      </c>
      <c r="Q17" s="20">
        <f>ABS(D17-P17)</f>
        <v>2.4500000000000455</v>
      </c>
      <c r="R17" s="1">
        <v>300.2</v>
      </c>
      <c r="S17" s="26">
        <f>ABS(D17-R17)</f>
        <v>2.1500000000000341</v>
      </c>
      <c r="T17" s="31">
        <v>299.89999999999998</v>
      </c>
      <c r="U17" s="20">
        <f>ABS(D17-T17)</f>
        <v>2.4500000000000455</v>
      </c>
      <c r="W17" s="15">
        <v>15</v>
      </c>
      <c r="X17" s="6">
        <f>COUNTIF(F:F,"&lt;15")-COUNTIF(F:F,"&lt;14")</f>
        <v>0</v>
      </c>
      <c r="Y17" s="6">
        <f>COUNTIF(H:H,"&lt;15")-COUNTIF(H:H,"&lt;14")</f>
        <v>1</v>
      </c>
      <c r="Z17" s="6">
        <f>COUNTIF(J:J,"&lt;15")-COUNTIF(J:J,"&lt;14")</f>
        <v>0</v>
      </c>
      <c r="AA17" s="6">
        <f>COUNTIF(O:O,"&lt;15")-COUNTIF(O:O,"&lt;14")</f>
        <v>1</v>
      </c>
      <c r="AB17" s="6">
        <f>COUNTIF(Q:Q,"&lt;15")-COUNTIF(Q:Q,"&lt;14")</f>
        <v>0</v>
      </c>
      <c r="AC17" s="6">
        <f>COUNTIF(S:S,"&lt;15")-COUNTIF(S:S,"&lt;14")</f>
        <v>0</v>
      </c>
      <c r="AD17" s="7">
        <f>COUNTIF(U:U,"&lt;15")-COUNTIF(U:U,"&lt;14")</f>
        <v>1</v>
      </c>
    </row>
    <row r="18" spans="1:30">
      <c r="A18" s="5" t="s">
        <v>0</v>
      </c>
      <c r="B18" s="6" t="s">
        <v>16</v>
      </c>
      <c r="C18" s="6" t="s">
        <v>19</v>
      </c>
      <c r="D18" s="7">
        <v>302.95</v>
      </c>
      <c r="E18" s="19">
        <v>301.60000000000002</v>
      </c>
      <c r="F18" s="20">
        <f t="shared" si="0"/>
        <v>1.3499999999999659</v>
      </c>
      <c r="G18" s="1">
        <v>301.8</v>
      </c>
      <c r="H18" s="7">
        <f t="shared" si="1"/>
        <v>1.1499999999999773</v>
      </c>
      <c r="I18" s="19">
        <v>301.60000000000002</v>
      </c>
      <c r="J18" s="27">
        <f t="shared" si="2"/>
        <v>1.3499999999999659</v>
      </c>
      <c r="K18" s="39">
        <v>13.5420407525</v>
      </c>
      <c r="L18" s="39">
        <v>13.716025865500001</v>
      </c>
      <c r="M18" s="40" t="s">
        <v>157</v>
      </c>
      <c r="N18" s="1">
        <v>301.10000000000002</v>
      </c>
      <c r="O18" s="26">
        <f>ABS(D18-N18)</f>
        <v>1.8499999999999659</v>
      </c>
      <c r="P18" s="31">
        <v>301.39999999999998</v>
      </c>
      <c r="Q18" s="20">
        <f>ABS(D18-P18)</f>
        <v>1.5500000000000114</v>
      </c>
      <c r="R18" s="1">
        <v>301.10000000000002</v>
      </c>
      <c r="S18" s="26">
        <f>ABS(D18-R18)</f>
        <v>1.8499999999999659</v>
      </c>
      <c r="T18" s="31">
        <v>301.5</v>
      </c>
      <c r="U18" s="20">
        <f>ABS(D18-T18)</f>
        <v>1.4499999999999886</v>
      </c>
      <c r="W18" s="15">
        <v>16</v>
      </c>
      <c r="X18" s="6">
        <f>COUNTIF(F:F,"&lt;16")-COUNTIF(F:F,"&lt;15")</f>
        <v>2</v>
      </c>
      <c r="Y18" s="6">
        <f>COUNTIF(H:H,"&lt;16")-COUNTIF(H:H,"&lt;15")</f>
        <v>0</v>
      </c>
      <c r="Z18" s="6">
        <f>COUNTIF(J:J,"&lt;16")-COUNTIF(J:J,"&lt;15")</f>
        <v>0</v>
      </c>
      <c r="AA18" s="6">
        <f>COUNTIF(O:O,"&lt;16")-COUNTIF(O:O,"&lt;15")</f>
        <v>2</v>
      </c>
      <c r="AB18" s="6">
        <f>COUNTIF(Q:Q,"&lt;16")-COUNTIF(Q:Q,"&lt;15")</f>
        <v>1</v>
      </c>
      <c r="AC18" s="6">
        <f>COUNTIF(S:S,"&lt;16")-COUNTIF(S:S,"&lt;15")</f>
        <v>0</v>
      </c>
      <c r="AD18" s="7">
        <f>COUNTIF(U:U,"&lt;16")-COUNTIF(U:U,"&lt;15")</f>
        <v>1</v>
      </c>
    </row>
    <row r="19" spans="1:30">
      <c r="A19" s="5" t="s">
        <v>0</v>
      </c>
      <c r="B19" s="6" t="s">
        <v>16</v>
      </c>
      <c r="C19" s="6" t="s">
        <v>20</v>
      </c>
      <c r="D19" s="7">
        <v>297.25</v>
      </c>
      <c r="E19" s="19">
        <v>294.39999999999998</v>
      </c>
      <c r="F19" s="20">
        <f t="shared" si="0"/>
        <v>2.8500000000000227</v>
      </c>
      <c r="G19" s="1">
        <v>294.5</v>
      </c>
      <c r="H19" s="7">
        <f t="shared" si="1"/>
        <v>2.75</v>
      </c>
      <c r="I19" s="19">
        <v>295.5</v>
      </c>
      <c r="J19" s="27">
        <f t="shared" si="2"/>
        <v>1.75</v>
      </c>
      <c r="K19" s="39">
        <v>11.5410387087</v>
      </c>
      <c r="L19" s="39">
        <v>11.7528451606</v>
      </c>
      <c r="M19" s="40" t="s">
        <v>157</v>
      </c>
      <c r="N19" s="1">
        <v>294.2</v>
      </c>
      <c r="O19" s="26">
        <f>ABS(D19-N19)</f>
        <v>3.0500000000000114</v>
      </c>
      <c r="P19" s="31">
        <v>294.2</v>
      </c>
      <c r="Q19" s="20">
        <f>ABS(D19-P19)</f>
        <v>3.0500000000000114</v>
      </c>
      <c r="R19" s="1">
        <v>294.2</v>
      </c>
      <c r="S19" s="26">
        <f>ABS(D19-R19)</f>
        <v>3.0500000000000114</v>
      </c>
      <c r="T19" s="31">
        <v>294.2</v>
      </c>
      <c r="U19" s="20">
        <f>ABS(D19-T19)</f>
        <v>3.0500000000000114</v>
      </c>
      <c r="W19" s="15">
        <v>17</v>
      </c>
      <c r="X19" s="6">
        <f>COUNTIF(F:F,"&lt;17")-COUNTIF(F:F,"&lt;16")</f>
        <v>2</v>
      </c>
      <c r="Y19" s="6">
        <f>COUNTIF(H:H,"&lt;17")-COUNTIF(H:H,"&lt;16")</f>
        <v>0</v>
      </c>
      <c r="Z19" s="6">
        <f>COUNTIF(J:J,"&lt;17")-COUNTIF(J:J,"&lt;16")</f>
        <v>0</v>
      </c>
      <c r="AA19" s="6">
        <f>COUNTIF(O:O,"&lt;17")-COUNTIF(O:O,"&lt;16")</f>
        <v>0</v>
      </c>
      <c r="AB19" s="6">
        <f>COUNTIF(Q:Q,"&lt;17")-COUNTIF(Q:Q,"&lt;16")</f>
        <v>0</v>
      </c>
      <c r="AC19" s="6">
        <f>COUNTIF(S:S,"&lt;17")-COUNTIF(S:S,"&lt;16")</f>
        <v>0</v>
      </c>
      <c r="AD19" s="7">
        <f>COUNTIF(U:U,"&lt;17")-COUNTIF(U:U,"&lt;16")</f>
        <v>0</v>
      </c>
    </row>
    <row r="20" spans="1:30">
      <c r="A20" s="5" t="s">
        <v>0</v>
      </c>
      <c r="B20" s="6" t="s">
        <v>16</v>
      </c>
      <c r="C20" s="6" t="s">
        <v>21</v>
      </c>
      <c r="D20" s="7">
        <v>297.25</v>
      </c>
      <c r="E20" s="19">
        <v>294.89999999999998</v>
      </c>
      <c r="F20" s="20">
        <f t="shared" si="0"/>
        <v>2.3500000000000227</v>
      </c>
      <c r="G20" s="1">
        <v>294.8</v>
      </c>
      <c r="H20" s="7">
        <f t="shared" si="1"/>
        <v>2.4499999999999886</v>
      </c>
      <c r="I20" s="19">
        <v>295.8</v>
      </c>
      <c r="J20" s="27">
        <f t="shared" si="2"/>
        <v>1.4499999999999886</v>
      </c>
      <c r="K20" s="39">
        <v>11.9279664344</v>
      </c>
      <c r="L20" s="39">
        <v>12.1083809796</v>
      </c>
      <c r="M20" s="40" t="s">
        <v>157</v>
      </c>
      <c r="N20" s="1">
        <v>295.3</v>
      </c>
      <c r="O20" s="26">
        <f>ABS(D20-N20)</f>
        <v>1.9499999999999886</v>
      </c>
      <c r="P20" s="31">
        <v>295.3</v>
      </c>
      <c r="Q20" s="20">
        <f>ABS(D20-P20)</f>
        <v>1.9499999999999886</v>
      </c>
      <c r="R20" s="1">
        <v>295.60000000000002</v>
      </c>
      <c r="S20" s="26">
        <f>ABS(D20-R20)</f>
        <v>1.6499999999999773</v>
      </c>
      <c r="T20" s="31">
        <v>295.7</v>
      </c>
      <c r="U20" s="20">
        <f>ABS(D20-T20)</f>
        <v>1.5500000000000114</v>
      </c>
      <c r="W20" s="15">
        <v>18</v>
      </c>
      <c r="X20" s="6">
        <f>COUNTIF(F:F,"&lt;18")-COUNTIF(F:F,"&lt;17")</f>
        <v>2</v>
      </c>
      <c r="Y20" s="6">
        <f>COUNTIF(H:H,"&lt;18")-COUNTIF(H:H,"&lt;17")</f>
        <v>2</v>
      </c>
      <c r="Z20" s="6">
        <f>COUNTIF(J:J,"&lt;18")-COUNTIF(J:J,"&lt;17")</f>
        <v>3</v>
      </c>
      <c r="AA20" s="6">
        <f>COUNTIF(O:O,"&lt;18")-COUNTIF(O:O,"&lt;17")</f>
        <v>0</v>
      </c>
      <c r="AB20" s="6">
        <f>COUNTIF(Q:Q,"&lt;18")-COUNTIF(Q:Q,"&lt;17")</f>
        <v>0</v>
      </c>
      <c r="AC20" s="6">
        <f>COUNTIF(S:S,"&lt;18")-COUNTIF(S:S,"&lt;17")</f>
        <v>0</v>
      </c>
      <c r="AD20" s="7">
        <f>COUNTIF(U:U,"&lt;18")-COUNTIF(U:U,"&lt;17")</f>
        <v>1</v>
      </c>
    </row>
    <row r="21" spans="1:30">
      <c r="A21" s="5" t="s">
        <v>0</v>
      </c>
      <c r="B21" s="6" t="s">
        <v>16</v>
      </c>
      <c r="C21" s="6" t="s">
        <v>22</v>
      </c>
      <c r="D21" s="7">
        <v>324.2</v>
      </c>
      <c r="E21" s="19" t="s">
        <v>148</v>
      </c>
      <c r="F21" s="20" t="s">
        <v>148</v>
      </c>
      <c r="G21" s="1">
        <v>326</v>
      </c>
      <c r="H21" s="7">
        <f t="shared" si="1"/>
        <v>1.8000000000000114</v>
      </c>
      <c r="I21" s="19">
        <v>329.5</v>
      </c>
      <c r="J21" s="27">
        <f t="shared" si="2"/>
        <v>5.3000000000000114</v>
      </c>
      <c r="K21" s="39">
        <v>13.557372748400001</v>
      </c>
      <c r="L21" s="39">
        <v>13.7312377933</v>
      </c>
      <c r="M21" s="40" t="s">
        <v>158</v>
      </c>
      <c r="N21" s="1">
        <v>326.8</v>
      </c>
      <c r="O21" s="26">
        <f>ABS(D21-N21)</f>
        <v>2.6000000000000227</v>
      </c>
      <c r="P21" s="31">
        <v>325.8</v>
      </c>
      <c r="Q21" s="20">
        <f>ABS(D21-P21)</f>
        <v>1.6000000000000227</v>
      </c>
      <c r="R21" s="1">
        <v>326.8</v>
      </c>
      <c r="S21" s="26">
        <f>ABS(D21-R21)</f>
        <v>2.6000000000000227</v>
      </c>
      <c r="T21" s="31">
        <v>326.7</v>
      </c>
      <c r="U21" s="20">
        <f>ABS(D21-T21)</f>
        <v>2.5</v>
      </c>
      <c r="W21" s="15">
        <v>19</v>
      </c>
      <c r="X21" s="6">
        <f>COUNTIF(F:F,"&lt;19")-COUNTIF(F:F,"&lt;18")</f>
        <v>0</v>
      </c>
      <c r="Y21" s="6">
        <f>COUNTIF(H:H,"&lt;19")-COUNTIF(H:H,"&lt;18")</f>
        <v>0</v>
      </c>
      <c r="Z21" s="6">
        <f>COUNTIF(J:J,"&lt;19")-COUNTIF(J:J,"&lt;18")</f>
        <v>1</v>
      </c>
      <c r="AA21" s="6">
        <f>COUNTIF(O:O,"&lt;19")-COUNTIF(O:O,"&lt;18")</f>
        <v>0</v>
      </c>
      <c r="AB21" s="6">
        <f>COUNTIF(Q:Q,"&lt;19")-COUNTIF(Q:Q,"&lt;18")</f>
        <v>0</v>
      </c>
      <c r="AC21" s="6">
        <f>COUNTIF(S:S,"&lt;19")-COUNTIF(S:S,"&lt;18")</f>
        <v>1</v>
      </c>
      <c r="AD21" s="7">
        <f>COUNTIF(U:U,"&lt;19")-COUNTIF(U:U,"&lt;18")</f>
        <v>0</v>
      </c>
    </row>
    <row r="22" spans="1:30">
      <c r="A22" s="5" t="s">
        <v>0</v>
      </c>
      <c r="B22" s="6" t="s">
        <v>16</v>
      </c>
      <c r="C22" s="6" t="s">
        <v>23</v>
      </c>
      <c r="D22" s="7">
        <v>318</v>
      </c>
      <c r="E22" s="19">
        <v>335.2</v>
      </c>
      <c r="F22" s="11">
        <f t="shared" si="0"/>
        <v>17.199999999999989</v>
      </c>
      <c r="G22" s="1">
        <v>319.10000000000002</v>
      </c>
      <c r="H22" s="7">
        <f t="shared" si="1"/>
        <v>1.1000000000000227</v>
      </c>
      <c r="I22" s="19">
        <v>317.2</v>
      </c>
      <c r="J22" s="27">
        <f t="shared" si="2"/>
        <v>0.80000000000001137</v>
      </c>
      <c r="K22" s="39">
        <v>13.7312377933</v>
      </c>
      <c r="L22" s="39">
        <v>13.9096150364</v>
      </c>
      <c r="M22" s="40" t="s">
        <v>158</v>
      </c>
      <c r="N22" s="1">
        <v>319.60000000000002</v>
      </c>
      <c r="O22" s="26">
        <f>ABS(D22-N22)</f>
        <v>1.6000000000000227</v>
      </c>
      <c r="P22" s="31">
        <v>320.10000000000002</v>
      </c>
      <c r="Q22" s="20">
        <f>ABS(D22-P22)</f>
        <v>2.1000000000000227</v>
      </c>
      <c r="R22" s="1">
        <v>319.5</v>
      </c>
      <c r="S22" s="26">
        <f>ABS(D22-R22)</f>
        <v>1.5</v>
      </c>
      <c r="T22" s="31">
        <v>319.89999999999998</v>
      </c>
      <c r="U22" s="20">
        <f>ABS(D22-T22)</f>
        <v>1.8999999999999773</v>
      </c>
      <c r="W22" s="15">
        <v>20</v>
      </c>
      <c r="X22" s="6">
        <f>COUNTIF(F:F,"&lt;20")-COUNTIF(F:F,"&lt;19")</f>
        <v>0</v>
      </c>
      <c r="Y22" s="6">
        <f>COUNTIF(H:H,"&lt;20")-COUNTIF(H:H,"&lt;19")</f>
        <v>0</v>
      </c>
      <c r="Z22" s="6">
        <f>COUNTIF(J:J,"&lt;20")-COUNTIF(J:J,"&lt;19")</f>
        <v>1</v>
      </c>
      <c r="AA22" s="6">
        <f>COUNTIF(O:O,"&lt;20")-COUNTIF(O:O,"&lt;19")</f>
        <v>2</v>
      </c>
      <c r="AB22" s="6">
        <f>COUNTIF(Q:Q,"&lt;20")-COUNTIF(Q:Q,"&lt;19")</f>
        <v>3</v>
      </c>
      <c r="AC22" s="6">
        <f>COUNTIF(S:S,"&lt;20")-COUNTIF(S:S,"&lt;19")</f>
        <v>0</v>
      </c>
      <c r="AD22" s="7">
        <f>COUNTIF(U:U,"&lt;20")-COUNTIF(U:U,"&lt;19")</f>
        <v>1</v>
      </c>
    </row>
    <row r="23" spans="1:30">
      <c r="A23" s="5" t="s">
        <v>0</v>
      </c>
      <c r="B23" s="6" t="s">
        <v>16</v>
      </c>
      <c r="C23" s="6" t="s">
        <v>24</v>
      </c>
      <c r="D23" s="7">
        <v>315.14999999999998</v>
      </c>
      <c r="E23" s="19">
        <v>322.60000000000002</v>
      </c>
      <c r="F23" s="11">
        <f t="shared" si="0"/>
        <v>7.4500000000000455</v>
      </c>
      <c r="G23" s="1">
        <v>322.7</v>
      </c>
      <c r="H23" s="7">
        <f t="shared" si="1"/>
        <v>7.5500000000000114</v>
      </c>
      <c r="I23" s="19">
        <v>322.2</v>
      </c>
      <c r="J23" s="27">
        <f t="shared" si="2"/>
        <v>7.0500000000000114</v>
      </c>
      <c r="K23" s="39">
        <v>13.4284806641</v>
      </c>
      <c r="L23" s="39">
        <v>13.599543605699999</v>
      </c>
      <c r="M23" s="40" t="s">
        <v>157</v>
      </c>
      <c r="N23" s="1">
        <v>323.60000000000002</v>
      </c>
      <c r="O23" s="26">
        <f>ABS(D23-N23)</f>
        <v>8.4500000000000455</v>
      </c>
      <c r="P23" s="31">
        <v>323.10000000000002</v>
      </c>
      <c r="Q23" s="20">
        <f>ABS(D23-P23)</f>
        <v>7.9500000000000455</v>
      </c>
      <c r="R23" s="1">
        <v>323.10000000000002</v>
      </c>
      <c r="S23" s="26">
        <f>ABS(D23-R23)</f>
        <v>7.9500000000000455</v>
      </c>
      <c r="T23" s="31">
        <v>322.7</v>
      </c>
      <c r="U23" s="20">
        <f>ABS(D23-T23)</f>
        <v>7.5500000000000114</v>
      </c>
      <c r="W23" s="16" t="s">
        <v>152</v>
      </c>
      <c r="X23" s="9">
        <f>COUNTIF(F:F,"&gt;20")+COUNTIF(F:F,"*-*")</f>
        <v>21</v>
      </c>
      <c r="Y23" s="9">
        <f>COUNTIF(H:H,"&gt;20")++COUNTIF(H:H,"*-*")</f>
        <v>6</v>
      </c>
      <c r="Z23" s="9">
        <f>COUNTIF(J:J,"&gt;20")++COUNTIF(J:J,"*-*")</f>
        <v>15</v>
      </c>
      <c r="AA23" s="9">
        <f>COUNTIF(O:O,"&gt;20")++COUNTIF(O:O,"*-*")</f>
        <v>6</v>
      </c>
      <c r="AB23" s="9">
        <f>COUNTIF(Q:Q,"&gt;20")++COUNTIF(Q:Q,"*-*")</f>
        <v>6</v>
      </c>
      <c r="AC23" s="9">
        <f>COUNTIF(S:S,"&gt;20")++COUNTIF(S:S,"*-*")</f>
        <v>23</v>
      </c>
      <c r="AD23" s="10">
        <f>COUNTIF(U:U,"&gt;20")++COUNTIF(U:U,"*-*")</f>
        <v>6</v>
      </c>
    </row>
    <row r="24" spans="1:30">
      <c r="A24" s="5" t="s">
        <v>0</v>
      </c>
      <c r="B24" s="6" t="s">
        <v>16</v>
      </c>
      <c r="C24" s="6" t="s">
        <v>25</v>
      </c>
      <c r="D24" s="7">
        <v>324.14999999999998</v>
      </c>
      <c r="E24" s="19">
        <v>330</v>
      </c>
      <c r="F24" s="11">
        <f t="shared" si="0"/>
        <v>5.8500000000000227</v>
      </c>
      <c r="G24" s="1">
        <v>328.1</v>
      </c>
      <c r="H24" s="7">
        <f t="shared" si="1"/>
        <v>3.9500000000000455</v>
      </c>
      <c r="I24" s="19">
        <v>324.60000000000002</v>
      </c>
      <c r="J24" s="27">
        <f t="shared" si="2"/>
        <v>0.45000000000004547</v>
      </c>
      <c r="K24" s="39">
        <v>13.8345193567</v>
      </c>
      <c r="L24" s="39">
        <v>14.0161461008</v>
      </c>
      <c r="M24" s="40" t="s">
        <v>157</v>
      </c>
      <c r="N24" s="1">
        <v>329.4</v>
      </c>
      <c r="O24" s="26">
        <f>ABS(D24-N24)</f>
        <v>5.25</v>
      </c>
      <c r="P24" s="31">
        <v>329.2</v>
      </c>
      <c r="Q24" s="20">
        <f>ABS(D24-P24)</f>
        <v>5.0500000000000114</v>
      </c>
      <c r="R24" s="1">
        <v>329.2</v>
      </c>
      <c r="S24" s="26">
        <f>ABS(D24-R24)</f>
        <v>5.0500000000000114</v>
      </c>
      <c r="T24" s="31">
        <v>328.7</v>
      </c>
      <c r="U24" s="20">
        <f>ABS(D24-T24)</f>
        <v>4.5500000000000114</v>
      </c>
    </row>
    <row r="25" spans="1:30">
      <c r="A25" s="5" t="s">
        <v>0</v>
      </c>
      <c r="B25" s="6" t="s">
        <v>16</v>
      </c>
      <c r="C25" s="6" t="s">
        <v>26</v>
      </c>
      <c r="D25" s="7">
        <v>300.35000000000002</v>
      </c>
      <c r="E25" s="19">
        <v>297.60000000000002</v>
      </c>
      <c r="F25" s="20">
        <f t="shared" si="0"/>
        <v>2.75</v>
      </c>
      <c r="G25" s="1">
        <v>296.8</v>
      </c>
      <c r="H25" s="7">
        <f t="shared" si="1"/>
        <v>3.5500000000000114</v>
      </c>
      <c r="I25" s="19">
        <v>289.39999999999998</v>
      </c>
      <c r="J25" s="27">
        <f t="shared" si="2"/>
        <v>10.950000000000045</v>
      </c>
      <c r="K25" s="39">
        <v>12.0174971598</v>
      </c>
      <c r="L25" s="39">
        <v>12.2006488038</v>
      </c>
      <c r="M25" s="40" t="s">
        <v>157</v>
      </c>
      <c r="N25" s="1">
        <v>284.89999999999998</v>
      </c>
      <c r="O25" s="26">
        <f>ABS(D25-N25)</f>
        <v>15.450000000000045</v>
      </c>
      <c r="P25" s="31">
        <v>297.89999999999998</v>
      </c>
      <c r="Q25" s="20">
        <f>ABS(D25-P25)</f>
        <v>2.4500000000000455</v>
      </c>
      <c r="R25" s="1">
        <v>360.9</v>
      </c>
      <c r="S25" s="26">
        <f>ABS(D25-R25)</f>
        <v>60.549999999999955</v>
      </c>
      <c r="T25" s="31">
        <v>289.60000000000002</v>
      </c>
      <c r="U25" s="20">
        <f>ABS(D25-T25)</f>
        <v>10.75</v>
      </c>
    </row>
    <row r="26" spans="1:30">
      <c r="A26" s="5" t="s">
        <v>0</v>
      </c>
      <c r="B26" s="6" t="s">
        <v>16</v>
      </c>
      <c r="C26" s="6" t="s">
        <v>27</v>
      </c>
      <c r="D26" s="7">
        <v>319.2</v>
      </c>
      <c r="E26" s="19">
        <v>340.4</v>
      </c>
      <c r="F26" s="11">
        <f t="shared" si="0"/>
        <v>21.199999999999989</v>
      </c>
      <c r="G26" s="1">
        <v>321.8</v>
      </c>
      <c r="H26" s="7">
        <f t="shared" si="1"/>
        <v>2.6000000000000227</v>
      </c>
      <c r="I26" s="19">
        <v>338.2</v>
      </c>
      <c r="J26" s="27">
        <f t="shared" si="2"/>
        <v>19</v>
      </c>
      <c r="K26" s="39">
        <v>12.0787163238</v>
      </c>
      <c r="L26" s="39">
        <v>12.263222730400001</v>
      </c>
      <c r="M26" s="40" t="s">
        <v>158</v>
      </c>
      <c r="N26" s="1">
        <v>338.7</v>
      </c>
      <c r="O26" s="26">
        <f>ABS(D26-N26)</f>
        <v>19.5</v>
      </c>
      <c r="P26" s="31">
        <v>329</v>
      </c>
      <c r="Q26" s="20">
        <f>ABS(D26-P26)</f>
        <v>9.8000000000000114</v>
      </c>
      <c r="R26" s="1">
        <v>328.5</v>
      </c>
      <c r="S26" s="26">
        <f>ABS(D26-R26)</f>
        <v>9.3000000000000114</v>
      </c>
      <c r="T26" s="31">
        <v>329.6</v>
      </c>
      <c r="U26" s="20">
        <f>ABS(D26-T26)</f>
        <v>10.400000000000034</v>
      </c>
    </row>
    <row r="27" spans="1:30">
      <c r="A27" s="5" t="s">
        <v>0</v>
      </c>
      <c r="B27" s="6" t="s">
        <v>16</v>
      </c>
      <c r="C27" s="6" t="s">
        <v>28</v>
      </c>
      <c r="D27" s="7">
        <v>290.85000000000002</v>
      </c>
      <c r="E27" s="19">
        <v>289</v>
      </c>
      <c r="F27" s="20">
        <f t="shared" si="0"/>
        <v>1.8500000000000227</v>
      </c>
      <c r="G27" s="1">
        <v>289.3</v>
      </c>
      <c r="H27" s="7">
        <f t="shared" si="1"/>
        <v>1.5500000000000114</v>
      </c>
      <c r="I27" s="19">
        <v>288</v>
      </c>
      <c r="J27" s="27">
        <f t="shared" si="2"/>
        <v>2.8500000000000227</v>
      </c>
      <c r="K27" s="39">
        <v>12.247311635300001</v>
      </c>
      <c r="L27" s="39">
        <v>12.4375848911</v>
      </c>
      <c r="M27" s="40" t="s">
        <v>157</v>
      </c>
      <c r="N27" s="1">
        <v>290.60000000000002</v>
      </c>
      <c r="O27" s="26">
        <f>ABS(D27-N27)</f>
        <v>0.25</v>
      </c>
      <c r="P27" s="31">
        <v>291</v>
      </c>
      <c r="Q27" s="20">
        <f>ABS(D27-P27)</f>
        <v>0.14999999999997726</v>
      </c>
      <c r="R27" s="1">
        <v>290.89999999999998</v>
      </c>
      <c r="S27" s="26">
        <f>ABS(D27-R27)</f>
        <v>4.9999999999954525E-2</v>
      </c>
      <c r="T27" s="31">
        <v>290.39999999999998</v>
      </c>
      <c r="U27" s="20">
        <f>ABS(D27-T27)</f>
        <v>0.45000000000004547</v>
      </c>
    </row>
    <row r="28" spans="1:30">
      <c r="A28" s="5" t="s">
        <v>0</v>
      </c>
      <c r="B28" s="6" t="s">
        <v>29</v>
      </c>
      <c r="C28" s="6" t="s">
        <v>30</v>
      </c>
      <c r="D28" s="7">
        <v>293.55</v>
      </c>
      <c r="E28" s="19" t="s">
        <v>148</v>
      </c>
      <c r="F28" s="20" t="s">
        <v>148</v>
      </c>
      <c r="G28" s="1">
        <v>290.7</v>
      </c>
      <c r="H28" s="7">
        <f t="shared" si="1"/>
        <v>2.8500000000000227</v>
      </c>
      <c r="I28" s="19">
        <v>304.2</v>
      </c>
      <c r="J28" s="27">
        <f t="shared" si="2"/>
        <v>10.649999999999977</v>
      </c>
      <c r="K28" s="39">
        <v>13.8345193567</v>
      </c>
      <c r="L28" s="39">
        <v>14.0161461008</v>
      </c>
      <c r="M28" s="40" t="s">
        <v>157</v>
      </c>
      <c r="N28" s="1">
        <v>288.8</v>
      </c>
      <c r="O28" s="26">
        <f>ABS(D28-N28)</f>
        <v>4.75</v>
      </c>
      <c r="P28" s="31">
        <v>295.8</v>
      </c>
      <c r="Q28" s="20">
        <f>ABS(D28-P28)</f>
        <v>2.25</v>
      </c>
      <c r="R28" s="1">
        <v>295.7</v>
      </c>
      <c r="S28" s="26">
        <f>ABS(D28-R28)</f>
        <v>2.1499999999999773</v>
      </c>
      <c r="T28" s="31">
        <v>299.2</v>
      </c>
      <c r="U28" s="20">
        <f>ABS(D28-T28)</f>
        <v>5.6499999999999773</v>
      </c>
    </row>
    <row r="29" spans="1:30">
      <c r="A29" s="5" t="s">
        <v>0</v>
      </c>
      <c r="B29" s="6" t="s">
        <v>29</v>
      </c>
      <c r="C29" s="6" t="s">
        <v>31</v>
      </c>
      <c r="D29" s="7">
        <v>304.2</v>
      </c>
      <c r="E29" s="19">
        <v>302.8</v>
      </c>
      <c r="F29" s="20">
        <f t="shared" si="0"/>
        <v>1.3999999999999773</v>
      </c>
      <c r="G29" s="1">
        <v>302.8</v>
      </c>
      <c r="H29" s="7">
        <f t="shared" si="1"/>
        <v>1.3999999999999773</v>
      </c>
      <c r="I29" s="19">
        <v>303.5</v>
      </c>
      <c r="J29" s="27">
        <f t="shared" si="2"/>
        <v>0.69999999999998863</v>
      </c>
      <c r="K29" s="39">
        <v>10.150580935000001</v>
      </c>
      <c r="L29" s="39">
        <v>10.3474405105</v>
      </c>
      <c r="M29" s="40" t="s">
        <v>157</v>
      </c>
      <c r="N29" s="1">
        <v>303.5</v>
      </c>
      <c r="O29" s="26">
        <f>ABS(D29-N29)</f>
        <v>0.69999999999998863</v>
      </c>
      <c r="P29" s="31">
        <v>303.39999999999998</v>
      </c>
      <c r="Q29" s="20">
        <f>ABS(D29-P29)</f>
        <v>0.80000000000001137</v>
      </c>
      <c r="R29" s="1">
        <v>303.2</v>
      </c>
      <c r="S29" s="26">
        <f>ABS(D29-R29)</f>
        <v>1</v>
      </c>
      <c r="T29" s="31">
        <v>303.2</v>
      </c>
      <c r="U29" s="20">
        <f>ABS(D29-T29)</f>
        <v>1</v>
      </c>
    </row>
    <row r="30" spans="1:30">
      <c r="A30" s="5" t="s">
        <v>0</v>
      </c>
      <c r="B30" s="6" t="s">
        <v>29</v>
      </c>
      <c r="C30" s="6" t="s">
        <v>32</v>
      </c>
      <c r="D30" s="7">
        <v>322.35000000000002</v>
      </c>
      <c r="E30" s="19">
        <v>323.2</v>
      </c>
      <c r="F30" s="20">
        <f t="shared" si="0"/>
        <v>0.84999999999996589</v>
      </c>
      <c r="G30" s="1">
        <v>322.60000000000002</v>
      </c>
      <c r="H30" s="7">
        <f t="shared" si="1"/>
        <v>0.25</v>
      </c>
      <c r="I30" s="19">
        <v>322.39999999999998</v>
      </c>
      <c r="J30" s="27">
        <f t="shared" si="2"/>
        <v>4.9999999999954525E-2</v>
      </c>
      <c r="K30" s="39">
        <v>13.599543605699999</v>
      </c>
      <c r="L30" s="39">
        <v>13.7750179654</v>
      </c>
      <c r="M30" s="40" t="s">
        <v>157</v>
      </c>
      <c r="N30" s="1">
        <v>323</v>
      </c>
      <c r="O30" s="26">
        <f>ABS(D30-N30)</f>
        <v>0.64999999999997726</v>
      </c>
      <c r="P30" s="31">
        <v>321.39999999999998</v>
      </c>
      <c r="Q30" s="20">
        <f>ABS(D30-P30)</f>
        <v>0.95000000000004547</v>
      </c>
      <c r="R30" s="1">
        <v>321.39999999999998</v>
      </c>
      <c r="S30" s="26">
        <f>ABS(D30-R30)</f>
        <v>0.95000000000004547</v>
      </c>
      <c r="T30" s="31">
        <v>321.60000000000002</v>
      </c>
      <c r="U30" s="20">
        <f>ABS(D30-T30)</f>
        <v>0.75</v>
      </c>
    </row>
    <row r="31" spans="1:30">
      <c r="A31" s="5" t="s">
        <v>0</v>
      </c>
      <c r="B31" s="6" t="s">
        <v>29</v>
      </c>
      <c r="C31" s="6" t="s">
        <v>33</v>
      </c>
      <c r="D31" s="7">
        <v>326.85000000000002</v>
      </c>
      <c r="E31" s="19">
        <v>324.2</v>
      </c>
      <c r="F31" s="20">
        <f t="shared" si="0"/>
        <v>2.6500000000000341</v>
      </c>
      <c r="G31" s="1">
        <v>324.7</v>
      </c>
      <c r="H31" s="7">
        <f t="shared" si="1"/>
        <v>2.1500000000000341</v>
      </c>
      <c r="I31" s="19">
        <v>349.1</v>
      </c>
      <c r="J31" s="27">
        <f t="shared" si="2"/>
        <v>22.25</v>
      </c>
      <c r="K31" s="39">
        <v>13.599543605699999</v>
      </c>
      <c r="L31" s="39">
        <v>13.7750179654</v>
      </c>
      <c r="M31" s="40" t="s">
        <v>157</v>
      </c>
      <c r="N31" s="1">
        <v>325.2</v>
      </c>
      <c r="O31" s="26">
        <f>ABS(D31-N31)</f>
        <v>1.6500000000000341</v>
      </c>
      <c r="P31" s="31">
        <v>324.8</v>
      </c>
      <c r="Q31" s="20">
        <f>ABS(D31-P31)</f>
        <v>2.0500000000000114</v>
      </c>
      <c r="R31" s="1">
        <v>324.3</v>
      </c>
      <c r="S31" s="26">
        <f>ABS(D31-R31)</f>
        <v>2.5500000000000114</v>
      </c>
      <c r="T31" s="31">
        <v>325.39999999999998</v>
      </c>
      <c r="U31" s="20">
        <f>ABS(D31-T31)</f>
        <v>1.4500000000000455</v>
      </c>
    </row>
    <row r="32" spans="1:30">
      <c r="A32" s="5" t="s">
        <v>0</v>
      </c>
      <c r="B32" s="6" t="s">
        <v>29</v>
      </c>
      <c r="C32" s="6" t="s">
        <v>34</v>
      </c>
      <c r="D32" s="7">
        <v>299.75</v>
      </c>
      <c r="E32" s="19">
        <v>300.3</v>
      </c>
      <c r="F32" s="20">
        <f t="shared" si="0"/>
        <v>0.55000000000001137</v>
      </c>
      <c r="G32" s="1">
        <v>299.3</v>
      </c>
      <c r="H32" s="7">
        <f t="shared" si="1"/>
        <v>0.44999999999998863</v>
      </c>
      <c r="I32" s="19">
        <v>300</v>
      </c>
      <c r="J32" s="27">
        <f t="shared" si="2"/>
        <v>0.25</v>
      </c>
      <c r="K32" s="39">
        <v>13.599543605699999</v>
      </c>
      <c r="L32" s="39">
        <v>13.7750179654</v>
      </c>
      <c r="M32" s="40" t="s">
        <v>157</v>
      </c>
      <c r="N32" s="1">
        <v>299.3</v>
      </c>
      <c r="O32" s="26">
        <f>ABS(D32-N32)</f>
        <v>0.44999999999998863</v>
      </c>
      <c r="P32" s="31">
        <v>299.2</v>
      </c>
      <c r="Q32" s="20">
        <f>ABS(D32-P32)</f>
        <v>0.55000000000001137</v>
      </c>
      <c r="R32" s="1">
        <v>299</v>
      </c>
      <c r="S32" s="26">
        <f>ABS(D32-R32)</f>
        <v>0.75</v>
      </c>
      <c r="T32" s="31">
        <v>299.60000000000002</v>
      </c>
      <c r="U32" s="20">
        <f>ABS(D32-T32)</f>
        <v>0.14999999999997726</v>
      </c>
    </row>
    <row r="33" spans="1:21">
      <c r="A33" s="5" t="s">
        <v>0</v>
      </c>
      <c r="B33" s="6" t="s">
        <v>29</v>
      </c>
      <c r="C33" s="6" t="s">
        <v>35</v>
      </c>
      <c r="D33" s="7">
        <v>317.85000000000002</v>
      </c>
      <c r="E33" s="19" t="s">
        <v>148</v>
      </c>
      <c r="F33" s="20" t="s">
        <v>148</v>
      </c>
      <c r="G33" s="1">
        <v>320.10000000000002</v>
      </c>
      <c r="H33" s="7">
        <f t="shared" si="1"/>
        <v>2.25</v>
      </c>
      <c r="I33" s="19">
        <v>344.6</v>
      </c>
      <c r="J33" s="27">
        <f t="shared" si="2"/>
        <v>26.75</v>
      </c>
      <c r="K33" s="39">
        <v>13.599543605699999</v>
      </c>
      <c r="L33" s="39">
        <v>13.7750179654</v>
      </c>
      <c r="M33" s="40" t="s">
        <v>157</v>
      </c>
      <c r="N33" s="1">
        <v>319</v>
      </c>
      <c r="O33" s="26">
        <f>ABS(D33-N33)</f>
        <v>1.1499999999999773</v>
      </c>
      <c r="P33" s="31">
        <v>319.10000000000002</v>
      </c>
      <c r="Q33" s="20">
        <f>ABS(D33-P33)</f>
        <v>1.25</v>
      </c>
      <c r="R33" s="1">
        <v>319.10000000000002</v>
      </c>
      <c r="S33" s="26">
        <f>ABS(D33-R33)</f>
        <v>1.25</v>
      </c>
      <c r="T33" s="31">
        <v>319.10000000000002</v>
      </c>
      <c r="U33" s="20">
        <f>ABS(D33-T33)</f>
        <v>1.25</v>
      </c>
    </row>
    <row r="34" spans="1:21">
      <c r="A34" s="5" t="s">
        <v>0</v>
      </c>
      <c r="B34" s="6" t="s">
        <v>29</v>
      </c>
      <c r="C34" s="6" t="s">
        <v>36</v>
      </c>
      <c r="D34" s="7">
        <v>297.85000000000002</v>
      </c>
      <c r="E34" s="19">
        <v>341.5</v>
      </c>
      <c r="F34" s="11">
        <f t="shared" si="0"/>
        <v>43.649999999999977</v>
      </c>
      <c r="G34" s="1">
        <v>299.8</v>
      </c>
      <c r="H34" s="7">
        <f t="shared" si="1"/>
        <v>1.9499999999999886</v>
      </c>
      <c r="I34" s="19">
        <v>311.10000000000002</v>
      </c>
      <c r="J34" s="27">
        <f t="shared" si="2"/>
        <v>13.25</v>
      </c>
      <c r="K34" s="39">
        <v>13.599543605699999</v>
      </c>
      <c r="L34" s="39">
        <v>13.7750179654</v>
      </c>
      <c r="M34" s="40" t="s">
        <v>157</v>
      </c>
      <c r="N34" s="1">
        <v>297.60000000000002</v>
      </c>
      <c r="O34" s="26">
        <f>ABS(D34-N34)</f>
        <v>0.25</v>
      </c>
      <c r="P34" s="31">
        <v>297.8</v>
      </c>
      <c r="Q34" s="20">
        <f>ABS(D34-P34)</f>
        <v>5.0000000000011369E-2</v>
      </c>
      <c r="R34" s="1">
        <v>299.60000000000002</v>
      </c>
      <c r="S34" s="26">
        <f>ABS(D34-R34)</f>
        <v>1.75</v>
      </c>
      <c r="T34" s="31">
        <v>297.5</v>
      </c>
      <c r="U34" s="20">
        <f>ABS(D34-T34)</f>
        <v>0.35000000000002274</v>
      </c>
    </row>
    <row r="35" spans="1:21">
      <c r="A35" s="5" t="s">
        <v>0</v>
      </c>
      <c r="B35" s="6" t="s">
        <v>29</v>
      </c>
      <c r="C35" s="6" t="s">
        <v>37</v>
      </c>
      <c r="D35" s="7">
        <v>295.25</v>
      </c>
      <c r="E35" s="19" t="s">
        <v>148</v>
      </c>
      <c r="F35" s="20" t="s">
        <v>148</v>
      </c>
      <c r="G35" s="1">
        <v>301.2</v>
      </c>
      <c r="H35" s="7">
        <f t="shared" si="1"/>
        <v>5.9499999999999886</v>
      </c>
      <c r="I35" s="19">
        <v>306.5</v>
      </c>
      <c r="J35" s="27">
        <f t="shared" si="2"/>
        <v>11.25</v>
      </c>
      <c r="K35" s="39">
        <v>13.5420407525</v>
      </c>
      <c r="L35" s="39">
        <v>13.716025865500001</v>
      </c>
      <c r="M35" s="40" t="s">
        <v>157</v>
      </c>
      <c r="N35" s="1">
        <v>302.7</v>
      </c>
      <c r="O35" s="26">
        <f>ABS(D35-N35)</f>
        <v>7.4499999999999886</v>
      </c>
      <c r="P35" s="31">
        <v>301.39999999999998</v>
      </c>
      <c r="Q35" s="20">
        <f>ABS(D35-P35)</f>
        <v>6.1499999999999773</v>
      </c>
      <c r="R35" s="1">
        <v>303.60000000000002</v>
      </c>
      <c r="S35" s="26">
        <f>ABS(D35-R35)</f>
        <v>8.3500000000000227</v>
      </c>
      <c r="T35" s="31">
        <v>301.3</v>
      </c>
      <c r="U35" s="20">
        <f>ABS(D35-T35)</f>
        <v>6.0500000000000114</v>
      </c>
    </row>
    <row r="36" spans="1:21">
      <c r="A36" s="5" t="s">
        <v>0</v>
      </c>
      <c r="B36" s="6" t="s">
        <v>29</v>
      </c>
      <c r="C36" s="6" t="s">
        <v>38</v>
      </c>
      <c r="D36" s="7">
        <v>307.64999999999998</v>
      </c>
      <c r="E36" s="19">
        <v>306.2</v>
      </c>
      <c r="F36" s="20">
        <f t="shared" si="0"/>
        <v>1.4499999999999886</v>
      </c>
      <c r="G36" s="1">
        <v>307.2</v>
      </c>
      <c r="H36" s="7">
        <f t="shared" si="1"/>
        <v>0.44999999999998863</v>
      </c>
      <c r="I36" s="19">
        <v>307</v>
      </c>
      <c r="J36" s="27">
        <f t="shared" si="2"/>
        <v>0.64999999999997726</v>
      </c>
      <c r="K36" s="39">
        <v>8.7220619022099992</v>
      </c>
      <c r="L36" s="39">
        <v>8.9220654733100009</v>
      </c>
      <c r="M36" s="40" t="s">
        <v>157</v>
      </c>
      <c r="N36" s="1">
        <v>307</v>
      </c>
      <c r="O36" s="26">
        <f>ABS(D36-N36)</f>
        <v>0.64999999999997726</v>
      </c>
      <c r="P36" s="31">
        <v>307</v>
      </c>
      <c r="Q36" s="20">
        <f>ABS(D36-P36)</f>
        <v>0.64999999999997726</v>
      </c>
      <c r="R36" s="1">
        <v>306.89999999999998</v>
      </c>
      <c r="S36" s="26">
        <f>ABS(D36-R36)</f>
        <v>0.75</v>
      </c>
      <c r="T36" s="31">
        <v>306.89999999999998</v>
      </c>
      <c r="U36" s="20">
        <f>ABS(D36-T36)</f>
        <v>0.75</v>
      </c>
    </row>
    <row r="37" spans="1:21">
      <c r="A37" s="5" t="s">
        <v>0</v>
      </c>
      <c r="B37" s="6" t="s">
        <v>29</v>
      </c>
      <c r="C37" s="6" t="s">
        <v>39</v>
      </c>
      <c r="D37" s="7">
        <v>320.35000000000002</v>
      </c>
      <c r="E37" s="19" t="s">
        <v>148</v>
      </c>
      <c r="F37" s="20" t="s">
        <v>148</v>
      </c>
      <c r="G37" s="1">
        <v>318.8</v>
      </c>
      <c r="H37" s="7">
        <f t="shared" si="1"/>
        <v>1.5500000000000114</v>
      </c>
      <c r="I37" s="19">
        <v>317.7</v>
      </c>
      <c r="J37" s="27">
        <f t="shared" si="2"/>
        <v>2.6500000000000341</v>
      </c>
      <c r="K37" s="39">
        <v>10.345131010699999</v>
      </c>
      <c r="L37" s="39">
        <v>10.549042848099999</v>
      </c>
      <c r="M37" s="40" t="s">
        <v>157</v>
      </c>
      <c r="N37" s="1">
        <v>317.8</v>
      </c>
      <c r="O37" s="26">
        <f>ABS(D37-N37)</f>
        <v>2.5500000000000114</v>
      </c>
      <c r="P37" s="31">
        <v>317.89999999999998</v>
      </c>
      <c r="Q37" s="20">
        <f>ABS(D37-P37)</f>
        <v>2.4500000000000455</v>
      </c>
      <c r="R37" s="1">
        <v>318</v>
      </c>
      <c r="S37" s="26">
        <f>ABS(D37-R37)</f>
        <v>2.3500000000000227</v>
      </c>
      <c r="T37" s="31">
        <v>318</v>
      </c>
      <c r="U37" s="20">
        <f>ABS(D37-T37)</f>
        <v>2.3500000000000227</v>
      </c>
    </row>
    <row r="38" spans="1:21">
      <c r="A38" s="5" t="s">
        <v>0</v>
      </c>
      <c r="B38" s="6" t="s">
        <v>29</v>
      </c>
      <c r="C38" s="6" t="s">
        <v>40</v>
      </c>
      <c r="D38" s="7">
        <v>310.35000000000002</v>
      </c>
      <c r="E38" s="19">
        <v>325.39999999999998</v>
      </c>
      <c r="F38" s="11">
        <f t="shared" si="0"/>
        <v>15.049999999999955</v>
      </c>
      <c r="G38" s="1">
        <v>309.5</v>
      </c>
      <c r="H38" s="7">
        <f t="shared" si="1"/>
        <v>0.85000000000002274</v>
      </c>
      <c r="I38" s="19">
        <v>310.60000000000002</v>
      </c>
      <c r="J38" s="27">
        <f t="shared" si="2"/>
        <v>0.25</v>
      </c>
      <c r="K38" s="39">
        <v>11.974910536699999</v>
      </c>
      <c r="L38" s="39">
        <v>12.179243081199999</v>
      </c>
      <c r="M38" s="40" t="s">
        <v>157</v>
      </c>
      <c r="N38" s="1">
        <v>310.5</v>
      </c>
      <c r="O38" s="26">
        <f>ABS(D38-N38)</f>
        <v>0.14999999999997726</v>
      </c>
      <c r="P38" s="31">
        <v>310.39999999999998</v>
      </c>
      <c r="Q38" s="20">
        <f>ABS(D38-P38)</f>
        <v>4.9999999999954525E-2</v>
      </c>
      <c r="R38" s="1">
        <v>309.3</v>
      </c>
      <c r="S38" s="26">
        <f>ABS(D38-R38)</f>
        <v>1.0500000000000114</v>
      </c>
      <c r="T38" s="31">
        <v>309.3</v>
      </c>
      <c r="U38" s="20">
        <f>ABS(D38-T38)</f>
        <v>1.0500000000000114</v>
      </c>
    </row>
    <row r="39" spans="1:21">
      <c r="A39" s="5" t="s">
        <v>0</v>
      </c>
      <c r="B39" s="6" t="s">
        <v>29</v>
      </c>
      <c r="C39" s="6" t="s">
        <v>41</v>
      </c>
      <c r="D39" s="7">
        <v>301.95</v>
      </c>
      <c r="E39" s="19" t="s">
        <v>148</v>
      </c>
      <c r="F39" s="20" t="s">
        <v>148</v>
      </c>
      <c r="G39" s="1">
        <v>300.39999999999998</v>
      </c>
      <c r="H39" s="7">
        <f t="shared" si="1"/>
        <v>1.5500000000000114</v>
      </c>
      <c r="I39" s="19">
        <v>300.8</v>
      </c>
      <c r="J39" s="27">
        <f t="shared" si="2"/>
        <v>1.1499999999999773</v>
      </c>
      <c r="K39" s="39">
        <v>13.525389855</v>
      </c>
      <c r="L39" s="39">
        <v>13.6984101827</v>
      </c>
      <c r="M39" s="40" t="s">
        <v>157</v>
      </c>
      <c r="N39" s="1">
        <v>304.39999999999998</v>
      </c>
      <c r="O39" s="26">
        <f>ABS(D39-N39)</f>
        <v>2.4499999999999886</v>
      </c>
      <c r="P39" s="31">
        <v>300.7</v>
      </c>
      <c r="Q39" s="20">
        <f>ABS(D39-P39)</f>
        <v>1.25</v>
      </c>
      <c r="R39" s="1">
        <v>360.9</v>
      </c>
      <c r="S39" s="26">
        <f>ABS(D39-R39)</f>
        <v>58.949999999999989</v>
      </c>
      <c r="T39" s="31">
        <v>303.3</v>
      </c>
      <c r="U39" s="20">
        <f>ABS(D39-T39)</f>
        <v>1.3500000000000227</v>
      </c>
    </row>
    <row r="40" spans="1:21">
      <c r="A40" s="5" t="s">
        <v>0</v>
      </c>
      <c r="B40" s="6" t="s">
        <v>29</v>
      </c>
      <c r="C40" s="6" t="s">
        <v>42</v>
      </c>
      <c r="D40" s="7">
        <v>296.05</v>
      </c>
      <c r="E40" s="19">
        <v>294.7</v>
      </c>
      <c r="F40" s="20">
        <f t="shared" si="0"/>
        <v>1.3500000000000227</v>
      </c>
      <c r="G40" s="1">
        <v>294.10000000000002</v>
      </c>
      <c r="H40" s="7">
        <f t="shared" si="1"/>
        <v>1.9499999999999886</v>
      </c>
      <c r="I40" s="19">
        <v>294.7</v>
      </c>
      <c r="J40" s="27">
        <f t="shared" si="2"/>
        <v>1.3500000000000227</v>
      </c>
      <c r="K40" s="39">
        <v>10.085192129699999</v>
      </c>
      <c r="L40" s="39">
        <v>10.278899364700001</v>
      </c>
      <c r="M40" s="40" t="s">
        <v>157</v>
      </c>
      <c r="N40" s="1">
        <v>293.89999999999998</v>
      </c>
      <c r="O40" s="26">
        <f>ABS(D40-N40)</f>
        <v>2.1500000000000341</v>
      </c>
      <c r="P40" s="31">
        <v>294</v>
      </c>
      <c r="Q40" s="20">
        <f>ABS(D40-P40)</f>
        <v>2.0500000000000114</v>
      </c>
      <c r="R40" s="1">
        <v>293.89999999999998</v>
      </c>
      <c r="S40" s="26">
        <f>ABS(D40-R40)</f>
        <v>2.1500000000000341</v>
      </c>
      <c r="T40" s="31">
        <v>294.2</v>
      </c>
      <c r="U40" s="20">
        <f>ABS(D40-T40)</f>
        <v>1.8500000000000227</v>
      </c>
    </row>
    <row r="41" spans="1:21">
      <c r="A41" s="5" t="s">
        <v>0</v>
      </c>
      <c r="B41" s="6" t="s">
        <v>29</v>
      </c>
      <c r="C41" s="6" t="s">
        <v>43</v>
      </c>
      <c r="D41" s="7">
        <v>301.85000000000002</v>
      </c>
      <c r="E41" s="19">
        <v>305.89999999999998</v>
      </c>
      <c r="F41" s="20">
        <f t="shared" si="0"/>
        <v>4.0499999999999545</v>
      </c>
      <c r="G41" s="1">
        <v>299.7</v>
      </c>
      <c r="H41" s="7">
        <f t="shared" si="1"/>
        <v>2.1500000000000341</v>
      </c>
      <c r="I41" s="19">
        <v>300.5</v>
      </c>
      <c r="J41" s="27">
        <f t="shared" si="2"/>
        <v>1.3500000000000227</v>
      </c>
      <c r="K41" s="39">
        <v>13.6984101827</v>
      </c>
      <c r="L41" s="39">
        <v>13.875911396299999</v>
      </c>
      <c r="M41" s="40" t="s">
        <v>157</v>
      </c>
      <c r="N41" s="1">
        <v>299.8</v>
      </c>
      <c r="O41" s="26">
        <f>ABS(D41-N41)</f>
        <v>2.0500000000000114</v>
      </c>
      <c r="P41" s="31">
        <v>299.8</v>
      </c>
      <c r="Q41" s="20">
        <f>ABS(D41-P41)</f>
        <v>2.0500000000000114</v>
      </c>
      <c r="R41" s="1">
        <v>299.7</v>
      </c>
      <c r="S41" s="26">
        <f>ABS(D41-R41)</f>
        <v>2.1500000000000341</v>
      </c>
      <c r="T41" s="31">
        <v>299.7</v>
      </c>
      <c r="U41" s="20">
        <f>ABS(D41-T41)</f>
        <v>2.1500000000000341</v>
      </c>
    </row>
    <row r="42" spans="1:21">
      <c r="A42" s="5" t="s">
        <v>0</v>
      </c>
      <c r="B42" s="6" t="s">
        <v>29</v>
      </c>
      <c r="C42" s="6" t="s">
        <v>44</v>
      </c>
      <c r="D42" s="7">
        <v>318.85000000000002</v>
      </c>
      <c r="E42" s="19">
        <v>318.8</v>
      </c>
      <c r="F42" s="20">
        <f t="shared" si="0"/>
        <v>5.0000000000011369E-2</v>
      </c>
      <c r="G42" s="1">
        <v>317.2</v>
      </c>
      <c r="H42" s="7">
        <f t="shared" si="1"/>
        <v>1.6500000000000341</v>
      </c>
      <c r="I42" s="19">
        <v>317.3</v>
      </c>
      <c r="J42" s="27">
        <f t="shared" si="2"/>
        <v>1.5500000000000114</v>
      </c>
      <c r="K42" s="39">
        <v>13.4850217996</v>
      </c>
      <c r="L42" s="39">
        <v>13.657536545799999</v>
      </c>
      <c r="M42" s="40" t="s">
        <v>157</v>
      </c>
      <c r="N42" s="1">
        <v>317.8</v>
      </c>
      <c r="O42" s="26">
        <f>ABS(D42-N42)</f>
        <v>1.0500000000000114</v>
      </c>
      <c r="P42" s="31">
        <v>317.8</v>
      </c>
      <c r="Q42" s="20">
        <f>ABS(D42-P42)</f>
        <v>1.0500000000000114</v>
      </c>
      <c r="R42" s="1">
        <v>317.7</v>
      </c>
      <c r="S42" s="26">
        <f>ABS(D42-R42)</f>
        <v>1.1500000000000341</v>
      </c>
      <c r="T42" s="31">
        <v>317.8</v>
      </c>
      <c r="U42" s="20">
        <f>ABS(D42-T42)</f>
        <v>1.0500000000000114</v>
      </c>
    </row>
    <row r="43" spans="1:21">
      <c r="A43" s="5" t="s">
        <v>0</v>
      </c>
      <c r="B43" s="6" t="s">
        <v>29</v>
      </c>
      <c r="C43" s="6" t="s">
        <v>45</v>
      </c>
      <c r="D43" s="7">
        <v>309.35000000000002</v>
      </c>
      <c r="E43" s="19">
        <v>308.8</v>
      </c>
      <c r="F43" s="20">
        <f t="shared" si="0"/>
        <v>0.55000000000001137</v>
      </c>
      <c r="G43" s="1">
        <v>308.7</v>
      </c>
      <c r="H43" s="7">
        <f t="shared" si="1"/>
        <v>0.65000000000003411</v>
      </c>
      <c r="I43" s="19">
        <v>309</v>
      </c>
      <c r="J43" s="27">
        <f t="shared" si="2"/>
        <v>0.35000000000002274</v>
      </c>
      <c r="K43" s="39">
        <v>13.599543605699999</v>
      </c>
      <c r="L43" s="39">
        <v>13.7750179654</v>
      </c>
      <c r="M43" s="40" t="s">
        <v>157</v>
      </c>
      <c r="N43" s="1">
        <v>308.8</v>
      </c>
      <c r="O43" s="26">
        <f>ABS(D43-N43)</f>
        <v>0.55000000000001137</v>
      </c>
      <c r="P43" s="31">
        <v>309.10000000000002</v>
      </c>
      <c r="Q43" s="20">
        <f>ABS(D43-P43)</f>
        <v>0.25</v>
      </c>
      <c r="R43" s="1">
        <v>309.2</v>
      </c>
      <c r="S43" s="26">
        <f>ABS(D43-R43)</f>
        <v>0.15000000000003411</v>
      </c>
      <c r="T43" s="31">
        <v>309.2</v>
      </c>
      <c r="U43" s="20">
        <f>ABS(D43-T43)</f>
        <v>0.15000000000003411</v>
      </c>
    </row>
    <row r="44" spans="1:21">
      <c r="A44" s="5" t="s">
        <v>0</v>
      </c>
      <c r="B44" s="6" t="s">
        <v>29</v>
      </c>
      <c r="C44" s="6" t="s">
        <v>46</v>
      </c>
      <c r="D44" s="7">
        <v>301.14999999999998</v>
      </c>
      <c r="E44" s="19">
        <v>297.5</v>
      </c>
      <c r="F44" s="20">
        <f t="shared" si="0"/>
        <v>3.6499999999999773</v>
      </c>
      <c r="G44" s="1">
        <v>299</v>
      </c>
      <c r="H44" s="7">
        <f t="shared" si="1"/>
        <v>2.1499999999999773</v>
      </c>
      <c r="I44" s="19">
        <v>265</v>
      </c>
      <c r="J44" s="27">
        <f t="shared" si="2"/>
        <v>36.149999999999977</v>
      </c>
      <c r="K44" s="39">
        <v>13.6984101827</v>
      </c>
      <c r="L44" s="39">
        <v>13.875911396299999</v>
      </c>
      <c r="M44" s="40" t="s">
        <v>157</v>
      </c>
      <c r="N44" s="1">
        <v>299</v>
      </c>
      <c r="O44" s="26">
        <f>ABS(D44-N44)</f>
        <v>2.1499999999999773</v>
      </c>
      <c r="P44" s="31">
        <v>299.3</v>
      </c>
      <c r="Q44" s="20">
        <f>ABS(D44-P44)</f>
        <v>1.8499999999999659</v>
      </c>
      <c r="R44" s="1">
        <v>360.9</v>
      </c>
      <c r="S44" s="26">
        <f>ABS(D44-R44)</f>
        <v>59.75</v>
      </c>
      <c r="T44" s="31">
        <v>299.2</v>
      </c>
      <c r="U44" s="20">
        <f>ABS(D44-T44)</f>
        <v>1.9499999999999886</v>
      </c>
    </row>
    <row r="45" spans="1:21">
      <c r="A45" s="5" t="s">
        <v>0</v>
      </c>
      <c r="B45" s="6" t="s">
        <v>29</v>
      </c>
      <c r="C45" s="6" t="s">
        <v>47</v>
      </c>
      <c r="D45" s="7">
        <v>302.05</v>
      </c>
      <c r="E45" s="19">
        <v>297.39999999999998</v>
      </c>
      <c r="F45" s="20">
        <f t="shared" si="0"/>
        <v>4.6500000000000341</v>
      </c>
      <c r="G45" s="1">
        <v>299.8</v>
      </c>
      <c r="H45" s="7">
        <f t="shared" si="1"/>
        <v>2.25</v>
      </c>
      <c r="I45" s="19">
        <v>278.5</v>
      </c>
      <c r="J45" s="27">
        <f t="shared" si="2"/>
        <v>23.550000000000011</v>
      </c>
      <c r="K45" s="39">
        <v>13.6984101827</v>
      </c>
      <c r="L45" s="39">
        <v>13.875911396299999</v>
      </c>
      <c r="M45" s="40" t="s">
        <v>157</v>
      </c>
      <c r="N45" s="1">
        <v>299.5</v>
      </c>
      <c r="O45" s="26">
        <f>ABS(D45-N45)</f>
        <v>2.5500000000000114</v>
      </c>
      <c r="P45" s="31">
        <v>299.7</v>
      </c>
      <c r="Q45" s="20">
        <f>ABS(D45-P45)</f>
        <v>2.3500000000000227</v>
      </c>
      <c r="R45" s="1">
        <v>299.7</v>
      </c>
      <c r="S45" s="26">
        <f>ABS(D45-R45)</f>
        <v>2.3500000000000227</v>
      </c>
      <c r="T45" s="31">
        <v>299.5</v>
      </c>
      <c r="U45" s="20">
        <f>ABS(D45-T45)</f>
        <v>2.5500000000000114</v>
      </c>
    </row>
    <row r="46" spans="1:21">
      <c r="A46" s="5" t="s">
        <v>0</v>
      </c>
      <c r="B46" s="6" t="s">
        <v>29</v>
      </c>
      <c r="C46" s="6" t="s">
        <v>48</v>
      </c>
      <c r="D46" s="7">
        <v>312.75</v>
      </c>
      <c r="E46" s="19">
        <v>311.7</v>
      </c>
      <c r="F46" s="20">
        <f t="shared" si="0"/>
        <v>1.0500000000000114</v>
      </c>
      <c r="G46" s="1">
        <v>310.89999999999998</v>
      </c>
      <c r="H46" s="7">
        <f t="shared" si="1"/>
        <v>1.8500000000000227</v>
      </c>
      <c r="I46" s="19">
        <v>311.10000000000002</v>
      </c>
      <c r="J46" s="27">
        <f t="shared" si="2"/>
        <v>1.6499999999999773</v>
      </c>
      <c r="K46" s="39">
        <v>11.839758806700001</v>
      </c>
      <c r="L46" s="39">
        <v>12.0174971598</v>
      </c>
      <c r="M46" s="40" t="s">
        <v>157</v>
      </c>
      <c r="N46" s="1">
        <v>311.10000000000002</v>
      </c>
      <c r="O46" s="26">
        <f>ABS(D46-N46)</f>
        <v>1.6499999999999773</v>
      </c>
      <c r="P46" s="31">
        <v>311.2</v>
      </c>
      <c r="Q46" s="20">
        <f>ABS(D46-P46)</f>
        <v>1.5500000000000114</v>
      </c>
      <c r="R46" s="1">
        <v>311.2</v>
      </c>
      <c r="S46" s="26">
        <f>ABS(D46-R46)</f>
        <v>1.5500000000000114</v>
      </c>
      <c r="T46" s="31">
        <v>311.2</v>
      </c>
      <c r="U46" s="20">
        <f>ABS(D46-T46)</f>
        <v>1.5500000000000114</v>
      </c>
    </row>
    <row r="47" spans="1:21">
      <c r="A47" s="5" t="s">
        <v>0</v>
      </c>
      <c r="B47" s="6" t="s">
        <v>29</v>
      </c>
      <c r="C47" s="6" t="s">
        <v>49</v>
      </c>
      <c r="D47" s="7">
        <v>307.14999999999998</v>
      </c>
      <c r="E47" s="19">
        <v>307.39999999999998</v>
      </c>
      <c r="F47" s="20">
        <f t="shared" si="0"/>
        <v>0.25</v>
      </c>
      <c r="G47" s="1">
        <v>307.89999999999998</v>
      </c>
      <c r="H47" s="7">
        <f t="shared" si="1"/>
        <v>0.75</v>
      </c>
      <c r="I47" s="19">
        <v>308</v>
      </c>
      <c r="J47" s="27">
        <f t="shared" si="2"/>
        <v>0.85000000000002274</v>
      </c>
      <c r="K47" s="39">
        <v>12.0627680229</v>
      </c>
      <c r="L47" s="39">
        <v>12.247311635300001</v>
      </c>
      <c r="M47" s="40" t="s">
        <v>157</v>
      </c>
      <c r="N47" s="1">
        <v>307.7</v>
      </c>
      <c r="O47" s="26">
        <f>ABS(D47-N47)</f>
        <v>0.55000000000001137</v>
      </c>
      <c r="P47" s="31">
        <v>307.7</v>
      </c>
      <c r="Q47" s="20">
        <f>ABS(D47-P47)</f>
        <v>0.55000000000001137</v>
      </c>
      <c r="R47" s="1">
        <v>307.7</v>
      </c>
      <c r="S47" s="26">
        <f>ABS(D47-R47)</f>
        <v>0.55000000000001137</v>
      </c>
      <c r="T47" s="31">
        <v>307.7</v>
      </c>
      <c r="U47" s="20">
        <f>ABS(D47-T47)</f>
        <v>0.55000000000001137</v>
      </c>
    </row>
    <row r="48" spans="1:21">
      <c r="A48" s="5" t="s">
        <v>0</v>
      </c>
      <c r="B48" s="6" t="s">
        <v>29</v>
      </c>
      <c r="C48" s="6" t="s">
        <v>50</v>
      </c>
      <c r="D48" s="7">
        <v>285.14999999999998</v>
      </c>
      <c r="E48" s="19">
        <v>285.3</v>
      </c>
      <c r="F48" s="20">
        <f t="shared" si="0"/>
        <v>0.15000000000003411</v>
      </c>
      <c r="G48" s="1">
        <v>285.5</v>
      </c>
      <c r="H48" s="7">
        <f t="shared" si="1"/>
        <v>0.35000000000002274</v>
      </c>
      <c r="I48" s="19">
        <v>283.2</v>
      </c>
      <c r="J48" s="27">
        <f t="shared" si="2"/>
        <v>1.9499999999999886</v>
      </c>
      <c r="K48" s="39">
        <v>9.9610649890299996</v>
      </c>
      <c r="L48" s="39">
        <v>10.150580935000001</v>
      </c>
      <c r="M48" s="40" t="s">
        <v>157</v>
      </c>
      <c r="N48" s="1">
        <v>285</v>
      </c>
      <c r="O48" s="26">
        <f>ABS(D48-N48)</f>
        <v>0.14999999999997726</v>
      </c>
      <c r="P48" s="31">
        <v>285.10000000000002</v>
      </c>
      <c r="Q48" s="20">
        <f>ABS(D48-P48)</f>
        <v>4.9999999999954525E-2</v>
      </c>
      <c r="R48" s="1">
        <v>360.9</v>
      </c>
      <c r="S48" s="26">
        <f>ABS(D48-R48)</f>
        <v>75.75</v>
      </c>
      <c r="T48" s="31">
        <v>285.10000000000002</v>
      </c>
      <c r="U48" s="20">
        <f>ABS(D48-T48)</f>
        <v>4.9999999999954525E-2</v>
      </c>
    </row>
    <row r="49" spans="1:21">
      <c r="A49" s="5" t="s">
        <v>0</v>
      </c>
      <c r="B49" s="6" t="s">
        <v>29</v>
      </c>
      <c r="C49" s="6" t="s">
        <v>51</v>
      </c>
      <c r="D49" s="7">
        <v>286.75</v>
      </c>
      <c r="E49" s="19">
        <v>286.10000000000002</v>
      </c>
      <c r="F49" s="20">
        <f t="shared" si="0"/>
        <v>0.64999999999997726</v>
      </c>
      <c r="G49" s="1">
        <v>286.5</v>
      </c>
      <c r="H49" s="7">
        <f t="shared" si="1"/>
        <v>0.25</v>
      </c>
      <c r="I49" s="19">
        <v>292.8</v>
      </c>
      <c r="J49" s="27">
        <f t="shared" si="2"/>
        <v>6.0500000000000114</v>
      </c>
      <c r="K49" s="39">
        <v>12.785175111599999</v>
      </c>
      <c r="L49" s="39">
        <v>12.9926556078</v>
      </c>
      <c r="M49" s="40" t="s">
        <v>157</v>
      </c>
      <c r="N49" s="1">
        <v>285.3</v>
      </c>
      <c r="O49" s="26">
        <f>ABS(D49-N49)</f>
        <v>1.4499999999999886</v>
      </c>
      <c r="P49" s="31">
        <v>289.89999999999998</v>
      </c>
      <c r="Q49" s="20">
        <f>ABS(D49-P49)</f>
        <v>3.1499999999999773</v>
      </c>
      <c r="R49" s="1">
        <v>288.10000000000002</v>
      </c>
      <c r="S49" s="26">
        <f>ABS(D49-R49)</f>
        <v>1.3500000000000227</v>
      </c>
      <c r="T49" s="31">
        <v>287.39999999999998</v>
      </c>
      <c r="U49" s="20">
        <f>ABS(D49-T49)</f>
        <v>0.64999999999997726</v>
      </c>
    </row>
    <row r="50" spans="1:21">
      <c r="A50" s="5" t="s">
        <v>0</v>
      </c>
      <c r="B50" s="6" t="s">
        <v>29</v>
      </c>
      <c r="C50" s="6" t="s">
        <v>52</v>
      </c>
      <c r="D50" s="7">
        <v>282.95</v>
      </c>
      <c r="E50" s="19">
        <v>280.8</v>
      </c>
      <c r="F50" s="20">
        <f t="shared" si="0"/>
        <v>2.1499999999999773</v>
      </c>
      <c r="G50" s="1">
        <v>280.7</v>
      </c>
      <c r="H50" s="7">
        <f t="shared" si="1"/>
        <v>2.25</v>
      </c>
      <c r="I50" s="19">
        <v>280.3</v>
      </c>
      <c r="J50" s="27">
        <f t="shared" si="2"/>
        <v>2.6499999999999773</v>
      </c>
      <c r="K50" s="39">
        <v>13.4284806641</v>
      </c>
      <c r="L50" s="39">
        <v>13.599543605699999</v>
      </c>
      <c r="M50" s="40" t="s">
        <v>157</v>
      </c>
      <c r="N50" s="1">
        <v>280.5</v>
      </c>
      <c r="O50" s="26">
        <f>ABS(D50-N50)</f>
        <v>2.4499999999999886</v>
      </c>
      <c r="P50" s="31">
        <v>284.89999999999998</v>
      </c>
      <c r="Q50" s="20">
        <f>ABS(D50-P50)</f>
        <v>1.9499999999999886</v>
      </c>
      <c r="R50" s="1">
        <v>283.39999999999998</v>
      </c>
      <c r="S50" s="26">
        <f>ABS(D50-R50)</f>
        <v>0.44999999999998863</v>
      </c>
      <c r="T50" s="31">
        <v>283.39999999999998</v>
      </c>
      <c r="U50" s="20">
        <f>ABS(D50-T50)</f>
        <v>0.44999999999998863</v>
      </c>
    </row>
    <row r="51" spans="1:21">
      <c r="A51" s="5" t="s">
        <v>0</v>
      </c>
      <c r="B51" s="6" t="s">
        <v>29</v>
      </c>
      <c r="C51" s="6" t="s">
        <v>53</v>
      </c>
      <c r="D51" s="7">
        <v>310.05</v>
      </c>
      <c r="E51" s="19">
        <v>313.39999999999998</v>
      </c>
      <c r="F51" s="20">
        <f t="shared" si="0"/>
        <v>3.3499999999999659</v>
      </c>
      <c r="G51" s="1">
        <v>311.89999999999998</v>
      </c>
      <c r="H51" s="7">
        <f t="shared" si="1"/>
        <v>1.8499999999999659</v>
      </c>
      <c r="I51" s="19">
        <v>311.7</v>
      </c>
      <c r="J51" s="27">
        <f t="shared" si="2"/>
        <v>1.6499999999999773</v>
      </c>
      <c r="K51" s="39">
        <v>13.4850217996</v>
      </c>
      <c r="L51" s="39">
        <v>13.657536545799999</v>
      </c>
      <c r="M51" s="40" t="s">
        <v>157</v>
      </c>
      <c r="N51" s="1">
        <v>312.10000000000002</v>
      </c>
      <c r="O51" s="26">
        <f>ABS(D51-N51)</f>
        <v>2.0500000000000114</v>
      </c>
      <c r="P51" s="31">
        <v>311.89999999999998</v>
      </c>
      <c r="Q51" s="20">
        <f>ABS(D51-P51)</f>
        <v>1.8499999999999659</v>
      </c>
      <c r="R51" s="1">
        <v>312.10000000000002</v>
      </c>
      <c r="S51" s="26">
        <f>ABS(D51-R51)</f>
        <v>2.0500000000000114</v>
      </c>
      <c r="T51" s="31">
        <v>312.2</v>
      </c>
      <c r="U51" s="20">
        <f>ABS(D51-T51)</f>
        <v>2.1499999999999773</v>
      </c>
    </row>
    <row r="52" spans="1:21">
      <c r="A52" s="5" t="s">
        <v>0</v>
      </c>
      <c r="B52" s="6" t="s">
        <v>29</v>
      </c>
      <c r="C52" s="6" t="s">
        <v>54</v>
      </c>
      <c r="D52" s="7">
        <v>305.14999999999998</v>
      </c>
      <c r="E52" s="19">
        <v>310.3</v>
      </c>
      <c r="F52" s="11">
        <f t="shared" si="0"/>
        <v>5.1500000000000341</v>
      </c>
      <c r="G52" s="1">
        <v>309.5</v>
      </c>
      <c r="H52" s="7">
        <f t="shared" si="1"/>
        <v>4.3500000000000227</v>
      </c>
      <c r="I52" s="19">
        <v>308.39999999999998</v>
      </c>
      <c r="J52" s="27">
        <f t="shared" si="2"/>
        <v>3.25</v>
      </c>
      <c r="K52" s="39">
        <v>13.4850217996</v>
      </c>
      <c r="L52" s="39">
        <v>13.657536545799999</v>
      </c>
      <c r="M52" s="40" t="s">
        <v>157</v>
      </c>
      <c r="N52" s="1">
        <v>309.5</v>
      </c>
      <c r="O52" s="26">
        <f>ABS(D52-N52)</f>
        <v>4.3500000000000227</v>
      </c>
      <c r="P52" s="31">
        <v>310</v>
      </c>
      <c r="Q52" s="20">
        <f>ABS(D52-P52)</f>
        <v>4.8500000000000227</v>
      </c>
      <c r="R52" s="1">
        <v>309.39999999999998</v>
      </c>
      <c r="S52" s="26">
        <f>ABS(D52-R52)</f>
        <v>4.25</v>
      </c>
      <c r="T52" s="31">
        <v>309.89999999999998</v>
      </c>
      <c r="U52" s="20">
        <f>ABS(D52-T52)</f>
        <v>4.75</v>
      </c>
    </row>
    <row r="53" spans="1:21">
      <c r="A53" s="5" t="s">
        <v>0</v>
      </c>
      <c r="B53" s="6" t="s">
        <v>29</v>
      </c>
      <c r="C53" s="6" t="s">
        <v>55</v>
      </c>
      <c r="D53" s="7">
        <v>303.95</v>
      </c>
      <c r="E53" s="19">
        <v>300.3</v>
      </c>
      <c r="F53" s="20">
        <f t="shared" si="0"/>
        <v>3.6499999999999773</v>
      </c>
      <c r="G53" s="1">
        <v>299.60000000000002</v>
      </c>
      <c r="H53" s="7">
        <f t="shared" si="1"/>
        <v>4.3499999999999659</v>
      </c>
      <c r="I53" s="19">
        <v>299.3</v>
      </c>
      <c r="J53" s="27">
        <f t="shared" si="2"/>
        <v>4.6499999999999773</v>
      </c>
      <c r="K53" s="39">
        <v>11.4213218302</v>
      </c>
      <c r="L53" s="39">
        <v>11.617563410400001</v>
      </c>
      <c r="M53" s="40" t="s">
        <v>157</v>
      </c>
      <c r="N53" s="1">
        <v>299.10000000000002</v>
      </c>
      <c r="O53" s="26">
        <f>ABS(D53-N53)</f>
        <v>4.8499999999999659</v>
      </c>
      <c r="P53" s="31">
        <v>299.10000000000002</v>
      </c>
      <c r="Q53" s="20">
        <f>ABS(D53-P53)</f>
        <v>4.8499999999999659</v>
      </c>
      <c r="R53" s="1">
        <v>299.10000000000002</v>
      </c>
      <c r="S53" s="26">
        <f>ABS(D53-R53)</f>
        <v>4.8499999999999659</v>
      </c>
      <c r="T53" s="31">
        <v>299.2</v>
      </c>
      <c r="U53" s="20">
        <f>ABS(D53-T53)</f>
        <v>4.75</v>
      </c>
    </row>
    <row r="54" spans="1:21">
      <c r="A54" s="5" t="s">
        <v>0</v>
      </c>
      <c r="B54" s="6" t="s">
        <v>29</v>
      </c>
      <c r="C54" s="6" t="s">
        <v>56</v>
      </c>
      <c r="D54" s="7">
        <v>318.35000000000002</v>
      </c>
      <c r="E54" s="19">
        <v>326.8</v>
      </c>
      <c r="F54" s="11">
        <f t="shared" si="0"/>
        <v>8.4499999999999886</v>
      </c>
      <c r="G54" s="1">
        <v>322.8</v>
      </c>
      <c r="H54" s="7">
        <f t="shared" si="1"/>
        <v>4.4499999999999886</v>
      </c>
      <c r="I54" s="19">
        <v>322.8</v>
      </c>
      <c r="J54" s="27">
        <f t="shared" si="2"/>
        <v>4.4499999999999886</v>
      </c>
      <c r="K54" s="39">
        <v>12.6343475744</v>
      </c>
      <c r="L54" s="39">
        <v>12.8363003256</v>
      </c>
      <c r="M54" s="40" t="s">
        <v>157</v>
      </c>
      <c r="N54" s="1">
        <v>323.8</v>
      </c>
      <c r="O54" s="26">
        <f>ABS(D54-N54)</f>
        <v>5.4499999999999886</v>
      </c>
      <c r="P54" s="31">
        <v>323.89999999999998</v>
      </c>
      <c r="Q54" s="20">
        <f>ABS(D54-P54)</f>
        <v>5.5499999999999545</v>
      </c>
      <c r="R54" s="1">
        <v>323.8</v>
      </c>
      <c r="S54" s="26">
        <f>ABS(D54-R54)</f>
        <v>5.4499999999999886</v>
      </c>
      <c r="T54" s="31">
        <v>323.7</v>
      </c>
      <c r="U54" s="20">
        <f>ABS(D54-T54)</f>
        <v>5.3499999999999659</v>
      </c>
    </row>
    <row r="55" spans="1:21">
      <c r="A55" s="5" t="s">
        <v>0</v>
      </c>
      <c r="B55" s="6" t="s">
        <v>29</v>
      </c>
      <c r="C55" s="6" t="s">
        <v>57</v>
      </c>
      <c r="D55" s="7">
        <v>317.64999999999998</v>
      </c>
      <c r="E55" s="19">
        <v>307.10000000000002</v>
      </c>
      <c r="F55" s="11">
        <f t="shared" si="0"/>
        <v>10.549999999999955</v>
      </c>
      <c r="G55" s="1">
        <v>306.39999999999998</v>
      </c>
      <c r="H55" s="7">
        <f t="shared" si="1"/>
        <v>11.25</v>
      </c>
      <c r="I55" s="19">
        <v>306.2</v>
      </c>
      <c r="J55" s="27">
        <f t="shared" si="2"/>
        <v>11.449999999999989</v>
      </c>
      <c r="K55" s="39">
        <v>11.930430210600001</v>
      </c>
      <c r="L55" s="39">
        <v>12.1332359803</v>
      </c>
      <c r="M55" s="40" t="s">
        <v>157</v>
      </c>
      <c r="N55" s="1">
        <v>306</v>
      </c>
      <c r="O55" s="26">
        <f>ABS(D55-N55)</f>
        <v>11.649999999999977</v>
      </c>
      <c r="P55" s="31">
        <v>305.8</v>
      </c>
      <c r="Q55" s="20">
        <f>ABS(D55-P55)</f>
        <v>11.849999999999966</v>
      </c>
      <c r="R55" s="1">
        <v>306</v>
      </c>
      <c r="S55" s="26">
        <f>ABS(D55-R55)</f>
        <v>11.649999999999977</v>
      </c>
      <c r="T55" s="31">
        <v>305.89999999999998</v>
      </c>
      <c r="U55" s="20">
        <f>ABS(D55-T55)</f>
        <v>11.75</v>
      </c>
    </row>
    <row r="56" spans="1:21">
      <c r="A56" s="5" t="s">
        <v>0</v>
      </c>
      <c r="B56" s="6" t="s">
        <v>29</v>
      </c>
      <c r="C56" s="6" t="s">
        <v>58</v>
      </c>
      <c r="D56" s="7">
        <v>308.35000000000002</v>
      </c>
      <c r="E56" s="19">
        <v>301</v>
      </c>
      <c r="F56" s="11">
        <f t="shared" si="0"/>
        <v>7.3500000000000227</v>
      </c>
      <c r="G56" s="1">
        <v>303.39999999999998</v>
      </c>
      <c r="H56" s="7">
        <f t="shared" si="1"/>
        <v>4.9500000000000455</v>
      </c>
      <c r="I56" s="19">
        <v>300.3</v>
      </c>
      <c r="J56" s="27">
        <f t="shared" si="2"/>
        <v>8.0500000000000114</v>
      </c>
      <c r="K56" s="39">
        <v>10.5231157609</v>
      </c>
      <c r="L56" s="39">
        <v>10.725206400199999</v>
      </c>
      <c r="M56" s="40" t="s">
        <v>157</v>
      </c>
      <c r="N56" s="1">
        <v>301.7</v>
      </c>
      <c r="O56" s="26">
        <f>ABS(D56-N56)</f>
        <v>6.6500000000000341</v>
      </c>
      <c r="P56" s="31">
        <v>306</v>
      </c>
      <c r="Q56" s="20">
        <f>ABS(D56-P56)</f>
        <v>2.3500000000000227</v>
      </c>
      <c r="R56" s="1">
        <v>360.9</v>
      </c>
      <c r="S56" s="26">
        <f>ABS(D56-R56)</f>
        <v>52.549999999999955</v>
      </c>
      <c r="T56" s="31">
        <v>308.8</v>
      </c>
      <c r="U56" s="20">
        <f>ABS(D56-T56)</f>
        <v>0.44999999999998863</v>
      </c>
    </row>
    <row r="57" spans="1:21">
      <c r="A57" s="5" t="s">
        <v>0</v>
      </c>
      <c r="B57" s="6" t="s">
        <v>29</v>
      </c>
      <c r="C57" s="6" t="s">
        <v>59</v>
      </c>
      <c r="D57" s="7">
        <v>297.64999999999998</v>
      </c>
      <c r="E57" s="19" t="s">
        <v>148</v>
      </c>
      <c r="F57" s="20" t="s">
        <v>148</v>
      </c>
      <c r="G57" s="1">
        <v>294.60000000000002</v>
      </c>
      <c r="H57" s="7">
        <f t="shared" si="1"/>
        <v>3.0499999999999545</v>
      </c>
      <c r="I57" s="19">
        <v>294</v>
      </c>
      <c r="J57" s="27">
        <f t="shared" si="2"/>
        <v>3.6499999999999773</v>
      </c>
      <c r="K57" s="39">
        <v>10.246100242300001</v>
      </c>
      <c r="L57" s="39">
        <v>10.446092864100001</v>
      </c>
      <c r="M57" s="40" t="s">
        <v>157</v>
      </c>
      <c r="N57" s="1">
        <v>294</v>
      </c>
      <c r="O57" s="26">
        <f>ABS(D57-N57)</f>
        <v>3.6499999999999773</v>
      </c>
      <c r="P57" s="31">
        <v>294.5</v>
      </c>
      <c r="Q57" s="20">
        <f>ABS(D57-P57)</f>
        <v>3.1499999999999773</v>
      </c>
      <c r="R57" s="1">
        <v>360.9</v>
      </c>
      <c r="S57" s="26">
        <f>ABS(D57-R57)</f>
        <v>63.25</v>
      </c>
      <c r="T57" s="31">
        <v>294.3</v>
      </c>
      <c r="U57" s="20">
        <f>ABS(D57-T57)</f>
        <v>3.3499999999999659</v>
      </c>
    </row>
    <row r="58" spans="1:21">
      <c r="A58" s="5" t="s">
        <v>0</v>
      </c>
      <c r="B58" s="6" t="s">
        <v>29</v>
      </c>
      <c r="C58" s="6" t="s">
        <v>60</v>
      </c>
      <c r="D58" s="7">
        <v>302.14999999999998</v>
      </c>
      <c r="E58" s="19">
        <v>300.10000000000002</v>
      </c>
      <c r="F58" s="20">
        <f t="shared" si="0"/>
        <v>2.0499999999999545</v>
      </c>
      <c r="G58" s="1">
        <v>300.39999999999998</v>
      </c>
      <c r="H58" s="7">
        <f t="shared" si="1"/>
        <v>1.75</v>
      </c>
      <c r="I58" s="19">
        <v>301.3</v>
      </c>
      <c r="J58" s="27">
        <f t="shared" si="2"/>
        <v>0.84999999999996589</v>
      </c>
      <c r="K58" s="39">
        <v>9.9600558134499995</v>
      </c>
      <c r="L58" s="39">
        <v>10.148945675</v>
      </c>
      <c r="M58" s="40" t="s">
        <v>157</v>
      </c>
      <c r="N58" s="1">
        <v>300.7</v>
      </c>
      <c r="O58" s="26">
        <f>ABS(D58-N58)</f>
        <v>1.4499999999999886</v>
      </c>
      <c r="P58" s="31">
        <v>300.60000000000002</v>
      </c>
      <c r="Q58" s="20">
        <f>ABS(D58-P58)</f>
        <v>1.5499999999999545</v>
      </c>
      <c r="R58" s="1">
        <v>360.9</v>
      </c>
      <c r="S58" s="26">
        <f>ABS(D58-R58)</f>
        <v>58.75</v>
      </c>
      <c r="T58" s="31">
        <v>300.3</v>
      </c>
      <c r="U58" s="20">
        <f>ABS(D58-T58)</f>
        <v>1.8499999999999659</v>
      </c>
    </row>
    <row r="59" spans="1:21">
      <c r="A59" s="5" t="s">
        <v>0</v>
      </c>
      <c r="B59" s="6" t="s">
        <v>29</v>
      </c>
      <c r="C59" s="6" t="s">
        <v>61</v>
      </c>
      <c r="D59" s="7">
        <v>307.45</v>
      </c>
      <c r="E59" s="19">
        <v>305.2</v>
      </c>
      <c r="F59" s="20">
        <f t="shared" si="0"/>
        <v>2.25</v>
      </c>
      <c r="G59" s="1">
        <v>304.89999999999998</v>
      </c>
      <c r="H59" s="7">
        <f t="shared" si="1"/>
        <v>2.5500000000000114</v>
      </c>
      <c r="I59" s="19">
        <v>308.10000000000002</v>
      </c>
      <c r="J59" s="27">
        <f t="shared" si="2"/>
        <v>0.65000000000003411</v>
      </c>
      <c r="K59" s="39">
        <v>13.599543605699999</v>
      </c>
      <c r="L59" s="39">
        <v>13.7750179654</v>
      </c>
      <c r="M59" s="40" t="s">
        <v>157</v>
      </c>
      <c r="N59" s="1">
        <v>308</v>
      </c>
      <c r="O59" s="26">
        <f>ABS(D59-N59)</f>
        <v>0.55000000000001137</v>
      </c>
      <c r="P59" s="31">
        <v>304.7</v>
      </c>
      <c r="Q59" s="20">
        <f>ABS(D59-P59)</f>
        <v>2.75</v>
      </c>
      <c r="R59" s="1">
        <v>305.10000000000002</v>
      </c>
      <c r="S59" s="26">
        <f>ABS(D59-R59)</f>
        <v>2.3499999999999659</v>
      </c>
      <c r="T59" s="31">
        <v>305.3</v>
      </c>
      <c r="U59" s="20">
        <f>ABS(D59-T59)</f>
        <v>2.1499999999999773</v>
      </c>
    </row>
    <row r="60" spans="1:21">
      <c r="A60" s="5" t="s">
        <v>0</v>
      </c>
      <c r="B60" s="6" t="s">
        <v>29</v>
      </c>
      <c r="C60" s="6" t="s">
        <v>62</v>
      </c>
      <c r="D60" s="7">
        <v>306.14999999999998</v>
      </c>
      <c r="E60" s="19">
        <v>303.60000000000002</v>
      </c>
      <c r="F60" s="20">
        <f t="shared" si="0"/>
        <v>2.5499999999999545</v>
      </c>
      <c r="G60" s="1">
        <v>303.8</v>
      </c>
      <c r="H60" s="7">
        <f t="shared" si="1"/>
        <v>2.3499999999999659</v>
      </c>
      <c r="I60" s="19">
        <v>304.2</v>
      </c>
      <c r="J60" s="27">
        <f t="shared" si="2"/>
        <v>1.9499999999999886</v>
      </c>
      <c r="K60" s="39">
        <v>11.9279664344</v>
      </c>
      <c r="L60" s="39">
        <v>12.1083809796</v>
      </c>
      <c r="M60" s="40" t="s">
        <v>157</v>
      </c>
      <c r="N60" s="1">
        <v>306.3</v>
      </c>
      <c r="O60" s="26">
        <f>ABS(D60-N60)</f>
        <v>0.15000000000003411</v>
      </c>
      <c r="P60" s="31">
        <v>303.8</v>
      </c>
      <c r="Q60" s="20">
        <f>ABS(D60-P60)</f>
        <v>2.3499999999999659</v>
      </c>
      <c r="R60" s="1">
        <v>303.60000000000002</v>
      </c>
      <c r="S60" s="26">
        <f>ABS(D60-R60)</f>
        <v>2.5499999999999545</v>
      </c>
      <c r="T60" s="31">
        <v>303.8</v>
      </c>
      <c r="U60" s="20">
        <f>ABS(D60-T60)</f>
        <v>2.3499999999999659</v>
      </c>
    </row>
    <row r="61" spans="1:21">
      <c r="A61" s="5" t="s">
        <v>0</v>
      </c>
      <c r="B61" s="6" t="s">
        <v>29</v>
      </c>
      <c r="C61" s="6" t="s">
        <v>63</v>
      </c>
      <c r="D61" s="7">
        <v>298.64999999999998</v>
      </c>
      <c r="E61" s="19">
        <v>296.10000000000002</v>
      </c>
      <c r="F61" s="20">
        <f t="shared" si="0"/>
        <v>2.5499999999999545</v>
      </c>
      <c r="G61" s="1">
        <v>296.10000000000002</v>
      </c>
      <c r="H61" s="7">
        <f t="shared" si="1"/>
        <v>2.5499999999999545</v>
      </c>
      <c r="I61" s="19">
        <v>298.89999999999998</v>
      </c>
      <c r="J61" s="27">
        <f t="shared" si="2"/>
        <v>0.25</v>
      </c>
      <c r="K61" s="39">
        <v>11.9279664344</v>
      </c>
      <c r="L61" s="39">
        <v>12.1083809796</v>
      </c>
      <c r="M61" s="40" t="s">
        <v>157</v>
      </c>
      <c r="N61" s="1">
        <v>297.2</v>
      </c>
      <c r="O61" s="26">
        <f>ABS(D61-N61)</f>
        <v>1.4499999999999886</v>
      </c>
      <c r="P61" s="31">
        <v>297.2</v>
      </c>
      <c r="Q61" s="20">
        <f>ABS(D61-P61)</f>
        <v>1.4499999999999886</v>
      </c>
      <c r="R61" s="1">
        <v>296.7</v>
      </c>
      <c r="S61" s="26">
        <f>ABS(D61-R61)</f>
        <v>1.9499999999999886</v>
      </c>
      <c r="T61" s="31">
        <v>296.60000000000002</v>
      </c>
      <c r="U61" s="20">
        <f>ABS(D61-T61)</f>
        <v>2.0499999999999545</v>
      </c>
    </row>
    <row r="62" spans="1:21">
      <c r="A62" s="5" t="s">
        <v>0</v>
      </c>
      <c r="B62" s="6" t="s">
        <v>29</v>
      </c>
      <c r="C62" s="6" t="s">
        <v>64</v>
      </c>
      <c r="D62" s="7">
        <v>300.14999999999998</v>
      </c>
      <c r="E62" s="19">
        <v>284.8</v>
      </c>
      <c r="F62" s="11">
        <f t="shared" si="0"/>
        <v>15.349999999999966</v>
      </c>
      <c r="G62" s="1">
        <v>301.10000000000002</v>
      </c>
      <c r="H62" s="7">
        <f t="shared" si="1"/>
        <v>0.95000000000004547</v>
      </c>
      <c r="I62" s="19">
        <v>341.9</v>
      </c>
      <c r="J62" s="27">
        <f t="shared" si="2"/>
        <v>41.75</v>
      </c>
      <c r="K62" s="39">
        <v>13.6984101827</v>
      </c>
      <c r="L62" s="39">
        <v>13.875911396299999</v>
      </c>
      <c r="M62" s="40" t="s">
        <v>157</v>
      </c>
      <c r="N62" s="1">
        <v>300.8</v>
      </c>
      <c r="O62" s="26">
        <f>ABS(D62-N62)</f>
        <v>0.65000000000003411</v>
      </c>
      <c r="P62" s="31">
        <v>300.7</v>
      </c>
      <c r="Q62" s="20">
        <f>ABS(D62-P62)</f>
        <v>0.55000000000001137</v>
      </c>
      <c r="R62" s="1">
        <v>300.7</v>
      </c>
      <c r="S62" s="26">
        <f>ABS(D62-R62)</f>
        <v>0.55000000000001137</v>
      </c>
      <c r="T62" s="31">
        <v>300.8</v>
      </c>
      <c r="U62" s="20">
        <f>ABS(D62-T62)</f>
        <v>0.65000000000003411</v>
      </c>
    </row>
    <row r="63" spans="1:21">
      <c r="A63" s="5" t="s">
        <v>0</v>
      </c>
      <c r="B63" s="6" t="s">
        <v>29</v>
      </c>
      <c r="C63" s="6" t="s">
        <v>65</v>
      </c>
      <c r="D63" s="7">
        <v>302.14999999999998</v>
      </c>
      <c r="E63" s="19">
        <v>297.39999999999998</v>
      </c>
      <c r="F63" s="20">
        <f t="shared" si="0"/>
        <v>4.75</v>
      </c>
      <c r="G63" s="1">
        <v>300.10000000000002</v>
      </c>
      <c r="H63" s="7">
        <f t="shared" si="1"/>
        <v>2.0499999999999545</v>
      </c>
      <c r="I63" s="19">
        <v>284.89999999999998</v>
      </c>
      <c r="J63" s="27">
        <f t="shared" si="2"/>
        <v>17.25</v>
      </c>
      <c r="K63" s="39">
        <v>13.6984101827</v>
      </c>
      <c r="L63" s="39">
        <v>13.875911396299999</v>
      </c>
      <c r="M63" s="40" t="s">
        <v>157</v>
      </c>
      <c r="N63" s="1">
        <v>299.8</v>
      </c>
      <c r="O63" s="26">
        <f>ABS(D63-N63)</f>
        <v>2.3499999999999659</v>
      </c>
      <c r="P63" s="31">
        <v>299.8</v>
      </c>
      <c r="Q63" s="20">
        <f>ABS(D63-P63)</f>
        <v>2.3499999999999659</v>
      </c>
      <c r="R63" s="1">
        <v>300.39999999999998</v>
      </c>
      <c r="S63" s="26">
        <f>ABS(D63-R63)</f>
        <v>1.75</v>
      </c>
      <c r="T63" s="31">
        <v>300.39999999999998</v>
      </c>
      <c r="U63" s="20">
        <f>ABS(D63-T63)</f>
        <v>1.75</v>
      </c>
    </row>
    <row r="64" spans="1:21">
      <c r="A64" s="5" t="s">
        <v>0</v>
      </c>
      <c r="B64" s="6" t="s">
        <v>66</v>
      </c>
      <c r="C64" s="6" t="s">
        <v>67</v>
      </c>
      <c r="D64" s="7">
        <v>307.64999999999998</v>
      </c>
      <c r="E64" s="19">
        <v>307.39999999999998</v>
      </c>
      <c r="F64" s="20">
        <f t="shared" si="0"/>
        <v>0.25</v>
      </c>
      <c r="G64" s="1">
        <v>307.89999999999998</v>
      </c>
      <c r="H64" s="7">
        <f t="shared" si="1"/>
        <v>0.25</v>
      </c>
      <c r="I64" s="19">
        <v>306.7</v>
      </c>
      <c r="J64" s="27">
        <f t="shared" si="2"/>
        <v>0.94999999999998863</v>
      </c>
      <c r="K64" s="39">
        <v>13.599543605699999</v>
      </c>
      <c r="L64" s="39">
        <v>13.7750179654</v>
      </c>
      <c r="M64" s="40" t="s">
        <v>157</v>
      </c>
      <c r="N64" s="1">
        <v>308.89999999999998</v>
      </c>
      <c r="O64" s="26">
        <f>ABS(D64-N64)</f>
        <v>1.25</v>
      </c>
      <c r="P64" s="31">
        <v>308.7</v>
      </c>
      <c r="Q64" s="20">
        <f>ABS(D64-P64)</f>
        <v>1.0500000000000114</v>
      </c>
      <c r="R64" s="1">
        <v>307.3</v>
      </c>
      <c r="S64" s="26">
        <f>ABS(D64-R64)</f>
        <v>0.34999999999996589</v>
      </c>
      <c r="T64" s="31">
        <v>308.8</v>
      </c>
      <c r="U64" s="20">
        <f>ABS(D64-T64)</f>
        <v>1.1500000000000341</v>
      </c>
    </row>
    <row r="65" spans="1:21">
      <c r="A65" s="5" t="s">
        <v>0</v>
      </c>
      <c r="B65" s="6" t="s">
        <v>66</v>
      </c>
      <c r="C65" s="6" t="s">
        <v>68</v>
      </c>
      <c r="D65" s="7">
        <v>309.25</v>
      </c>
      <c r="E65" s="19">
        <v>308.8</v>
      </c>
      <c r="F65" s="20">
        <f t="shared" si="0"/>
        <v>0.44999999999998863</v>
      </c>
      <c r="G65" s="1">
        <v>309.10000000000002</v>
      </c>
      <c r="H65" s="7">
        <f t="shared" si="1"/>
        <v>0.14999999999997726</v>
      </c>
      <c r="I65" s="19">
        <v>310.7</v>
      </c>
      <c r="J65" s="27">
        <f t="shared" si="2"/>
        <v>1.4499999999999886</v>
      </c>
      <c r="K65" s="39">
        <v>12.1083809796</v>
      </c>
      <c r="L65" s="39">
        <v>12.2943324911</v>
      </c>
      <c r="M65" s="40" t="s">
        <v>157</v>
      </c>
      <c r="N65" s="1">
        <v>308.89999999999998</v>
      </c>
      <c r="O65" s="26">
        <f>ABS(D65-N65)</f>
        <v>0.35000000000002274</v>
      </c>
      <c r="P65" s="31">
        <v>309</v>
      </c>
      <c r="Q65" s="20">
        <f>ABS(D65-P65)</f>
        <v>0.25</v>
      </c>
      <c r="R65" s="1">
        <v>309.10000000000002</v>
      </c>
      <c r="S65" s="26">
        <f>ABS(D65-R65)</f>
        <v>0.14999999999997726</v>
      </c>
      <c r="T65" s="31">
        <v>308.8</v>
      </c>
      <c r="U65" s="20">
        <f>ABS(D65-T65)</f>
        <v>0.44999999999998863</v>
      </c>
    </row>
    <row r="66" spans="1:21">
      <c r="A66" s="5" t="s">
        <v>69</v>
      </c>
      <c r="B66" s="6" t="s">
        <v>70</v>
      </c>
      <c r="C66" s="6" t="s">
        <v>71</v>
      </c>
      <c r="D66" s="7">
        <v>323.05</v>
      </c>
      <c r="E66" s="19">
        <v>318.39999999999998</v>
      </c>
      <c r="F66" s="20">
        <f t="shared" si="0"/>
        <v>4.6500000000000341</v>
      </c>
      <c r="G66" s="1">
        <v>318.39999999999998</v>
      </c>
      <c r="H66" s="7">
        <f t="shared" si="1"/>
        <v>4.6500000000000341</v>
      </c>
      <c r="I66" s="19">
        <v>311</v>
      </c>
      <c r="J66" s="27">
        <f t="shared" si="2"/>
        <v>12.050000000000011</v>
      </c>
      <c r="K66" s="27"/>
      <c r="L66" s="27"/>
      <c r="M66" s="20"/>
      <c r="N66" s="1">
        <v>318.89999999999998</v>
      </c>
      <c r="O66" s="26">
        <f>ABS(D66-N66)</f>
        <v>4.1500000000000341</v>
      </c>
      <c r="P66" s="31">
        <v>319</v>
      </c>
      <c r="Q66" s="20">
        <f>ABS(D66-P66)</f>
        <v>4.0500000000000114</v>
      </c>
      <c r="R66" s="1">
        <v>320.10000000000002</v>
      </c>
      <c r="S66" s="26">
        <f>ABS(D66-R66)</f>
        <v>2.9499999999999886</v>
      </c>
      <c r="T66" s="31">
        <v>318.89999999999998</v>
      </c>
      <c r="U66" s="20">
        <f>ABS(D66-T66)</f>
        <v>4.1500000000000341</v>
      </c>
    </row>
    <row r="67" spans="1:21">
      <c r="A67" s="5" t="s">
        <v>69</v>
      </c>
      <c r="B67" s="6" t="s">
        <v>70</v>
      </c>
      <c r="C67" s="6" t="s">
        <v>72</v>
      </c>
      <c r="D67" s="7">
        <v>316.25</v>
      </c>
      <c r="E67" s="19">
        <v>315.5</v>
      </c>
      <c r="F67" s="20">
        <f t="shared" ref="F67:F128" si="3">ABS(D67-E67)</f>
        <v>0.75</v>
      </c>
      <c r="G67" s="1">
        <v>316.2</v>
      </c>
      <c r="H67" s="7">
        <f t="shared" ref="H67:H128" si="4">ABS(D67-G67)</f>
        <v>5.0000000000011369E-2</v>
      </c>
      <c r="I67" s="19">
        <v>315.39999999999998</v>
      </c>
      <c r="J67" s="27">
        <f t="shared" ref="J67:J128" si="5">ABS(D67-I67)</f>
        <v>0.85000000000002274</v>
      </c>
      <c r="K67" s="27"/>
      <c r="L67" s="27"/>
      <c r="M67" s="20"/>
      <c r="N67" s="1">
        <v>315.39999999999998</v>
      </c>
      <c r="O67" s="26">
        <f>ABS(D67-N67)</f>
        <v>0.85000000000002274</v>
      </c>
      <c r="P67" s="31">
        <v>315.5</v>
      </c>
      <c r="Q67" s="20">
        <f>ABS(D67-P67)</f>
        <v>0.75</v>
      </c>
      <c r="R67" s="1">
        <v>315.8</v>
      </c>
      <c r="S67" s="26">
        <f>ABS(D67-R67)</f>
        <v>0.44999999999998863</v>
      </c>
      <c r="T67" s="31">
        <v>315.8</v>
      </c>
      <c r="U67" s="20">
        <f>ABS(D67-T67)</f>
        <v>0.44999999999998863</v>
      </c>
    </row>
    <row r="68" spans="1:21">
      <c r="A68" s="5" t="s">
        <v>69</v>
      </c>
      <c r="B68" s="6" t="s">
        <v>70</v>
      </c>
      <c r="C68" s="6" t="s">
        <v>73</v>
      </c>
      <c r="D68" s="7">
        <v>309.35000000000002</v>
      </c>
      <c r="E68" s="19">
        <v>307.89999999999998</v>
      </c>
      <c r="F68" s="20">
        <f t="shared" si="3"/>
        <v>1.4500000000000455</v>
      </c>
      <c r="G68" s="1">
        <v>307.89999999999998</v>
      </c>
      <c r="H68" s="7">
        <f t="shared" si="4"/>
        <v>1.4500000000000455</v>
      </c>
      <c r="I68" s="19">
        <v>308.10000000000002</v>
      </c>
      <c r="J68" s="27">
        <f t="shared" si="5"/>
        <v>1.25</v>
      </c>
      <c r="K68" s="27"/>
      <c r="L68" s="27"/>
      <c r="M68" s="20"/>
      <c r="N68" s="1">
        <v>308.7</v>
      </c>
      <c r="O68" s="26">
        <f>ABS(D68-N68)</f>
        <v>0.65000000000003411</v>
      </c>
      <c r="P68" s="31">
        <v>311.60000000000002</v>
      </c>
      <c r="Q68" s="20">
        <f>ABS(D68-P68)</f>
        <v>2.25</v>
      </c>
      <c r="R68" s="1">
        <v>311.7</v>
      </c>
      <c r="S68" s="26">
        <f>ABS(D68-R68)</f>
        <v>2.3499999999999659</v>
      </c>
      <c r="T68" s="31">
        <v>308.89999999999998</v>
      </c>
      <c r="U68" s="20">
        <f>ABS(D68-T68)</f>
        <v>0.45000000000004547</v>
      </c>
    </row>
    <row r="69" spans="1:21">
      <c r="A69" s="5" t="s">
        <v>69</v>
      </c>
      <c r="B69" s="6" t="s">
        <v>70</v>
      </c>
      <c r="C69" s="6" t="s">
        <v>74</v>
      </c>
      <c r="D69" s="7">
        <v>310.45</v>
      </c>
      <c r="E69" s="19">
        <v>305.5</v>
      </c>
      <c r="F69" s="20">
        <f t="shared" si="3"/>
        <v>4.9499999999999886</v>
      </c>
      <c r="G69" s="1">
        <v>305.10000000000002</v>
      </c>
      <c r="H69" s="7">
        <f t="shared" si="4"/>
        <v>5.3499999999999659</v>
      </c>
      <c r="I69" s="19">
        <v>306.8</v>
      </c>
      <c r="J69" s="27">
        <f t="shared" si="5"/>
        <v>3.6499999999999773</v>
      </c>
      <c r="K69" s="27"/>
      <c r="L69" s="27"/>
      <c r="M69" s="20"/>
      <c r="N69" s="1">
        <v>305.5</v>
      </c>
      <c r="O69" s="26">
        <f>ABS(D69-N69)</f>
        <v>4.9499999999999886</v>
      </c>
      <c r="P69" s="31">
        <v>306.7</v>
      </c>
      <c r="Q69" s="20">
        <f>ABS(D69-P69)</f>
        <v>3.75</v>
      </c>
      <c r="R69" s="1">
        <v>306</v>
      </c>
      <c r="S69" s="26">
        <f>ABS(D69-R69)</f>
        <v>4.4499999999999886</v>
      </c>
      <c r="T69" s="31">
        <v>306.5</v>
      </c>
      <c r="U69" s="20">
        <f>ABS(D69-T69)</f>
        <v>3.9499999999999886</v>
      </c>
    </row>
    <row r="70" spans="1:21">
      <c r="A70" s="5" t="s">
        <v>69</v>
      </c>
      <c r="B70" s="6" t="s">
        <v>70</v>
      </c>
      <c r="C70" s="6" t="s">
        <v>75</v>
      </c>
      <c r="D70" s="7">
        <v>299.75</v>
      </c>
      <c r="E70" s="19">
        <v>298.2</v>
      </c>
      <c r="F70" s="20">
        <f t="shared" si="3"/>
        <v>1.5500000000000114</v>
      </c>
      <c r="G70" s="1">
        <v>298</v>
      </c>
      <c r="H70" s="7">
        <f t="shared" si="4"/>
        <v>1.75</v>
      </c>
      <c r="I70" s="19">
        <v>298.7</v>
      </c>
      <c r="J70" s="27">
        <f t="shared" si="5"/>
        <v>1.0500000000000114</v>
      </c>
      <c r="K70" s="27"/>
      <c r="L70" s="27"/>
      <c r="M70" s="20"/>
      <c r="N70" s="1">
        <v>300.2</v>
      </c>
      <c r="O70" s="26">
        <f>ABS(D70-N70)</f>
        <v>0.44999999999998863</v>
      </c>
      <c r="P70" s="31">
        <v>300.8</v>
      </c>
      <c r="Q70" s="20">
        <f>ABS(D70-P70)</f>
        <v>1.0500000000000114</v>
      </c>
      <c r="R70" s="1">
        <v>300.8</v>
      </c>
      <c r="S70" s="26">
        <f>ABS(D70-R70)</f>
        <v>1.0500000000000114</v>
      </c>
      <c r="T70" s="31">
        <v>300.8</v>
      </c>
      <c r="U70" s="20">
        <f>ABS(D70-T70)</f>
        <v>1.0500000000000114</v>
      </c>
    </row>
    <row r="71" spans="1:21">
      <c r="A71" s="5" t="s">
        <v>69</v>
      </c>
      <c r="B71" s="6" t="s">
        <v>70</v>
      </c>
      <c r="C71" s="6" t="s">
        <v>76</v>
      </c>
      <c r="D71" s="7">
        <v>295.85000000000002</v>
      </c>
      <c r="E71" s="19">
        <v>278.89999999999998</v>
      </c>
      <c r="F71" s="11">
        <f t="shared" si="3"/>
        <v>16.950000000000045</v>
      </c>
      <c r="G71" s="1">
        <v>278.2</v>
      </c>
      <c r="H71" s="7">
        <f t="shared" si="4"/>
        <v>17.650000000000034</v>
      </c>
      <c r="I71" s="19">
        <v>277.10000000000002</v>
      </c>
      <c r="J71" s="27">
        <f t="shared" si="5"/>
        <v>18.75</v>
      </c>
      <c r="K71" s="27"/>
      <c r="L71" s="27"/>
      <c r="M71" s="20"/>
      <c r="N71" s="1">
        <v>280.7</v>
      </c>
      <c r="O71" s="26">
        <f>ABS(D71-N71)</f>
        <v>15.150000000000034</v>
      </c>
      <c r="P71" s="31">
        <v>280.2</v>
      </c>
      <c r="Q71" s="20">
        <f>ABS(D71-P71)</f>
        <v>15.650000000000034</v>
      </c>
      <c r="R71" s="1">
        <v>295</v>
      </c>
      <c r="S71" s="26">
        <f>ABS(D71-R71)</f>
        <v>0.85000000000002274</v>
      </c>
      <c r="T71" s="31">
        <v>293.2</v>
      </c>
      <c r="U71" s="20">
        <f>ABS(D71-T71)</f>
        <v>2.6500000000000341</v>
      </c>
    </row>
    <row r="72" spans="1:21">
      <c r="A72" s="5" t="s">
        <v>69</v>
      </c>
      <c r="B72" s="6" t="s">
        <v>70</v>
      </c>
      <c r="C72" s="6" t="s">
        <v>77</v>
      </c>
      <c r="D72" s="7">
        <v>298.05</v>
      </c>
      <c r="E72" s="19">
        <v>301.10000000000002</v>
      </c>
      <c r="F72" s="20">
        <f t="shared" si="3"/>
        <v>3.0500000000000114</v>
      </c>
      <c r="G72" s="1">
        <v>299</v>
      </c>
      <c r="H72" s="7">
        <f t="shared" si="4"/>
        <v>0.94999999999998863</v>
      </c>
      <c r="I72" s="19">
        <v>297.5</v>
      </c>
      <c r="J72" s="27">
        <f t="shared" si="5"/>
        <v>0.55000000000001137</v>
      </c>
      <c r="K72" s="27"/>
      <c r="L72" s="27"/>
      <c r="M72" s="20"/>
      <c r="N72" s="1">
        <v>334.4</v>
      </c>
      <c r="O72" s="26">
        <f>ABS(D72-N72)</f>
        <v>36.349999999999966</v>
      </c>
      <c r="P72" s="31">
        <v>332.3</v>
      </c>
      <c r="Q72" s="20">
        <f>ABS(D72-P72)</f>
        <v>34.25</v>
      </c>
      <c r="R72" s="1">
        <v>360.9</v>
      </c>
      <c r="S72" s="26">
        <f>ABS(D72-R72)</f>
        <v>62.849999999999966</v>
      </c>
      <c r="T72" s="31">
        <v>331.2</v>
      </c>
      <c r="U72" s="20">
        <f>ABS(D72-T72)</f>
        <v>33.149999999999977</v>
      </c>
    </row>
    <row r="73" spans="1:21">
      <c r="A73" s="5" t="s">
        <v>69</v>
      </c>
      <c r="B73" s="6" t="s">
        <v>70</v>
      </c>
      <c r="C73" s="6" t="s">
        <v>78</v>
      </c>
      <c r="D73" s="7">
        <v>317.85000000000002</v>
      </c>
      <c r="E73" s="19">
        <v>313.8</v>
      </c>
      <c r="F73" s="20">
        <f t="shared" si="3"/>
        <v>4.0500000000000114</v>
      </c>
      <c r="G73" s="1">
        <v>312.10000000000002</v>
      </c>
      <c r="H73" s="7">
        <f t="shared" si="4"/>
        <v>5.75</v>
      </c>
      <c r="I73" s="19">
        <v>307.89999999999998</v>
      </c>
      <c r="J73" s="27">
        <f t="shared" si="5"/>
        <v>9.9500000000000455</v>
      </c>
      <c r="K73" s="27"/>
      <c r="L73" s="27"/>
      <c r="M73" s="20"/>
      <c r="N73" s="1">
        <v>312.10000000000002</v>
      </c>
      <c r="O73" s="26">
        <f>ABS(D73-N73)</f>
        <v>5.75</v>
      </c>
      <c r="P73" s="31">
        <v>313.5</v>
      </c>
      <c r="Q73" s="20">
        <f>ABS(D73-P73)</f>
        <v>4.3500000000000227</v>
      </c>
      <c r="R73" s="1">
        <v>313.60000000000002</v>
      </c>
      <c r="S73" s="26">
        <f>ABS(D73-R73)</f>
        <v>4.25</v>
      </c>
      <c r="T73" s="31">
        <v>313.3</v>
      </c>
      <c r="U73" s="20">
        <f>ABS(D73-T73)</f>
        <v>4.5500000000000114</v>
      </c>
    </row>
    <row r="74" spans="1:21">
      <c r="A74" s="5" t="s">
        <v>69</v>
      </c>
      <c r="B74" s="6" t="s">
        <v>70</v>
      </c>
      <c r="C74" s="6" t="s">
        <v>79</v>
      </c>
      <c r="D74" s="7">
        <v>308.75</v>
      </c>
      <c r="E74" s="19">
        <v>307.39999999999998</v>
      </c>
      <c r="F74" s="20">
        <f t="shared" si="3"/>
        <v>1.3500000000000227</v>
      </c>
      <c r="G74" s="1">
        <v>307.7</v>
      </c>
      <c r="H74" s="7">
        <f t="shared" si="4"/>
        <v>1.0500000000000114</v>
      </c>
      <c r="I74" s="19">
        <v>309.8</v>
      </c>
      <c r="J74" s="27">
        <f t="shared" si="5"/>
        <v>1.0500000000000114</v>
      </c>
      <c r="K74" s="27"/>
      <c r="L74" s="27"/>
      <c r="M74" s="20"/>
      <c r="N74" s="1">
        <v>312.3</v>
      </c>
      <c r="O74" s="26">
        <f>ABS(D74-N74)</f>
        <v>3.5500000000000114</v>
      </c>
      <c r="P74" s="31">
        <v>307.89999999999998</v>
      </c>
      <c r="Q74" s="20">
        <f>ABS(D74-P74)</f>
        <v>0.85000000000002274</v>
      </c>
      <c r="R74" s="1">
        <v>309.39999999999998</v>
      </c>
      <c r="S74" s="26">
        <f>ABS(D74-R74)</f>
        <v>0.64999999999997726</v>
      </c>
      <c r="T74" s="31">
        <v>308.8</v>
      </c>
      <c r="U74" s="20">
        <f>ABS(D74-T74)</f>
        <v>5.0000000000011369E-2</v>
      </c>
    </row>
    <row r="75" spans="1:21">
      <c r="A75" s="5" t="s">
        <v>69</v>
      </c>
      <c r="B75" s="6" t="s">
        <v>70</v>
      </c>
      <c r="C75" s="6" t="s">
        <v>80</v>
      </c>
      <c r="D75" s="7">
        <v>308.64999999999998</v>
      </c>
      <c r="E75" s="19">
        <v>272.3</v>
      </c>
      <c r="F75" s="11">
        <f t="shared" si="3"/>
        <v>36.349999999999966</v>
      </c>
      <c r="G75" s="1">
        <v>307.8</v>
      </c>
      <c r="H75" s="7">
        <f t="shared" si="4"/>
        <v>0.84999999999996589</v>
      </c>
      <c r="I75" s="19">
        <v>306.3</v>
      </c>
      <c r="J75" s="27">
        <f t="shared" si="5"/>
        <v>2.3499999999999659</v>
      </c>
      <c r="K75" s="27"/>
      <c r="L75" s="27"/>
      <c r="M75" s="20"/>
      <c r="N75" s="1">
        <v>305.7</v>
      </c>
      <c r="O75" s="26">
        <f>ABS(D75-N75)</f>
        <v>2.9499999999999886</v>
      </c>
      <c r="P75" s="31">
        <v>305.8</v>
      </c>
      <c r="Q75" s="20">
        <f>ABS(D75-P75)</f>
        <v>2.8499999999999659</v>
      </c>
      <c r="R75" s="1">
        <v>308.39999999999998</v>
      </c>
      <c r="S75" s="26">
        <f>ABS(D75-R75)</f>
        <v>0.25</v>
      </c>
      <c r="T75" s="31">
        <v>310.3</v>
      </c>
      <c r="U75" s="20">
        <f>ABS(D75-T75)</f>
        <v>1.6500000000000341</v>
      </c>
    </row>
    <row r="76" spans="1:21">
      <c r="A76" s="5" t="s">
        <v>69</v>
      </c>
      <c r="B76" s="6" t="s">
        <v>70</v>
      </c>
      <c r="C76" s="6" t="s">
        <v>81</v>
      </c>
      <c r="D76" s="7">
        <v>301.35000000000002</v>
      </c>
      <c r="E76" s="19">
        <v>300.10000000000002</v>
      </c>
      <c r="F76" s="20">
        <f t="shared" si="3"/>
        <v>1.25</v>
      </c>
      <c r="G76" s="1">
        <v>300.60000000000002</v>
      </c>
      <c r="H76" s="7">
        <f t="shared" si="4"/>
        <v>0.75</v>
      </c>
      <c r="I76" s="19">
        <v>300.3</v>
      </c>
      <c r="J76" s="27">
        <f t="shared" si="5"/>
        <v>1.0500000000000114</v>
      </c>
      <c r="K76" s="27"/>
      <c r="L76" s="27"/>
      <c r="M76" s="20"/>
      <c r="N76" s="1">
        <v>300.60000000000002</v>
      </c>
      <c r="O76" s="26">
        <f>ABS(D76-N76)</f>
        <v>0.75</v>
      </c>
      <c r="P76" s="31">
        <v>300.7</v>
      </c>
      <c r="Q76" s="20">
        <f>ABS(D76-P76)</f>
        <v>0.65000000000003411</v>
      </c>
      <c r="R76" s="1">
        <v>300.7</v>
      </c>
      <c r="S76" s="26">
        <f>ABS(D76-R76)</f>
        <v>0.65000000000003411</v>
      </c>
      <c r="T76" s="31">
        <v>300.8</v>
      </c>
      <c r="U76" s="20">
        <f>ABS(D76-T76)</f>
        <v>0.55000000000001137</v>
      </c>
    </row>
    <row r="77" spans="1:21">
      <c r="A77" s="5" t="s">
        <v>69</v>
      </c>
      <c r="B77" s="6" t="s">
        <v>70</v>
      </c>
      <c r="C77" s="6" t="s">
        <v>82</v>
      </c>
      <c r="D77" s="7">
        <v>298.14999999999998</v>
      </c>
      <c r="E77" s="19">
        <v>297.7</v>
      </c>
      <c r="F77" s="20">
        <f t="shared" si="3"/>
        <v>0.44999999999998863</v>
      </c>
      <c r="G77" s="1">
        <v>298.3</v>
      </c>
      <c r="H77" s="7">
        <f t="shared" si="4"/>
        <v>0.15000000000003411</v>
      </c>
      <c r="I77" s="19">
        <v>297.39999999999998</v>
      </c>
      <c r="J77" s="27">
        <f t="shared" si="5"/>
        <v>0.75</v>
      </c>
      <c r="K77" s="27"/>
      <c r="L77" s="27"/>
      <c r="M77" s="20"/>
      <c r="N77" s="1">
        <v>297.89999999999998</v>
      </c>
      <c r="O77" s="26">
        <f>ABS(D77-N77)</f>
        <v>0.25</v>
      </c>
      <c r="P77" s="31">
        <v>298.10000000000002</v>
      </c>
      <c r="Q77" s="20">
        <f>ABS(D77-P77)</f>
        <v>4.9999999999954525E-2</v>
      </c>
      <c r="R77" s="1">
        <v>298.2</v>
      </c>
      <c r="S77" s="26">
        <f>ABS(D77-R77)</f>
        <v>5.0000000000011369E-2</v>
      </c>
      <c r="T77" s="31">
        <v>298.10000000000002</v>
      </c>
      <c r="U77" s="20">
        <f>ABS(D77-T77)</f>
        <v>4.9999999999954525E-2</v>
      </c>
    </row>
    <row r="78" spans="1:21">
      <c r="A78" s="5" t="s">
        <v>69</v>
      </c>
      <c r="B78" s="6" t="s">
        <v>70</v>
      </c>
      <c r="C78" s="6" t="s">
        <v>83</v>
      </c>
      <c r="D78" s="7">
        <v>310.14999999999998</v>
      </c>
      <c r="E78" s="19">
        <v>312.7</v>
      </c>
      <c r="F78" s="20">
        <f t="shared" si="3"/>
        <v>2.5500000000000114</v>
      </c>
      <c r="G78" s="1">
        <v>313.10000000000002</v>
      </c>
      <c r="H78" s="7">
        <f t="shared" si="4"/>
        <v>2.9500000000000455</v>
      </c>
      <c r="I78" s="19">
        <v>312.5</v>
      </c>
      <c r="J78" s="27">
        <f t="shared" si="5"/>
        <v>2.3500000000000227</v>
      </c>
      <c r="K78" s="27"/>
      <c r="L78" s="27"/>
      <c r="M78" s="20"/>
      <c r="N78" s="1">
        <v>312.39999999999998</v>
      </c>
      <c r="O78" s="26">
        <f>ABS(D78-N78)</f>
        <v>2.25</v>
      </c>
      <c r="P78" s="31">
        <v>312.89999999999998</v>
      </c>
      <c r="Q78" s="20">
        <f>ABS(D78-P78)</f>
        <v>2.75</v>
      </c>
      <c r="R78" s="1">
        <v>312.60000000000002</v>
      </c>
      <c r="S78" s="26">
        <f>ABS(D78-R78)</f>
        <v>2.4500000000000455</v>
      </c>
      <c r="T78" s="31">
        <v>312.39999999999998</v>
      </c>
      <c r="U78" s="20">
        <f>ABS(D78-T78)</f>
        <v>2.25</v>
      </c>
    </row>
    <row r="79" spans="1:21">
      <c r="A79" s="5" t="s">
        <v>69</v>
      </c>
      <c r="B79" s="6" t="s">
        <v>70</v>
      </c>
      <c r="C79" s="6" t="s">
        <v>84</v>
      </c>
      <c r="D79" s="7">
        <v>324.14999999999998</v>
      </c>
      <c r="E79" s="19">
        <v>330.3</v>
      </c>
      <c r="F79" s="11">
        <f t="shared" si="3"/>
        <v>6.1500000000000341</v>
      </c>
      <c r="G79" s="1">
        <v>327</v>
      </c>
      <c r="H79" s="7">
        <f t="shared" si="4"/>
        <v>2.8500000000000227</v>
      </c>
      <c r="I79" s="19">
        <v>356.9</v>
      </c>
      <c r="J79" s="27">
        <f t="shared" si="5"/>
        <v>32.75</v>
      </c>
      <c r="K79" s="27"/>
      <c r="L79" s="27"/>
      <c r="M79" s="20"/>
      <c r="N79" s="1">
        <v>328.1</v>
      </c>
      <c r="O79" s="26">
        <f>ABS(D79-N79)</f>
        <v>3.9500000000000455</v>
      </c>
      <c r="P79" s="31">
        <v>331.1</v>
      </c>
      <c r="Q79" s="20">
        <f>ABS(D79-P79)</f>
        <v>6.9500000000000455</v>
      </c>
      <c r="R79" s="1">
        <v>327.9</v>
      </c>
      <c r="S79" s="26">
        <f>ABS(D79-R79)</f>
        <v>3.75</v>
      </c>
      <c r="T79" s="31">
        <v>330.4</v>
      </c>
      <c r="U79" s="20">
        <f>ABS(D79-T79)</f>
        <v>6.25</v>
      </c>
    </row>
    <row r="80" spans="1:21">
      <c r="A80" s="5" t="s">
        <v>69</v>
      </c>
      <c r="B80" s="6" t="s">
        <v>16</v>
      </c>
      <c r="C80" s="6" t="s">
        <v>85</v>
      </c>
      <c r="D80" s="7">
        <v>307.64999999999998</v>
      </c>
      <c r="E80" s="19">
        <v>312.5</v>
      </c>
      <c r="F80" s="20">
        <f t="shared" si="3"/>
        <v>4.8500000000000227</v>
      </c>
      <c r="G80" s="1">
        <v>308.3</v>
      </c>
      <c r="H80" s="7">
        <f t="shared" si="4"/>
        <v>0.65000000000003411</v>
      </c>
      <c r="I80" s="19">
        <v>359.7</v>
      </c>
      <c r="J80" s="27">
        <f t="shared" si="5"/>
        <v>52.050000000000011</v>
      </c>
      <c r="K80" s="27"/>
      <c r="L80" s="27"/>
      <c r="M80" s="20"/>
      <c r="N80" s="1">
        <v>308</v>
      </c>
      <c r="O80" s="26">
        <f>ABS(D80-N80)</f>
        <v>0.35000000000002274</v>
      </c>
      <c r="P80" s="31">
        <v>308</v>
      </c>
      <c r="Q80" s="20">
        <f>ABS(D80-P80)</f>
        <v>0.35000000000002274</v>
      </c>
      <c r="R80" s="1">
        <v>308</v>
      </c>
      <c r="S80" s="26">
        <f>ABS(D80-R80)</f>
        <v>0.35000000000002274</v>
      </c>
      <c r="T80" s="31">
        <v>308.10000000000002</v>
      </c>
      <c r="U80" s="20">
        <f>ABS(D80-T80)</f>
        <v>0.45000000000004547</v>
      </c>
    </row>
    <row r="81" spans="1:21">
      <c r="A81" s="5" t="s">
        <v>69</v>
      </c>
      <c r="B81" s="6" t="s">
        <v>16</v>
      </c>
      <c r="C81" s="6" t="s">
        <v>86</v>
      </c>
      <c r="D81" s="7">
        <v>279.95</v>
      </c>
      <c r="E81" s="19">
        <v>272.5</v>
      </c>
      <c r="F81" s="11">
        <f t="shared" si="3"/>
        <v>7.4499999999999886</v>
      </c>
      <c r="G81" s="1">
        <v>268.2</v>
      </c>
      <c r="H81" s="7">
        <f t="shared" si="4"/>
        <v>11.75</v>
      </c>
      <c r="I81" s="19">
        <v>267.2</v>
      </c>
      <c r="J81" s="27">
        <f t="shared" si="5"/>
        <v>12.75</v>
      </c>
      <c r="K81" s="27"/>
      <c r="L81" s="27"/>
      <c r="M81" s="20"/>
      <c r="N81" s="1">
        <v>271.7</v>
      </c>
      <c r="O81" s="26">
        <f>ABS(D81-N81)</f>
        <v>8.25</v>
      </c>
      <c r="P81" s="31">
        <v>271.10000000000002</v>
      </c>
      <c r="Q81" s="20">
        <f>ABS(D81-P81)</f>
        <v>8.8499999999999659</v>
      </c>
      <c r="R81" s="1">
        <v>271.5</v>
      </c>
      <c r="S81" s="26">
        <f>ABS(D81-R81)</f>
        <v>8.4499999999999886</v>
      </c>
      <c r="T81" s="31">
        <v>271.3</v>
      </c>
      <c r="U81" s="20">
        <f>ABS(D81-T81)</f>
        <v>8.6499999999999773</v>
      </c>
    </row>
    <row r="82" spans="1:21">
      <c r="A82" s="5" t="s">
        <v>69</v>
      </c>
      <c r="B82" s="6" t="s">
        <v>16</v>
      </c>
      <c r="C82" s="6" t="s">
        <v>87</v>
      </c>
      <c r="D82" s="7">
        <v>275.35000000000002</v>
      </c>
      <c r="E82" s="19">
        <v>274.89999999999998</v>
      </c>
      <c r="F82" s="20">
        <f t="shared" si="3"/>
        <v>0.45000000000004547</v>
      </c>
      <c r="G82" s="1">
        <v>270.10000000000002</v>
      </c>
      <c r="H82" s="7">
        <f t="shared" si="4"/>
        <v>5.25</v>
      </c>
      <c r="I82" s="19">
        <v>273.60000000000002</v>
      </c>
      <c r="J82" s="27">
        <f t="shared" si="5"/>
        <v>1.75</v>
      </c>
      <c r="K82" s="27"/>
      <c r="L82" s="27"/>
      <c r="M82" s="20"/>
      <c r="N82" s="1">
        <v>271.2</v>
      </c>
      <c r="O82" s="26">
        <f>ABS(D82-N82)</f>
        <v>4.1500000000000341</v>
      </c>
      <c r="P82" s="31">
        <v>270.5</v>
      </c>
      <c r="Q82" s="20">
        <f>ABS(D82-P82)</f>
        <v>4.8500000000000227</v>
      </c>
      <c r="R82" s="1">
        <v>271.3</v>
      </c>
      <c r="S82" s="26">
        <f>ABS(D82-R82)</f>
        <v>4.0500000000000114</v>
      </c>
      <c r="T82" s="31">
        <v>271.10000000000002</v>
      </c>
      <c r="U82" s="20">
        <f>ABS(D82-T82)</f>
        <v>4.25</v>
      </c>
    </row>
    <row r="83" spans="1:21">
      <c r="A83" s="5" t="s">
        <v>69</v>
      </c>
      <c r="B83" s="6" t="s">
        <v>16</v>
      </c>
      <c r="C83" s="6" t="s">
        <v>88</v>
      </c>
      <c r="D83" s="7">
        <v>300.55</v>
      </c>
      <c r="E83" s="19">
        <v>297</v>
      </c>
      <c r="F83" s="20">
        <f t="shared" si="3"/>
        <v>3.5500000000000114</v>
      </c>
      <c r="G83" s="1">
        <v>296.89999999999998</v>
      </c>
      <c r="H83" s="7">
        <f t="shared" si="4"/>
        <v>3.6500000000000341</v>
      </c>
      <c r="I83" s="19">
        <v>297.39999999999998</v>
      </c>
      <c r="J83" s="27">
        <f t="shared" si="5"/>
        <v>3.1500000000000341</v>
      </c>
      <c r="K83" s="27"/>
      <c r="L83" s="27"/>
      <c r="M83" s="20"/>
      <c r="N83" s="1">
        <v>297.2</v>
      </c>
      <c r="O83" s="26">
        <f>ABS(D83-N83)</f>
        <v>3.3500000000000227</v>
      </c>
      <c r="P83" s="31">
        <v>297.2</v>
      </c>
      <c r="Q83" s="20">
        <f>ABS(D83-P83)</f>
        <v>3.3500000000000227</v>
      </c>
      <c r="R83" s="1">
        <v>297.2</v>
      </c>
      <c r="S83" s="26">
        <f>ABS(D83-R83)</f>
        <v>3.3500000000000227</v>
      </c>
      <c r="T83" s="31">
        <v>297.2</v>
      </c>
      <c r="U83" s="20">
        <f>ABS(D83-T83)</f>
        <v>3.3500000000000227</v>
      </c>
    </row>
    <row r="84" spans="1:21">
      <c r="A84" s="5" t="s">
        <v>69</v>
      </c>
      <c r="B84" s="6" t="s">
        <v>89</v>
      </c>
      <c r="C84" s="6" t="s">
        <v>90</v>
      </c>
      <c r="D84" s="7">
        <v>303.14999999999998</v>
      </c>
      <c r="E84" s="19">
        <v>310.5</v>
      </c>
      <c r="F84" s="11">
        <f t="shared" si="3"/>
        <v>7.3500000000000227</v>
      </c>
      <c r="G84" s="1">
        <v>310.10000000000002</v>
      </c>
      <c r="H84" s="7">
        <f t="shared" si="4"/>
        <v>6.9500000000000455</v>
      </c>
      <c r="I84" s="19">
        <v>310.2</v>
      </c>
      <c r="J84" s="27">
        <f t="shared" si="5"/>
        <v>7.0500000000000114</v>
      </c>
      <c r="K84" s="27"/>
      <c r="L84" s="27"/>
      <c r="M84" s="20"/>
      <c r="N84" s="1">
        <v>310.7</v>
      </c>
      <c r="O84" s="26">
        <f>ABS(D84-N84)</f>
        <v>7.5500000000000114</v>
      </c>
      <c r="P84" s="31">
        <v>310.5</v>
      </c>
      <c r="Q84" s="20">
        <f>ABS(D84-P84)</f>
        <v>7.3500000000000227</v>
      </c>
      <c r="R84" s="1">
        <v>310.39999999999998</v>
      </c>
      <c r="S84" s="26">
        <f>ABS(D84-R84)</f>
        <v>7.25</v>
      </c>
      <c r="T84" s="31">
        <v>310.39999999999998</v>
      </c>
      <c r="U84" s="20">
        <f>ABS(D84-T84)</f>
        <v>7.25</v>
      </c>
    </row>
    <row r="85" spans="1:21">
      <c r="A85" s="5" t="s">
        <v>69</v>
      </c>
      <c r="B85" s="6" t="s">
        <v>89</v>
      </c>
      <c r="C85" s="6" t="s">
        <v>91</v>
      </c>
      <c r="D85" s="7">
        <v>300.85000000000002</v>
      </c>
      <c r="E85" s="19">
        <v>300.8</v>
      </c>
      <c r="F85" s="20">
        <f t="shared" si="3"/>
        <v>5.0000000000011369E-2</v>
      </c>
      <c r="G85" s="1">
        <v>300.10000000000002</v>
      </c>
      <c r="H85" s="7">
        <f t="shared" si="4"/>
        <v>0.75</v>
      </c>
      <c r="I85" s="19">
        <v>318.39999999999998</v>
      </c>
      <c r="J85" s="27">
        <f t="shared" si="5"/>
        <v>17.549999999999955</v>
      </c>
      <c r="K85" s="27"/>
      <c r="L85" s="27"/>
      <c r="M85" s="20"/>
      <c r="N85" s="1">
        <v>300.3</v>
      </c>
      <c r="O85" s="26">
        <f>ABS(D85-N85)</f>
        <v>0.55000000000001137</v>
      </c>
      <c r="P85" s="31">
        <v>300.3</v>
      </c>
      <c r="Q85" s="20">
        <f>ABS(D85-P85)</f>
        <v>0.55000000000001137</v>
      </c>
      <c r="R85" s="1">
        <v>300.3</v>
      </c>
      <c r="S85" s="26">
        <f>ABS(D85-R85)</f>
        <v>0.55000000000001137</v>
      </c>
      <c r="T85" s="31">
        <v>300.3</v>
      </c>
      <c r="U85" s="20">
        <f>ABS(D85-T85)</f>
        <v>0.55000000000001137</v>
      </c>
    </row>
    <row r="86" spans="1:21">
      <c r="A86" s="5" t="s">
        <v>69</v>
      </c>
      <c r="B86" s="6" t="s">
        <v>89</v>
      </c>
      <c r="C86" s="6" t="s">
        <v>92</v>
      </c>
      <c r="D86" s="7">
        <v>296.14999999999998</v>
      </c>
      <c r="E86" s="19">
        <v>294.3</v>
      </c>
      <c r="F86" s="20">
        <f t="shared" si="3"/>
        <v>1.8499999999999659</v>
      </c>
      <c r="G86" s="1">
        <v>294.5</v>
      </c>
      <c r="H86" s="7">
        <f t="shared" si="4"/>
        <v>1.6499999999999773</v>
      </c>
      <c r="I86" s="19">
        <v>294.3</v>
      </c>
      <c r="J86" s="27">
        <f t="shared" si="5"/>
        <v>1.8499999999999659</v>
      </c>
      <c r="K86" s="27"/>
      <c r="L86" s="27"/>
      <c r="M86" s="20"/>
      <c r="N86" s="1">
        <v>294.3</v>
      </c>
      <c r="O86" s="26">
        <f>ABS(D86-N86)</f>
        <v>1.8499999999999659</v>
      </c>
      <c r="P86" s="31">
        <v>294.7</v>
      </c>
      <c r="Q86" s="20">
        <f>ABS(D86-P86)</f>
        <v>1.4499999999999886</v>
      </c>
      <c r="R86" s="1">
        <v>294.60000000000002</v>
      </c>
      <c r="S86" s="26">
        <f>ABS(D86-R86)</f>
        <v>1.5499999999999545</v>
      </c>
      <c r="T86" s="31">
        <v>294.5</v>
      </c>
      <c r="U86" s="20">
        <f>ABS(D86-T86)</f>
        <v>1.6499999999999773</v>
      </c>
    </row>
    <row r="87" spans="1:21">
      <c r="A87" s="5" t="s">
        <v>69</v>
      </c>
      <c r="B87" s="6" t="s">
        <v>89</v>
      </c>
      <c r="C87" s="6" t="s">
        <v>93</v>
      </c>
      <c r="D87" s="7">
        <v>298.55</v>
      </c>
      <c r="E87" s="19">
        <v>295.89999999999998</v>
      </c>
      <c r="F87" s="20">
        <f t="shared" si="3"/>
        <v>2.6500000000000341</v>
      </c>
      <c r="G87" s="1">
        <v>296.5</v>
      </c>
      <c r="H87" s="7">
        <f t="shared" si="4"/>
        <v>2.0500000000000114</v>
      </c>
      <c r="I87" s="19">
        <v>298.8</v>
      </c>
      <c r="J87" s="27">
        <f t="shared" si="5"/>
        <v>0.25</v>
      </c>
      <c r="K87" s="27"/>
      <c r="L87" s="27"/>
      <c r="M87" s="20"/>
      <c r="N87" s="1">
        <v>296.60000000000002</v>
      </c>
      <c r="O87" s="26">
        <f>ABS(D87-N87)</f>
        <v>1.9499999999999886</v>
      </c>
      <c r="P87" s="31">
        <v>296.5</v>
      </c>
      <c r="Q87" s="20">
        <f>ABS(D87-P87)</f>
        <v>2.0500000000000114</v>
      </c>
      <c r="R87" s="1">
        <v>296.39999999999998</v>
      </c>
      <c r="S87" s="26">
        <f>ABS(D87-R87)</f>
        <v>2.1500000000000341</v>
      </c>
      <c r="T87" s="31">
        <v>296.5</v>
      </c>
      <c r="U87" s="20">
        <f>ABS(D87-T87)</f>
        <v>2.0500000000000114</v>
      </c>
    </row>
    <row r="88" spans="1:21">
      <c r="A88" s="5" t="s">
        <v>69</v>
      </c>
      <c r="B88" s="6" t="s">
        <v>89</v>
      </c>
      <c r="C88" s="6" t="s">
        <v>94</v>
      </c>
      <c r="D88" s="7">
        <v>320.2</v>
      </c>
      <c r="E88" s="19">
        <v>333.9</v>
      </c>
      <c r="F88" s="11">
        <f t="shared" si="3"/>
        <v>13.699999999999989</v>
      </c>
      <c r="G88" s="1">
        <v>322.2</v>
      </c>
      <c r="H88" s="7">
        <f t="shared" si="4"/>
        <v>2</v>
      </c>
      <c r="I88" s="19">
        <v>319.8</v>
      </c>
      <c r="J88" s="27">
        <f t="shared" si="5"/>
        <v>0.39999999999997726</v>
      </c>
      <c r="K88" s="27"/>
      <c r="L88" s="27"/>
      <c r="M88" s="20"/>
      <c r="N88" s="1">
        <v>319.2</v>
      </c>
      <c r="O88" s="26">
        <f>ABS(D88-N88)</f>
        <v>1</v>
      </c>
      <c r="P88" s="31">
        <v>321.3</v>
      </c>
      <c r="Q88" s="20">
        <f>ABS(D88-P88)</f>
        <v>1.1000000000000227</v>
      </c>
      <c r="R88" s="1">
        <v>321.8</v>
      </c>
      <c r="S88" s="26">
        <f>ABS(D88-R88)</f>
        <v>1.6000000000000227</v>
      </c>
      <c r="T88" s="31">
        <v>321</v>
      </c>
      <c r="U88" s="20">
        <f>ABS(D88-T88)</f>
        <v>0.80000000000001137</v>
      </c>
    </row>
    <row r="89" spans="1:21">
      <c r="A89" s="5" t="s">
        <v>69</v>
      </c>
      <c r="B89" s="6" t="s">
        <v>89</v>
      </c>
      <c r="C89" s="6" t="s">
        <v>95</v>
      </c>
      <c r="D89" s="7">
        <v>323.2</v>
      </c>
      <c r="E89" s="19">
        <v>329.4</v>
      </c>
      <c r="F89" s="11">
        <f t="shared" si="3"/>
        <v>6.1999999999999886</v>
      </c>
      <c r="G89" s="1">
        <v>325.8</v>
      </c>
      <c r="H89" s="7">
        <f t="shared" si="4"/>
        <v>2.6000000000000227</v>
      </c>
      <c r="I89" s="19">
        <v>327.10000000000002</v>
      </c>
      <c r="J89" s="27">
        <f t="shared" si="5"/>
        <v>3.9000000000000341</v>
      </c>
      <c r="K89" s="27"/>
      <c r="L89" s="27"/>
      <c r="M89" s="20"/>
      <c r="N89" s="1">
        <v>323.2</v>
      </c>
      <c r="O89" s="26">
        <f>ABS(D89-N89)</f>
        <v>0</v>
      </c>
      <c r="P89" s="31">
        <v>321.89999999999998</v>
      </c>
      <c r="Q89" s="20">
        <f>ABS(D89-P89)</f>
        <v>1.3000000000000114</v>
      </c>
      <c r="R89" s="1">
        <v>321.89999999999998</v>
      </c>
      <c r="S89" s="26">
        <f>ABS(D89-R89)</f>
        <v>1.3000000000000114</v>
      </c>
      <c r="T89" s="31">
        <v>322.2</v>
      </c>
      <c r="U89" s="20">
        <f>ABS(D89-T89)</f>
        <v>1</v>
      </c>
    </row>
    <row r="90" spans="1:21">
      <c r="A90" s="5" t="s">
        <v>69</v>
      </c>
      <c r="B90" s="6" t="s">
        <v>89</v>
      </c>
      <c r="C90" s="6" t="s">
        <v>96</v>
      </c>
      <c r="D90" s="7">
        <v>314.2</v>
      </c>
      <c r="E90" s="19">
        <v>317</v>
      </c>
      <c r="F90" s="20">
        <f t="shared" si="3"/>
        <v>2.8000000000000114</v>
      </c>
      <c r="G90" s="1">
        <v>316.8</v>
      </c>
      <c r="H90" s="7">
        <f t="shared" si="4"/>
        <v>2.6000000000000227</v>
      </c>
      <c r="I90" s="19">
        <v>314.39999999999998</v>
      </c>
      <c r="J90" s="27">
        <f t="shared" si="5"/>
        <v>0.19999999999998863</v>
      </c>
      <c r="K90" s="27"/>
      <c r="L90" s="27"/>
      <c r="M90" s="20"/>
      <c r="N90" s="1">
        <v>317.39999999999998</v>
      </c>
      <c r="O90" s="26">
        <f>ABS(D90-N90)</f>
        <v>3.1999999999999886</v>
      </c>
      <c r="P90" s="31">
        <v>317.39999999999998</v>
      </c>
      <c r="Q90" s="20">
        <f>ABS(D90-P90)</f>
        <v>3.1999999999999886</v>
      </c>
      <c r="R90" s="1">
        <v>316.7</v>
      </c>
      <c r="S90" s="26">
        <f>ABS(D90-R90)</f>
        <v>2.5</v>
      </c>
      <c r="T90" s="31">
        <v>315.39999999999998</v>
      </c>
      <c r="U90" s="20">
        <f>ABS(D90-T90)</f>
        <v>1.1999999999999886</v>
      </c>
    </row>
    <row r="91" spans="1:21">
      <c r="A91" s="5" t="s">
        <v>69</v>
      </c>
      <c r="B91" s="6" t="s">
        <v>89</v>
      </c>
      <c r="C91" s="6" t="s">
        <v>97</v>
      </c>
      <c r="D91" s="7">
        <v>319.2</v>
      </c>
      <c r="E91" s="19">
        <v>310.10000000000002</v>
      </c>
      <c r="F91" s="11">
        <f t="shared" si="3"/>
        <v>9.0999999999999659</v>
      </c>
      <c r="G91" s="1">
        <v>322.3</v>
      </c>
      <c r="H91" s="7">
        <f t="shared" si="4"/>
        <v>3.1000000000000227</v>
      </c>
      <c r="I91" s="19">
        <v>321.39999999999998</v>
      </c>
      <c r="J91" s="27">
        <f t="shared" si="5"/>
        <v>2.1999999999999886</v>
      </c>
      <c r="K91" s="27"/>
      <c r="L91" s="27"/>
      <c r="M91" s="20"/>
      <c r="N91" s="1">
        <v>321</v>
      </c>
      <c r="O91" s="26">
        <f>ABS(D91-N91)</f>
        <v>1.8000000000000114</v>
      </c>
      <c r="P91" s="31">
        <v>320.7</v>
      </c>
      <c r="Q91" s="20">
        <f>ABS(D91-P91)</f>
        <v>1.5</v>
      </c>
      <c r="R91" s="1">
        <v>320.3</v>
      </c>
      <c r="S91" s="26">
        <f>ABS(D91-R91)</f>
        <v>1.1000000000000227</v>
      </c>
      <c r="T91" s="31">
        <v>320.60000000000002</v>
      </c>
      <c r="U91" s="20">
        <f>ABS(D91-T91)</f>
        <v>1.4000000000000341</v>
      </c>
    </row>
    <row r="92" spans="1:21">
      <c r="A92" s="5" t="s">
        <v>69</v>
      </c>
      <c r="B92" s="6" t="s">
        <v>89</v>
      </c>
      <c r="C92" s="6" t="s">
        <v>98</v>
      </c>
      <c r="D92" s="7">
        <v>317.64999999999998</v>
      </c>
      <c r="E92" s="19">
        <v>318.3</v>
      </c>
      <c r="F92" s="20">
        <f t="shared" si="3"/>
        <v>0.65000000000003411</v>
      </c>
      <c r="G92" s="1">
        <v>318.5</v>
      </c>
      <c r="H92" s="7">
        <f t="shared" si="4"/>
        <v>0.85000000000002274</v>
      </c>
      <c r="I92" s="19">
        <v>321.60000000000002</v>
      </c>
      <c r="J92" s="27">
        <f t="shared" si="5"/>
        <v>3.9500000000000455</v>
      </c>
      <c r="K92" s="27"/>
      <c r="L92" s="27"/>
      <c r="M92" s="20"/>
      <c r="N92" s="1">
        <v>320</v>
      </c>
      <c r="O92" s="26">
        <f>ABS(D92-N92)</f>
        <v>2.3500000000000227</v>
      </c>
      <c r="P92" s="31">
        <v>319.3</v>
      </c>
      <c r="Q92" s="20">
        <f>ABS(D92-P92)</f>
        <v>1.6500000000000341</v>
      </c>
      <c r="R92" s="1">
        <v>318.60000000000002</v>
      </c>
      <c r="S92" s="26">
        <f>ABS(D92-R92)</f>
        <v>0.95000000000004547</v>
      </c>
      <c r="T92" s="31">
        <v>320.10000000000002</v>
      </c>
      <c r="U92" s="20">
        <f>ABS(D92-T92)</f>
        <v>2.4500000000000455</v>
      </c>
    </row>
    <row r="93" spans="1:21">
      <c r="A93" s="5" t="s">
        <v>69</v>
      </c>
      <c r="B93" s="6" t="s">
        <v>89</v>
      </c>
      <c r="C93" s="6" t="s">
        <v>99</v>
      </c>
      <c r="D93" s="7">
        <v>323.64999999999998</v>
      </c>
      <c r="E93" s="19">
        <v>325.5</v>
      </c>
      <c r="F93" s="20">
        <f t="shared" si="3"/>
        <v>1.8500000000000227</v>
      </c>
      <c r="G93" s="1">
        <v>325.10000000000002</v>
      </c>
      <c r="H93" s="7">
        <f t="shared" si="4"/>
        <v>1.4500000000000455</v>
      </c>
      <c r="I93" s="19">
        <v>325</v>
      </c>
      <c r="J93" s="27">
        <f t="shared" si="5"/>
        <v>1.3500000000000227</v>
      </c>
      <c r="K93" s="27"/>
      <c r="L93" s="27"/>
      <c r="M93" s="20"/>
      <c r="N93" s="1">
        <v>325.2</v>
      </c>
      <c r="O93" s="26">
        <f>ABS(D93-N93)</f>
        <v>1.5500000000000114</v>
      </c>
      <c r="P93" s="31">
        <v>325.2</v>
      </c>
      <c r="Q93" s="20">
        <f>ABS(D93-P93)</f>
        <v>1.5500000000000114</v>
      </c>
      <c r="R93" s="1">
        <v>325.89999999999998</v>
      </c>
      <c r="S93" s="26">
        <f>ABS(D93-R93)</f>
        <v>2.25</v>
      </c>
      <c r="T93" s="31">
        <v>325.3</v>
      </c>
      <c r="U93" s="20">
        <f>ABS(D93-T93)</f>
        <v>1.6500000000000341</v>
      </c>
    </row>
    <row r="94" spans="1:21">
      <c r="A94" s="5" t="s">
        <v>69</v>
      </c>
      <c r="B94" s="6" t="s">
        <v>89</v>
      </c>
      <c r="C94" s="6" t="s">
        <v>100</v>
      </c>
      <c r="D94" s="7">
        <v>300.64999999999998</v>
      </c>
      <c r="E94" s="19">
        <v>298.89999999999998</v>
      </c>
      <c r="F94" s="20">
        <f t="shared" si="3"/>
        <v>1.75</v>
      </c>
      <c r="G94" s="1">
        <v>298.10000000000002</v>
      </c>
      <c r="H94" s="7">
        <f t="shared" si="4"/>
        <v>2.5499999999999545</v>
      </c>
      <c r="I94" s="19">
        <v>301</v>
      </c>
      <c r="J94" s="27">
        <f t="shared" si="5"/>
        <v>0.35000000000002274</v>
      </c>
      <c r="K94" s="27"/>
      <c r="L94" s="27"/>
      <c r="M94" s="20"/>
      <c r="N94" s="1">
        <v>315</v>
      </c>
      <c r="O94" s="26">
        <f>ABS(D94-N94)</f>
        <v>14.350000000000023</v>
      </c>
      <c r="P94" s="31">
        <v>299.2</v>
      </c>
      <c r="Q94" s="20">
        <f>ABS(D94-P94)</f>
        <v>1.4499999999999886</v>
      </c>
      <c r="R94" s="1">
        <v>299.39999999999998</v>
      </c>
      <c r="S94" s="26">
        <f>ABS(D94-R94)</f>
        <v>1.25</v>
      </c>
      <c r="T94" s="31">
        <v>299.39999999999998</v>
      </c>
      <c r="U94" s="20">
        <f>ABS(D94-T94)</f>
        <v>1.25</v>
      </c>
    </row>
    <row r="95" spans="1:21">
      <c r="A95" s="5" t="s">
        <v>69</v>
      </c>
      <c r="B95" s="6" t="s">
        <v>89</v>
      </c>
      <c r="C95" s="6" t="s">
        <v>101</v>
      </c>
      <c r="D95" s="7">
        <v>317.14999999999998</v>
      </c>
      <c r="E95" s="19">
        <v>316.3</v>
      </c>
      <c r="F95" s="20">
        <f t="shared" si="3"/>
        <v>0.84999999999996589</v>
      </c>
      <c r="G95" s="1">
        <v>317</v>
      </c>
      <c r="H95" s="7">
        <f t="shared" si="4"/>
        <v>0.14999999999997726</v>
      </c>
      <c r="I95" s="19">
        <v>316.39999999999998</v>
      </c>
      <c r="J95" s="27">
        <f t="shared" si="5"/>
        <v>0.75</v>
      </c>
      <c r="K95" s="27"/>
      <c r="L95" s="27"/>
      <c r="M95" s="20"/>
      <c r="N95" s="1">
        <v>319.60000000000002</v>
      </c>
      <c r="O95" s="26">
        <f>ABS(D95-N95)</f>
        <v>2.4500000000000455</v>
      </c>
      <c r="P95" s="31">
        <v>320.2</v>
      </c>
      <c r="Q95" s="20">
        <f>ABS(D95-P95)</f>
        <v>3.0500000000000114</v>
      </c>
      <c r="R95" s="1">
        <v>320.2</v>
      </c>
      <c r="S95" s="26">
        <f>ABS(D95-R95)</f>
        <v>3.0500000000000114</v>
      </c>
      <c r="T95" s="31">
        <v>316.5</v>
      </c>
      <c r="U95" s="20">
        <f>ABS(D95-T95)</f>
        <v>0.64999999999997726</v>
      </c>
    </row>
    <row r="96" spans="1:21">
      <c r="A96" s="5" t="s">
        <v>69</v>
      </c>
      <c r="B96" s="6" t="s">
        <v>89</v>
      </c>
      <c r="C96" s="6" t="s">
        <v>102</v>
      </c>
      <c r="D96" s="7">
        <v>310.45</v>
      </c>
      <c r="E96" s="19">
        <v>311.7</v>
      </c>
      <c r="F96" s="20">
        <f t="shared" si="3"/>
        <v>1.25</v>
      </c>
      <c r="G96" s="1">
        <v>311.60000000000002</v>
      </c>
      <c r="H96" s="7">
        <f t="shared" si="4"/>
        <v>1.1500000000000341</v>
      </c>
      <c r="I96" s="19">
        <v>308.10000000000002</v>
      </c>
      <c r="J96" s="27">
        <f t="shared" si="5"/>
        <v>2.3499999999999659</v>
      </c>
      <c r="K96" s="27"/>
      <c r="L96" s="27"/>
      <c r="M96" s="20"/>
      <c r="N96" s="1">
        <v>312.10000000000002</v>
      </c>
      <c r="O96" s="26">
        <f>ABS(D96-N96)</f>
        <v>1.6500000000000341</v>
      </c>
      <c r="P96" s="31">
        <v>311.5</v>
      </c>
      <c r="Q96" s="20">
        <f>ABS(D96-P96)</f>
        <v>1.0500000000000114</v>
      </c>
      <c r="R96" s="1">
        <v>311.8</v>
      </c>
      <c r="S96" s="26">
        <f>ABS(D96-R96)</f>
        <v>1.3500000000000227</v>
      </c>
      <c r="T96" s="31">
        <v>312.10000000000002</v>
      </c>
      <c r="U96" s="20">
        <f>ABS(D96-T96)</f>
        <v>1.6500000000000341</v>
      </c>
    </row>
    <row r="97" spans="1:21">
      <c r="A97" s="5" t="s">
        <v>69</v>
      </c>
      <c r="B97" s="6" t="s">
        <v>89</v>
      </c>
      <c r="C97" s="6" t="s">
        <v>103</v>
      </c>
      <c r="D97" s="7">
        <v>313.14999999999998</v>
      </c>
      <c r="E97" s="19">
        <v>314.10000000000002</v>
      </c>
      <c r="F97" s="20">
        <f t="shared" si="3"/>
        <v>0.95000000000004547</v>
      </c>
      <c r="G97" s="1">
        <v>313.2</v>
      </c>
      <c r="H97" s="7">
        <f t="shared" si="4"/>
        <v>5.0000000000011369E-2</v>
      </c>
      <c r="I97" s="19">
        <v>313.39999999999998</v>
      </c>
      <c r="J97" s="27">
        <f t="shared" si="5"/>
        <v>0.25</v>
      </c>
      <c r="K97" s="27"/>
      <c r="L97" s="27"/>
      <c r="M97" s="20"/>
      <c r="N97" s="1">
        <v>313.60000000000002</v>
      </c>
      <c r="O97" s="26">
        <f>ABS(D97-N97)</f>
        <v>0.45000000000004547</v>
      </c>
      <c r="P97" s="31">
        <v>314</v>
      </c>
      <c r="Q97" s="20">
        <f>ABS(D97-P97)</f>
        <v>0.85000000000002274</v>
      </c>
      <c r="R97" s="1">
        <v>360.9</v>
      </c>
      <c r="S97" s="26">
        <f>ABS(D97-R97)</f>
        <v>47.75</v>
      </c>
      <c r="T97" s="31">
        <v>315.5</v>
      </c>
      <c r="U97" s="20">
        <f>ABS(D97-T97)</f>
        <v>2.3500000000000227</v>
      </c>
    </row>
    <row r="98" spans="1:21">
      <c r="A98" s="5" t="s">
        <v>69</v>
      </c>
      <c r="B98" s="6" t="s">
        <v>89</v>
      </c>
      <c r="C98" s="6" t="s">
        <v>104</v>
      </c>
      <c r="D98" s="7">
        <v>300.45</v>
      </c>
      <c r="E98" s="19">
        <v>312.10000000000002</v>
      </c>
      <c r="F98" s="11">
        <f t="shared" si="3"/>
        <v>11.650000000000034</v>
      </c>
      <c r="G98" s="1">
        <v>313.3</v>
      </c>
      <c r="H98" s="7">
        <f t="shared" si="4"/>
        <v>12.850000000000023</v>
      </c>
      <c r="I98" s="19">
        <v>312.7</v>
      </c>
      <c r="J98" s="27">
        <f t="shared" si="5"/>
        <v>12.25</v>
      </c>
      <c r="K98" s="27"/>
      <c r="L98" s="27"/>
      <c r="M98" s="20"/>
      <c r="N98" s="1">
        <v>313.60000000000002</v>
      </c>
      <c r="O98" s="26">
        <f>ABS(D98-N98)</f>
        <v>13.150000000000034</v>
      </c>
      <c r="P98" s="31">
        <v>312.39999999999998</v>
      </c>
      <c r="Q98" s="20">
        <f>ABS(D98-P98)</f>
        <v>11.949999999999989</v>
      </c>
      <c r="R98" s="1">
        <v>312.39999999999998</v>
      </c>
      <c r="S98" s="26">
        <f>ABS(D98-R98)</f>
        <v>11.949999999999989</v>
      </c>
      <c r="T98" s="31">
        <v>312.3</v>
      </c>
      <c r="U98" s="20">
        <f>ABS(D98-T98)</f>
        <v>11.850000000000023</v>
      </c>
    </row>
    <row r="99" spans="1:21">
      <c r="A99" s="5" t="s">
        <v>69</v>
      </c>
      <c r="B99" s="6" t="s">
        <v>89</v>
      </c>
      <c r="C99" s="6" t="s">
        <v>105</v>
      </c>
      <c r="D99" s="7">
        <v>315.85000000000002</v>
      </c>
      <c r="E99" s="19">
        <v>316.5</v>
      </c>
      <c r="F99" s="20">
        <f t="shared" si="3"/>
        <v>0.64999999999997726</v>
      </c>
      <c r="G99" s="1">
        <v>316.10000000000002</v>
      </c>
      <c r="H99" s="7">
        <f t="shared" si="4"/>
        <v>0.25</v>
      </c>
      <c r="I99" s="19">
        <v>317.60000000000002</v>
      </c>
      <c r="J99" s="27">
        <f t="shared" si="5"/>
        <v>1.75</v>
      </c>
      <c r="K99" s="27"/>
      <c r="L99" s="27"/>
      <c r="M99" s="20"/>
      <c r="N99" s="1">
        <v>315.5</v>
      </c>
      <c r="O99" s="26">
        <f>ABS(D99-N99)</f>
        <v>0.35000000000002274</v>
      </c>
      <c r="P99" s="31">
        <v>317</v>
      </c>
      <c r="Q99" s="20">
        <f>ABS(D99-P99)</f>
        <v>1.1499999999999773</v>
      </c>
      <c r="R99" s="1">
        <v>316.7</v>
      </c>
      <c r="S99" s="26">
        <f>ABS(D99-R99)</f>
        <v>0.84999999999996589</v>
      </c>
      <c r="T99" s="31">
        <v>316.89999999999998</v>
      </c>
      <c r="U99" s="20">
        <f>ABS(D99-T99)</f>
        <v>1.0499999999999545</v>
      </c>
    </row>
    <row r="100" spans="1:21">
      <c r="A100" s="5" t="s">
        <v>69</v>
      </c>
      <c r="B100" s="6" t="s">
        <v>89</v>
      </c>
      <c r="C100" s="6" t="s">
        <v>106</v>
      </c>
      <c r="D100" s="7">
        <v>308.14999999999998</v>
      </c>
      <c r="E100" s="19">
        <v>309.5</v>
      </c>
      <c r="F100" s="20">
        <f t="shared" si="3"/>
        <v>1.3500000000000227</v>
      </c>
      <c r="G100" s="1">
        <v>309.89999999999998</v>
      </c>
      <c r="H100" s="7">
        <f t="shared" si="4"/>
        <v>1.75</v>
      </c>
      <c r="I100" s="19">
        <v>309.39999999999998</v>
      </c>
      <c r="J100" s="27">
        <f t="shared" si="5"/>
        <v>1.25</v>
      </c>
      <c r="K100" s="27"/>
      <c r="L100" s="27"/>
      <c r="M100" s="20"/>
      <c r="N100" s="1">
        <v>309.8</v>
      </c>
      <c r="O100" s="26">
        <f>ABS(D100-N100)</f>
        <v>1.6500000000000341</v>
      </c>
      <c r="P100" s="31">
        <v>309.89999999999998</v>
      </c>
      <c r="Q100" s="20">
        <f>ABS(D100-P100)</f>
        <v>1.75</v>
      </c>
      <c r="R100" s="1">
        <v>309.8</v>
      </c>
      <c r="S100" s="26">
        <f>ABS(D100-R100)</f>
        <v>1.6500000000000341</v>
      </c>
      <c r="T100" s="31">
        <v>309.89999999999998</v>
      </c>
      <c r="U100" s="20">
        <f>ABS(D100-T100)</f>
        <v>1.75</v>
      </c>
    </row>
    <row r="101" spans="1:21">
      <c r="A101" s="5" t="s">
        <v>69</v>
      </c>
      <c r="B101" s="6" t="s">
        <v>89</v>
      </c>
      <c r="C101" s="6" t="s">
        <v>107</v>
      </c>
      <c r="D101" s="7">
        <v>303.25</v>
      </c>
      <c r="E101" s="19">
        <v>302.7</v>
      </c>
      <c r="F101" s="20">
        <f t="shared" si="3"/>
        <v>0.55000000000001137</v>
      </c>
      <c r="G101" s="1">
        <v>303.10000000000002</v>
      </c>
      <c r="H101" s="7">
        <f t="shared" si="4"/>
        <v>0.14999999999997726</v>
      </c>
      <c r="I101" s="19">
        <v>301.3</v>
      </c>
      <c r="J101" s="27">
        <f t="shared" si="5"/>
        <v>1.9499999999999886</v>
      </c>
      <c r="K101" s="27"/>
      <c r="L101" s="27"/>
      <c r="M101" s="20"/>
      <c r="N101" s="1">
        <v>302.39999999999998</v>
      </c>
      <c r="O101" s="26">
        <f>ABS(D101-N101)</f>
        <v>0.85000000000002274</v>
      </c>
      <c r="P101" s="31">
        <v>302.89999999999998</v>
      </c>
      <c r="Q101" s="20">
        <f>ABS(D101-P101)</f>
        <v>0.35000000000002274</v>
      </c>
      <c r="R101" s="1">
        <v>302.7</v>
      </c>
      <c r="S101" s="26">
        <f>ABS(D101-R101)</f>
        <v>0.55000000000001137</v>
      </c>
      <c r="T101" s="31">
        <v>302.89999999999998</v>
      </c>
      <c r="U101" s="20">
        <f>ABS(D101-T101)</f>
        <v>0.35000000000002274</v>
      </c>
    </row>
    <row r="102" spans="1:21">
      <c r="A102" s="5" t="s">
        <v>69</v>
      </c>
      <c r="B102" s="6" t="s">
        <v>89</v>
      </c>
      <c r="C102" s="6" t="s">
        <v>108</v>
      </c>
      <c r="D102" s="7">
        <v>290.64999999999998</v>
      </c>
      <c r="E102" s="19" t="s">
        <v>148</v>
      </c>
      <c r="F102" s="20" t="s">
        <v>148</v>
      </c>
      <c r="G102" s="1">
        <v>289.2</v>
      </c>
      <c r="H102" s="7">
        <f t="shared" si="4"/>
        <v>1.4499999999999886</v>
      </c>
      <c r="I102" s="19">
        <v>291.5</v>
      </c>
      <c r="J102" s="27">
        <f t="shared" si="5"/>
        <v>0.85000000000002274</v>
      </c>
      <c r="K102" s="27"/>
      <c r="L102" s="27"/>
      <c r="M102" s="20"/>
      <c r="N102" s="1">
        <v>288.3</v>
      </c>
      <c r="O102" s="26">
        <f>ABS(D102-N102)</f>
        <v>2.3499999999999659</v>
      </c>
      <c r="P102" s="31">
        <v>288.8</v>
      </c>
      <c r="Q102" s="20">
        <f>ABS(D102-P102)</f>
        <v>1.8499999999999659</v>
      </c>
      <c r="R102" s="1">
        <v>360.9</v>
      </c>
      <c r="S102" s="26">
        <f>ABS(D102-R102)</f>
        <v>70.25</v>
      </c>
      <c r="T102" s="31">
        <v>291.10000000000002</v>
      </c>
      <c r="U102" s="20">
        <f>ABS(D102-T102)</f>
        <v>0.45000000000004547</v>
      </c>
    </row>
    <row r="103" spans="1:21">
      <c r="A103" s="5" t="s">
        <v>69</v>
      </c>
      <c r="B103" s="6" t="s">
        <v>89</v>
      </c>
      <c r="C103" s="6" t="s">
        <v>109</v>
      </c>
      <c r="D103" s="7">
        <v>293.64999999999998</v>
      </c>
      <c r="E103" s="19">
        <v>293</v>
      </c>
      <c r="F103" s="20">
        <f t="shared" si="3"/>
        <v>0.64999999999997726</v>
      </c>
      <c r="G103" s="1">
        <v>293</v>
      </c>
      <c r="H103" s="7">
        <f t="shared" si="4"/>
        <v>0.64999999999997726</v>
      </c>
      <c r="I103" s="19">
        <v>293</v>
      </c>
      <c r="J103" s="27">
        <f t="shared" si="5"/>
        <v>0.64999999999997726</v>
      </c>
      <c r="K103" s="27"/>
      <c r="L103" s="27"/>
      <c r="M103" s="20"/>
      <c r="N103" s="1">
        <v>293.2</v>
      </c>
      <c r="O103" s="26">
        <f>ABS(D103-N103)</f>
        <v>0.44999999999998863</v>
      </c>
      <c r="P103" s="31">
        <v>294.3</v>
      </c>
      <c r="Q103" s="20">
        <f>ABS(D103-P103)</f>
        <v>0.65000000000003411</v>
      </c>
      <c r="R103" s="1">
        <v>296</v>
      </c>
      <c r="S103" s="26">
        <f>ABS(D103-R103)</f>
        <v>2.3500000000000227</v>
      </c>
      <c r="T103" s="31">
        <v>296.2</v>
      </c>
      <c r="U103" s="20">
        <f>ABS(D103-T103)</f>
        <v>2.5500000000000114</v>
      </c>
    </row>
    <row r="104" spans="1:21">
      <c r="A104" s="5" t="s">
        <v>69</v>
      </c>
      <c r="B104" s="6" t="s">
        <v>89</v>
      </c>
      <c r="C104" s="6" t="s">
        <v>110</v>
      </c>
      <c r="D104" s="7">
        <v>297.25</v>
      </c>
      <c r="E104" s="19">
        <v>296.3</v>
      </c>
      <c r="F104" s="20">
        <f t="shared" si="3"/>
        <v>0.94999999999998863</v>
      </c>
      <c r="G104" s="1">
        <v>296.8</v>
      </c>
      <c r="H104" s="7">
        <f t="shared" si="4"/>
        <v>0.44999999999998863</v>
      </c>
      <c r="I104" s="19">
        <v>296</v>
      </c>
      <c r="J104" s="27">
        <f t="shared" si="5"/>
        <v>1.25</v>
      </c>
      <c r="K104" s="27"/>
      <c r="L104" s="27"/>
      <c r="M104" s="20"/>
      <c r="N104" s="1">
        <v>296.10000000000002</v>
      </c>
      <c r="O104" s="26">
        <f>ABS(D104-N104)</f>
        <v>1.1499999999999773</v>
      </c>
      <c r="P104" s="31">
        <v>295.89999999999998</v>
      </c>
      <c r="Q104" s="20">
        <f>ABS(D104-P104)</f>
        <v>1.3500000000000227</v>
      </c>
      <c r="R104" s="1">
        <v>297</v>
      </c>
      <c r="S104" s="26">
        <f>ABS(D104-R104)</f>
        <v>0.25</v>
      </c>
      <c r="T104" s="31">
        <v>297.2</v>
      </c>
      <c r="U104" s="20">
        <f>ABS(D104-T104)</f>
        <v>5.0000000000011369E-2</v>
      </c>
    </row>
    <row r="105" spans="1:21">
      <c r="A105" s="5" t="s">
        <v>69</v>
      </c>
      <c r="B105" s="6" t="s">
        <v>89</v>
      </c>
      <c r="C105" s="6" t="s">
        <v>111</v>
      </c>
      <c r="D105" s="7">
        <v>297.05</v>
      </c>
      <c r="E105" s="19">
        <v>297.89999999999998</v>
      </c>
      <c r="F105" s="20">
        <f t="shared" si="3"/>
        <v>0.84999999999996589</v>
      </c>
      <c r="G105" s="1">
        <v>298.7</v>
      </c>
      <c r="H105" s="7">
        <f t="shared" si="4"/>
        <v>1.6499999999999773</v>
      </c>
      <c r="I105" s="19">
        <v>298.2</v>
      </c>
      <c r="J105" s="27">
        <f t="shared" si="5"/>
        <v>1.1499999999999773</v>
      </c>
      <c r="K105" s="27"/>
      <c r="L105" s="27"/>
      <c r="M105" s="20"/>
      <c r="N105" s="1">
        <v>298.2</v>
      </c>
      <c r="O105" s="26">
        <f>ABS(D105-N105)</f>
        <v>1.1499999999999773</v>
      </c>
      <c r="P105" s="31">
        <v>298.89999999999998</v>
      </c>
      <c r="Q105" s="20">
        <f>ABS(D105-P105)</f>
        <v>1.8499999999999659</v>
      </c>
      <c r="R105" s="1">
        <v>297.89999999999998</v>
      </c>
      <c r="S105" s="26">
        <f>ABS(D105-R105)</f>
        <v>0.84999999999996589</v>
      </c>
      <c r="T105" s="31">
        <v>297.89999999999998</v>
      </c>
      <c r="U105" s="20">
        <f>ABS(D105-T105)</f>
        <v>0.84999999999996589</v>
      </c>
    </row>
    <row r="106" spans="1:21">
      <c r="A106" s="5" t="s">
        <v>69</v>
      </c>
      <c r="B106" s="6" t="s">
        <v>89</v>
      </c>
      <c r="C106" s="6" t="s">
        <v>112</v>
      </c>
      <c r="D106" s="7">
        <v>290.35000000000002</v>
      </c>
      <c r="E106" s="19">
        <v>289.2</v>
      </c>
      <c r="F106" s="20">
        <f t="shared" si="3"/>
        <v>1.1500000000000341</v>
      </c>
      <c r="G106" s="1">
        <v>290.10000000000002</v>
      </c>
      <c r="H106" s="7">
        <f t="shared" si="4"/>
        <v>0.25</v>
      </c>
      <c r="I106" s="19">
        <v>282.8</v>
      </c>
      <c r="J106" s="27">
        <f t="shared" si="5"/>
        <v>7.5500000000000114</v>
      </c>
      <c r="K106" s="27"/>
      <c r="L106" s="27"/>
      <c r="M106" s="20"/>
      <c r="N106" s="1">
        <v>289.39999999999998</v>
      </c>
      <c r="O106" s="26">
        <f>ABS(D106-N106)</f>
        <v>0.95000000000004547</v>
      </c>
      <c r="P106" s="31">
        <v>287.8</v>
      </c>
      <c r="Q106" s="20">
        <f>ABS(D106-P106)</f>
        <v>2.5500000000000114</v>
      </c>
      <c r="R106" s="1">
        <v>360.9</v>
      </c>
      <c r="S106" s="26">
        <f>ABS(D106-R106)</f>
        <v>70.549999999999955</v>
      </c>
      <c r="T106" s="31">
        <v>289.89999999999998</v>
      </c>
      <c r="U106" s="20">
        <f>ABS(D106-T106)</f>
        <v>0.45000000000004547</v>
      </c>
    </row>
    <row r="107" spans="1:21">
      <c r="A107" s="5" t="s">
        <v>69</v>
      </c>
      <c r="B107" s="6" t="s">
        <v>89</v>
      </c>
      <c r="C107" s="6" t="s">
        <v>113</v>
      </c>
      <c r="D107" s="7">
        <v>330.65</v>
      </c>
      <c r="E107" s="19">
        <v>330.7</v>
      </c>
      <c r="F107" s="20">
        <f t="shared" si="3"/>
        <v>5.0000000000011369E-2</v>
      </c>
      <c r="G107" s="1">
        <v>331.4</v>
      </c>
      <c r="H107" s="7">
        <f t="shared" si="4"/>
        <v>0.75</v>
      </c>
      <c r="I107" s="19">
        <v>333</v>
      </c>
      <c r="J107" s="27">
        <f t="shared" si="5"/>
        <v>2.3500000000000227</v>
      </c>
      <c r="K107" s="27"/>
      <c r="L107" s="27"/>
      <c r="M107" s="20"/>
      <c r="N107" s="1">
        <v>332.2</v>
      </c>
      <c r="O107" s="26">
        <f>ABS(D107-N107)</f>
        <v>1.5500000000000114</v>
      </c>
      <c r="P107" s="31">
        <v>331.7</v>
      </c>
      <c r="Q107" s="20">
        <f>ABS(D107-P107)</f>
        <v>1.0500000000000114</v>
      </c>
      <c r="R107" s="1">
        <v>331.7</v>
      </c>
      <c r="S107" s="26">
        <f>ABS(D107-R107)</f>
        <v>1.0500000000000114</v>
      </c>
      <c r="T107" s="31">
        <v>331.8</v>
      </c>
      <c r="U107" s="20">
        <f>ABS(D107-T107)</f>
        <v>1.1500000000000341</v>
      </c>
    </row>
    <row r="108" spans="1:21">
      <c r="A108" s="5" t="s">
        <v>69</v>
      </c>
      <c r="B108" s="6" t="s">
        <v>89</v>
      </c>
      <c r="C108" s="6" t="s">
        <v>114</v>
      </c>
      <c r="D108" s="7">
        <v>310.85000000000002</v>
      </c>
      <c r="E108" s="19">
        <v>311.10000000000002</v>
      </c>
      <c r="F108" s="20">
        <f t="shared" si="3"/>
        <v>0.25</v>
      </c>
      <c r="G108" s="1">
        <v>311.39999999999998</v>
      </c>
      <c r="H108" s="7">
        <f t="shared" si="4"/>
        <v>0.54999999999995453</v>
      </c>
      <c r="I108" s="19">
        <v>310.7</v>
      </c>
      <c r="J108" s="27">
        <f t="shared" si="5"/>
        <v>0.15000000000003411</v>
      </c>
      <c r="K108" s="27"/>
      <c r="L108" s="27"/>
      <c r="M108" s="20"/>
      <c r="N108" s="1">
        <v>312.7</v>
      </c>
      <c r="O108" s="26">
        <f>ABS(D108-N108)</f>
        <v>1.8499999999999659</v>
      </c>
      <c r="P108" s="31">
        <v>315.5</v>
      </c>
      <c r="Q108" s="20">
        <f>ABS(D108-P108)</f>
        <v>4.6499999999999773</v>
      </c>
      <c r="R108" s="1">
        <v>314.2</v>
      </c>
      <c r="S108" s="26">
        <f>ABS(D108-R108)</f>
        <v>3.3499999999999659</v>
      </c>
      <c r="T108" s="31">
        <v>312.60000000000002</v>
      </c>
      <c r="U108" s="20">
        <f>ABS(D108-T108)</f>
        <v>1.75</v>
      </c>
    </row>
    <row r="109" spans="1:21">
      <c r="A109" s="5" t="s">
        <v>69</v>
      </c>
      <c r="B109" s="6" t="s">
        <v>89</v>
      </c>
      <c r="C109" s="6" t="s">
        <v>115</v>
      </c>
      <c r="D109" s="7">
        <v>309.75</v>
      </c>
      <c r="E109" s="19">
        <v>309.5</v>
      </c>
      <c r="F109" s="20">
        <f t="shared" si="3"/>
        <v>0.25</v>
      </c>
      <c r="G109" s="1">
        <v>310</v>
      </c>
      <c r="H109" s="7">
        <f t="shared" si="4"/>
        <v>0.25</v>
      </c>
      <c r="I109" s="19">
        <v>323.3</v>
      </c>
      <c r="J109" s="27">
        <f t="shared" si="5"/>
        <v>13.550000000000011</v>
      </c>
      <c r="K109" s="27"/>
      <c r="L109" s="27"/>
      <c r="M109" s="20"/>
      <c r="N109" s="1">
        <v>310.3</v>
      </c>
      <c r="O109" s="26">
        <f>ABS(D109-N109)</f>
        <v>0.55000000000001137</v>
      </c>
      <c r="P109" s="31">
        <v>310.3</v>
      </c>
      <c r="Q109" s="20">
        <f>ABS(D109-P109)</f>
        <v>0.55000000000001137</v>
      </c>
      <c r="R109" s="1">
        <v>310</v>
      </c>
      <c r="S109" s="26">
        <f>ABS(D109-R109)</f>
        <v>0.25</v>
      </c>
      <c r="T109" s="31">
        <v>310.39999999999998</v>
      </c>
      <c r="U109" s="20">
        <f>ABS(D109-T109)</f>
        <v>0.64999999999997726</v>
      </c>
    </row>
    <row r="110" spans="1:21">
      <c r="A110" s="5" t="s">
        <v>69</v>
      </c>
      <c r="B110" s="6" t="s">
        <v>89</v>
      </c>
      <c r="C110" s="6" t="s">
        <v>116</v>
      </c>
      <c r="D110" s="7">
        <v>301.25</v>
      </c>
      <c r="E110" s="19">
        <v>298.89999999999998</v>
      </c>
      <c r="F110" s="20">
        <f t="shared" si="3"/>
        <v>2.3500000000000227</v>
      </c>
      <c r="G110" s="1">
        <v>298.2</v>
      </c>
      <c r="H110" s="7">
        <f t="shared" si="4"/>
        <v>3.0500000000000114</v>
      </c>
      <c r="I110" s="19">
        <v>299.89999999999998</v>
      </c>
      <c r="J110" s="27">
        <f t="shared" si="5"/>
        <v>1.3500000000000227</v>
      </c>
      <c r="K110" s="27"/>
      <c r="L110" s="27"/>
      <c r="M110" s="20"/>
      <c r="N110" s="1">
        <v>298.5</v>
      </c>
      <c r="O110" s="26">
        <f>ABS(D110-N110)</f>
        <v>2.75</v>
      </c>
      <c r="P110" s="31">
        <v>299.2</v>
      </c>
      <c r="Q110" s="20">
        <f>ABS(D110-P110)</f>
        <v>2.0500000000000114</v>
      </c>
      <c r="R110" s="1">
        <v>299.2</v>
      </c>
      <c r="S110" s="26">
        <f>ABS(D110-R110)</f>
        <v>2.0500000000000114</v>
      </c>
      <c r="T110" s="31">
        <v>299.2</v>
      </c>
      <c r="U110" s="20">
        <f>ABS(D110-T110)</f>
        <v>2.0500000000000114</v>
      </c>
    </row>
    <row r="111" spans="1:21">
      <c r="A111" s="5" t="s">
        <v>69</v>
      </c>
      <c r="B111" s="6" t="s">
        <v>89</v>
      </c>
      <c r="C111" s="6" t="s">
        <v>117</v>
      </c>
      <c r="D111" s="7">
        <v>305.14999999999998</v>
      </c>
      <c r="E111" s="19">
        <v>307.8</v>
      </c>
      <c r="F111" s="20">
        <f t="shared" si="3"/>
        <v>2.6500000000000341</v>
      </c>
      <c r="G111" s="1">
        <v>307.5</v>
      </c>
      <c r="H111" s="7">
        <f t="shared" si="4"/>
        <v>2.3500000000000227</v>
      </c>
      <c r="I111" s="19">
        <v>306.8</v>
      </c>
      <c r="J111" s="27">
        <f t="shared" si="5"/>
        <v>1.6500000000000341</v>
      </c>
      <c r="K111" s="27"/>
      <c r="L111" s="27"/>
      <c r="M111" s="20"/>
      <c r="N111" s="1">
        <v>306.8</v>
      </c>
      <c r="O111" s="26">
        <f>ABS(D111-N111)</f>
        <v>1.6500000000000341</v>
      </c>
      <c r="P111" s="31">
        <v>324.5</v>
      </c>
      <c r="Q111" s="20">
        <f>ABS(D111-P111)</f>
        <v>19.350000000000023</v>
      </c>
      <c r="R111" s="1">
        <v>309.3</v>
      </c>
      <c r="S111" s="26">
        <f>ABS(D111-R111)</f>
        <v>4.1500000000000341</v>
      </c>
      <c r="T111" s="31">
        <v>318</v>
      </c>
      <c r="U111" s="20">
        <f>ABS(D111-T111)</f>
        <v>12.850000000000023</v>
      </c>
    </row>
    <row r="112" spans="1:21">
      <c r="A112" s="5" t="s">
        <v>69</v>
      </c>
      <c r="B112" s="6" t="s">
        <v>89</v>
      </c>
      <c r="C112" s="6" t="s">
        <v>118</v>
      </c>
      <c r="D112" s="7">
        <v>309.75</v>
      </c>
      <c r="E112" s="19">
        <v>310.39999999999998</v>
      </c>
      <c r="F112" s="20">
        <f t="shared" si="3"/>
        <v>0.64999999999997726</v>
      </c>
      <c r="G112" s="1">
        <v>309.89999999999998</v>
      </c>
      <c r="H112" s="7">
        <f t="shared" si="4"/>
        <v>0.14999999999997726</v>
      </c>
      <c r="I112" s="19">
        <v>308.89999999999998</v>
      </c>
      <c r="J112" s="27">
        <f t="shared" si="5"/>
        <v>0.85000000000002274</v>
      </c>
      <c r="K112" s="27"/>
      <c r="L112" s="27"/>
      <c r="M112" s="20"/>
      <c r="N112" s="1">
        <v>309.8</v>
      </c>
      <c r="O112" s="26">
        <f>ABS(D112-N112)</f>
        <v>5.0000000000011369E-2</v>
      </c>
      <c r="P112" s="31">
        <v>309.39999999999998</v>
      </c>
      <c r="Q112" s="20">
        <f>ABS(D112-P112)</f>
        <v>0.35000000000002274</v>
      </c>
      <c r="R112" s="1">
        <v>309.89999999999998</v>
      </c>
      <c r="S112" s="26">
        <f>ABS(D112-R112)</f>
        <v>0.14999999999997726</v>
      </c>
      <c r="T112" s="31">
        <v>310.39999999999998</v>
      </c>
      <c r="U112" s="20">
        <f>ABS(D112-T112)</f>
        <v>0.64999999999997726</v>
      </c>
    </row>
    <row r="113" spans="1:21">
      <c r="A113" s="5" t="s">
        <v>69</v>
      </c>
      <c r="B113" s="6" t="s">
        <v>89</v>
      </c>
      <c r="C113" s="6" t="s">
        <v>119</v>
      </c>
      <c r="D113" s="7">
        <v>307.14999999999998</v>
      </c>
      <c r="E113" s="19">
        <v>305.7</v>
      </c>
      <c r="F113" s="20">
        <f t="shared" si="3"/>
        <v>1.4499999999999886</v>
      </c>
      <c r="G113" s="1">
        <v>305.5</v>
      </c>
      <c r="H113" s="7">
        <f t="shared" si="4"/>
        <v>1.6499999999999773</v>
      </c>
      <c r="I113" s="19">
        <v>305.7</v>
      </c>
      <c r="J113" s="27">
        <f t="shared" si="5"/>
        <v>1.4499999999999886</v>
      </c>
      <c r="K113" s="27"/>
      <c r="L113" s="27"/>
      <c r="M113" s="20"/>
      <c r="N113" s="1">
        <v>306.7</v>
      </c>
      <c r="O113" s="26">
        <f>ABS(D113-N113)</f>
        <v>0.44999999999998863</v>
      </c>
      <c r="P113" s="31">
        <v>306.39999999999998</v>
      </c>
      <c r="Q113" s="20">
        <f>ABS(D113-P113)</f>
        <v>0.75</v>
      </c>
      <c r="R113" s="1">
        <v>306.7</v>
      </c>
      <c r="S113" s="26">
        <f>ABS(D113-R113)</f>
        <v>0.44999999999998863</v>
      </c>
      <c r="T113" s="31">
        <v>310.2</v>
      </c>
      <c r="U113" s="20">
        <f>ABS(D113-T113)</f>
        <v>3.0500000000000114</v>
      </c>
    </row>
    <row r="114" spans="1:21">
      <c r="A114" s="5" t="s">
        <v>69</v>
      </c>
      <c r="B114" s="6" t="s">
        <v>89</v>
      </c>
      <c r="C114" s="6" t="s">
        <v>120</v>
      </c>
      <c r="D114" s="7">
        <v>324.2</v>
      </c>
      <c r="E114" s="19">
        <v>340.6</v>
      </c>
      <c r="F114" s="11">
        <f t="shared" si="3"/>
        <v>16.400000000000034</v>
      </c>
      <c r="G114" s="1">
        <v>327</v>
      </c>
      <c r="H114" s="7">
        <f t="shared" si="4"/>
        <v>2.8000000000000114</v>
      </c>
      <c r="I114" s="19">
        <v>326.89999999999998</v>
      </c>
      <c r="J114" s="27">
        <f t="shared" si="5"/>
        <v>2.6999999999999886</v>
      </c>
      <c r="K114" s="27"/>
      <c r="L114" s="27"/>
      <c r="M114" s="20"/>
      <c r="N114" s="1">
        <v>328.1</v>
      </c>
      <c r="O114" s="26">
        <f>ABS(D114-N114)</f>
        <v>3.9000000000000341</v>
      </c>
      <c r="P114" s="31">
        <v>328.6</v>
      </c>
      <c r="Q114" s="20">
        <f>ABS(D114-P114)</f>
        <v>4.4000000000000341</v>
      </c>
      <c r="R114" s="1">
        <v>327.9</v>
      </c>
      <c r="S114" s="26">
        <f>ABS(D114-R114)</f>
        <v>3.6999999999999886</v>
      </c>
      <c r="T114" s="31">
        <v>325.8</v>
      </c>
      <c r="U114" s="20">
        <f>ABS(D114-T114)</f>
        <v>1.6000000000000227</v>
      </c>
    </row>
    <row r="115" spans="1:21">
      <c r="A115" s="5" t="s">
        <v>69</v>
      </c>
      <c r="B115" s="6" t="s">
        <v>89</v>
      </c>
      <c r="C115" s="6" t="s">
        <v>121</v>
      </c>
      <c r="D115" s="7">
        <v>310.95</v>
      </c>
      <c r="E115" s="19">
        <v>312.2</v>
      </c>
      <c r="F115" s="20">
        <f t="shared" si="3"/>
        <v>1.25</v>
      </c>
      <c r="G115" s="1">
        <v>310.8</v>
      </c>
      <c r="H115" s="7">
        <f t="shared" si="4"/>
        <v>0.14999999999997726</v>
      </c>
      <c r="I115" s="19">
        <v>328.5</v>
      </c>
      <c r="J115" s="27">
        <f t="shared" si="5"/>
        <v>17.550000000000011</v>
      </c>
      <c r="K115" s="27"/>
      <c r="L115" s="27"/>
      <c r="M115" s="20"/>
      <c r="N115" s="1">
        <v>312.2</v>
      </c>
      <c r="O115" s="26">
        <f>ABS(D115-N115)</f>
        <v>1.25</v>
      </c>
      <c r="P115" s="31">
        <v>311.10000000000002</v>
      </c>
      <c r="Q115" s="20">
        <f>ABS(D115-P115)</f>
        <v>0.15000000000003411</v>
      </c>
      <c r="R115" s="1">
        <v>311.3</v>
      </c>
      <c r="S115" s="26">
        <f>ABS(D115-R115)</f>
        <v>0.35000000000002274</v>
      </c>
      <c r="T115" s="31">
        <v>312</v>
      </c>
      <c r="U115" s="20">
        <f>ABS(D115-T115)</f>
        <v>1.0500000000000114</v>
      </c>
    </row>
    <row r="116" spans="1:21">
      <c r="A116" s="5" t="s">
        <v>69</v>
      </c>
      <c r="B116" s="6" t="s">
        <v>89</v>
      </c>
      <c r="C116" s="6" t="s">
        <v>122</v>
      </c>
      <c r="D116" s="7">
        <v>312.25</v>
      </c>
      <c r="E116" s="19">
        <v>320.89999999999998</v>
      </c>
      <c r="F116" s="11">
        <f t="shared" si="3"/>
        <v>8.6499999999999773</v>
      </c>
      <c r="G116" s="1">
        <v>287.39999999999998</v>
      </c>
      <c r="H116" s="7">
        <f t="shared" si="4"/>
        <v>24.850000000000023</v>
      </c>
      <c r="I116" s="19">
        <v>314.39999999999998</v>
      </c>
      <c r="J116" s="27">
        <f t="shared" si="5"/>
        <v>2.1499999999999773</v>
      </c>
      <c r="K116" s="27"/>
      <c r="L116" s="27"/>
      <c r="M116" s="20"/>
      <c r="N116" s="1">
        <v>312.39999999999998</v>
      </c>
      <c r="O116" s="26">
        <f>ABS(D116-N116)</f>
        <v>0.14999999999997726</v>
      </c>
      <c r="P116" s="31">
        <v>313.10000000000002</v>
      </c>
      <c r="Q116" s="20">
        <f>ABS(D116-P116)</f>
        <v>0.85000000000002274</v>
      </c>
      <c r="R116" s="1">
        <v>313.3</v>
      </c>
      <c r="S116" s="26">
        <f>ABS(D116-R116)</f>
        <v>1.0500000000000114</v>
      </c>
      <c r="T116" s="31">
        <v>313.5</v>
      </c>
      <c r="U116" s="20">
        <f>ABS(D116-T116)</f>
        <v>1.25</v>
      </c>
    </row>
    <row r="117" spans="1:21">
      <c r="A117" s="5" t="s">
        <v>69</v>
      </c>
      <c r="B117" s="6" t="s">
        <v>89</v>
      </c>
      <c r="C117" s="6" t="s">
        <v>123</v>
      </c>
      <c r="D117" s="7">
        <v>301.25</v>
      </c>
      <c r="E117" s="19">
        <v>299.5</v>
      </c>
      <c r="F117" s="20">
        <f t="shared" si="3"/>
        <v>1.75</v>
      </c>
      <c r="G117" s="1">
        <v>299</v>
      </c>
      <c r="H117" s="7">
        <f t="shared" si="4"/>
        <v>2.25</v>
      </c>
      <c r="I117" s="19">
        <v>322.10000000000002</v>
      </c>
      <c r="J117" s="27">
        <f t="shared" si="5"/>
        <v>20.850000000000023</v>
      </c>
      <c r="K117" s="27"/>
      <c r="L117" s="27"/>
      <c r="M117" s="20"/>
      <c r="N117" s="1">
        <v>299.39999999999998</v>
      </c>
      <c r="O117" s="26">
        <f>ABS(D117-N117)</f>
        <v>1.8500000000000227</v>
      </c>
      <c r="P117" s="31">
        <v>300.3</v>
      </c>
      <c r="Q117" s="20">
        <f>ABS(D117-P117)</f>
        <v>0.94999999999998863</v>
      </c>
      <c r="R117" s="1">
        <v>297.60000000000002</v>
      </c>
      <c r="S117" s="26">
        <f>ABS(D117-R117)</f>
        <v>3.6499999999999773</v>
      </c>
      <c r="T117" s="31">
        <v>297.8</v>
      </c>
      <c r="U117" s="20">
        <f>ABS(D117-T117)</f>
        <v>3.4499999999999886</v>
      </c>
    </row>
    <row r="118" spans="1:21">
      <c r="A118" s="5" t="s">
        <v>69</v>
      </c>
      <c r="B118" s="6" t="s">
        <v>89</v>
      </c>
      <c r="C118" s="6" t="s">
        <v>124</v>
      </c>
      <c r="D118" s="7">
        <v>302.35000000000002</v>
      </c>
      <c r="E118" s="19">
        <v>302.3</v>
      </c>
      <c r="F118" s="20">
        <f t="shared" si="3"/>
        <v>5.0000000000011369E-2</v>
      </c>
      <c r="G118" s="1">
        <v>301.7</v>
      </c>
      <c r="H118" s="7">
        <f t="shared" si="4"/>
        <v>0.65000000000003411</v>
      </c>
      <c r="I118" s="19">
        <v>304</v>
      </c>
      <c r="J118" s="27">
        <f t="shared" si="5"/>
        <v>1.6499999999999773</v>
      </c>
      <c r="K118" s="27"/>
      <c r="L118" s="27"/>
      <c r="M118" s="20"/>
      <c r="N118" s="1">
        <v>300.2</v>
      </c>
      <c r="O118" s="26">
        <f>ABS(D118-N118)</f>
        <v>2.1500000000000341</v>
      </c>
      <c r="P118" s="31">
        <v>301.89999999999998</v>
      </c>
      <c r="Q118" s="20">
        <f>ABS(D118-P118)</f>
        <v>0.45000000000004547</v>
      </c>
      <c r="R118" s="1">
        <v>303.60000000000002</v>
      </c>
      <c r="S118" s="26">
        <f>ABS(D118-R118)</f>
        <v>1.25</v>
      </c>
      <c r="T118" s="31">
        <v>301.7</v>
      </c>
      <c r="U118" s="20">
        <f>ABS(D118-T118)</f>
        <v>0.65000000000003411</v>
      </c>
    </row>
    <row r="119" spans="1:21">
      <c r="A119" s="5" t="s">
        <v>69</v>
      </c>
      <c r="B119" s="6" t="s">
        <v>125</v>
      </c>
      <c r="C119" s="6" t="s">
        <v>126</v>
      </c>
      <c r="D119" s="7">
        <v>306</v>
      </c>
      <c r="E119" s="19">
        <v>308.89999999999998</v>
      </c>
      <c r="F119" s="20">
        <f t="shared" si="3"/>
        <v>2.8999999999999773</v>
      </c>
      <c r="G119" s="1">
        <v>313.7</v>
      </c>
      <c r="H119" s="7">
        <f t="shared" si="4"/>
        <v>7.6999999999999886</v>
      </c>
      <c r="I119" s="19">
        <v>310.8</v>
      </c>
      <c r="J119" s="27">
        <f t="shared" si="5"/>
        <v>4.8000000000000114</v>
      </c>
      <c r="K119" s="27"/>
      <c r="L119" s="27"/>
      <c r="M119" s="20"/>
      <c r="N119" s="1">
        <v>311.8</v>
      </c>
      <c r="O119" s="26">
        <f>ABS(D119-N119)</f>
        <v>5.8000000000000114</v>
      </c>
      <c r="P119" s="31">
        <v>315</v>
      </c>
      <c r="Q119" s="20">
        <f>ABS(D119-P119)</f>
        <v>9</v>
      </c>
      <c r="R119" s="1">
        <v>313.8</v>
      </c>
      <c r="S119" s="26">
        <f>ABS(D119-R119)</f>
        <v>7.8000000000000114</v>
      </c>
      <c r="T119" s="31">
        <v>316.10000000000002</v>
      </c>
      <c r="U119" s="20">
        <f>ABS(D119-T119)</f>
        <v>10.100000000000023</v>
      </c>
    </row>
    <row r="120" spans="1:21">
      <c r="A120" s="5" t="s">
        <v>69</v>
      </c>
      <c r="B120" s="6" t="s">
        <v>127</v>
      </c>
      <c r="C120" s="6" t="s">
        <v>128</v>
      </c>
      <c r="D120" s="7">
        <v>306.85000000000002</v>
      </c>
      <c r="E120" s="19">
        <v>305.5</v>
      </c>
      <c r="F120" s="20">
        <f t="shared" si="3"/>
        <v>1.3500000000000227</v>
      </c>
      <c r="G120" s="1">
        <v>305.2</v>
      </c>
      <c r="H120" s="7">
        <f t="shared" si="4"/>
        <v>1.6500000000000341</v>
      </c>
      <c r="I120" s="19">
        <v>316.5</v>
      </c>
      <c r="J120" s="27">
        <f t="shared" si="5"/>
        <v>9.6499999999999773</v>
      </c>
      <c r="K120" s="27"/>
      <c r="L120" s="27"/>
      <c r="M120" s="20"/>
      <c r="N120" s="1">
        <v>307.2</v>
      </c>
      <c r="O120" s="26">
        <f>ABS(D120-N120)</f>
        <v>0.34999999999996589</v>
      </c>
      <c r="P120" s="31">
        <v>305.2</v>
      </c>
      <c r="Q120" s="20">
        <f>ABS(D120-P120)</f>
        <v>1.6500000000000341</v>
      </c>
      <c r="R120" s="1">
        <v>303.7</v>
      </c>
      <c r="S120" s="26">
        <f>ABS(D120-R120)</f>
        <v>3.1500000000000341</v>
      </c>
      <c r="T120" s="31">
        <v>304.8</v>
      </c>
      <c r="U120" s="20">
        <f>ABS(D120-T120)</f>
        <v>2.0500000000000114</v>
      </c>
    </row>
    <row r="121" spans="1:21">
      <c r="A121" s="5" t="s">
        <v>69</v>
      </c>
      <c r="B121" s="6" t="s">
        <v>127</v>
      </c>
      <c r="C121" s="6" t="s">
        <v>129</v>
      </c>
      <c r="D121" s="7">
        <v>296.55</v>
      </c>
      <c r="E121" s="19">
        <v>294.2</v>
      </c>
      <c r="F121" s="20">
        <f t="shared" si="3"/>
        <v>2.3500000000000227</v>
      </c>
      <c r="G121" s="1">
        <v>296.2</v>
      </c>
      <c r="H121" s="7">
        <f t="shared" si="4"/>
        <v>0.35000000000002274</v>
      </c>
      <c r="I121" s="19">
        <v>288.8</v>
      </c>
      <c r="J121" s="27">
        <f t="shared" si="5"/>
        <v>7.75</v>
      </c>
      <c r="K121" s="27"/>
      <c r="L121" s="27"/>
      <c r="M121" s="20"/>
      <c r="N121" s="1">
        <v>293.3</v>
      </c>
      <c r="O121" s="26">
        <f>ABS(D121-N121)</f>
        <v>3.25</v>
      </c>
      <c r="P121" s="31">
        <v>294.7</v>
      </c>
      <c r="Q121" s="20">
        <f>ABS(D121-P121)</f>
        <v>1.8500000000000227</v>
      </c>
      <c r="R121" s="1">
        <v>360.9</v>
      </c>
      <c r="S121" s="26">
        <f>ABS(D121-R121)</f>
        <v>64.349999999999966</v>
      </c>
      <c r="T121" s="31">
        <v>294.7</v>
      </c>
      <c r="U121" s="20">
        <f>ABS(D121-T121)</f>
        <v>1.8500000000000227</v>
      </c>
    </row>
    <row r="122" spans="1:21">
      <c r="A122" s="5" t="s">
        <v>69</v>
      </c>
      <c r="B122" s="6" t="s">
        <v>127</v>
      </c>
      <c r="C122" s="6" t="s">
        <v>130</v>
      </c>
      <c r="D122" s="7">
        <v>297.14999999999998</v>
      </c>
      <c r="E122" s="19" t="s">
        <v>148</v>
      </c>
      <c r="F122" s="20" t="s">
        <v>148</v>
      </c>
      <c r="G122" s="1">
        <v>294.7</v>
      </c>
      <c r="H122" s="7">
        <f t="shared" si="4"/>
        <v>2.4499999999999886</v>
      </c>
      <c r="I122" s="19">
        <v>294.8</v>
      </c>
      <c r="J122" s="27">
        <f t="shared" si="5"/>
        <v>2.3499999999999659</v>
      </c>
      <c r="K122" s="27"/>
      <c r="L122" s="27"/>
      <c r="M122" s="20"/>
      <c r="N122" s="1">
        <v>294.8</v>
      </c>
      <c r="O122" s="26">
        <f>ABS(D122-N122)</f>
        <v>2.3499999999999659</v>
      </c>
      <c r="P122" s="31">
        <v>294.8</v>
      </c>
      <c r="Q122" s="20">
        <f>ABS(D122-P122)</f>
        <v>2.3499999999999659</v>
      </c>
      <c r="R122" s="1">
        <v>360.9</v>
      </c>
      <c r="S122" s="26">
        <f>ABS(D122-R122)</f>
        <v>63.75</v>
      </c>
      <c r="T122" s="31">
        <v>294.8</v>
      </c>
      <c r="U122" s="20">
        <f>ABS(D122-T122)</f>
        <v>2.3499999999999659</v>
      </c>
    </row>
    <row r="123" spans="1:21">
      <c r="A123" s="5" t="s">
        <v>69</v>
      </c>
      <c r="B123" s="6" t="s">
        <v>127</v>
      </c>
      <c r="C123" s="6" t="s">
        <v>131</v>
      </c>
      <c r="D123" s="7">
        <v>318.05</v>
      </c>
      <c r="E123" s="19">
        <v>329.1</v>
      </c>
      <c r="F123" s="20">
        <f t="shared" si="3"/>
        <v>11.050000000000011</v>
      </c>
      <c r="G123" s="1">
        <v>323.60000000000002</v>
      </c>
      <c r="H123" s="7">
        <f t="shared" si="4"/>
        <v>5.5500000000000114</v>
      </c>
      <c r="I123" s="19">
        <v>324.60000000000002</v>
      </c>
      <c r="J123" s="27">
        <f t="shared" si="5"/>
        <v>6.5500000000000114</v>
      </c>
      <c r="K123" s="27"/>
      <c r="L123" s="27"/>
      <c r="M123" s="20"/>
      <c r="N123" s="1">
        <v>324.3</v>
      </c>
      <c r="O123" s="26">
        <f>ABS(D123-N123)</f>
        <v>6.25</v>
      </c>
      <c r="P123" s="31">
        <v>324.60000000000002</v>
      </c>
      <c r="Q123" s="20">
        <f>ABS(D123-P123)</f>
        <v>6.5500000000000114</v>
      </c>
      <c r="R123" s="1">
        <v>323.7</v>
      </c>
      <c r="S123" s="26">
        <f>ABS(D123-R123)</f>
        <v>5.6499999999999773</v>
      </c>
      <c r="T123" s="31">
        <v>323.8</v>
      </c>
      <c r="U123" s="20">
        <f>ABS(D123-T123)</f>
        <v>5.75</v>
      </c>
    </row>
    <row r="124" spans="1:21">
      <c r="A124" s="5" t="s">
        <v>69</v>
      </c>
      <c r="B124" s="6" t="s">
        <v>127</v>
      </c>
      <c r="C124" s="6" t="s">
        <v>132</v>
      </c>
      <c r="D124" s="7">
        <v>297.85000000000002</v>
      </c>
      <c r="E124" s="19" t="s">
        <v>148</v>
      </c>
      <c r="F124" s="20" t="s">
        <v>148</v>
      </c>
      <c r="G124" s="1">
        <v>295.8</v>
      </c>
      <c r="H124" s="7">
        <f t="shared" si="4"/>
        <v>2.0500000000000114</v>
      </c>
      <c r="I124" s="19">
        <v>295.8</v>
      </c>
      <c r="J124" s="27">
        <f t="shared" si="5"/>
        <v>2.0500000000000114</v>
      </c>
      <c r="K124" s="27"/>
      <c r="L124" s="27"/>
      <c r="M124" s="20"/>
      <c r="N124" s="1">
        <v>295.8</v>
      </c>
      <c r="O124" s="26">
        <f>ABS(D124-N124)</f>
        <v>2.0500000000000114</v>
      </c>
      <c r="P124" s="31">
        <v>295.8</v>
      </c>
      <c r="Q124" s="20">
        <f>ABS(D124-P124)</f>
        <v>2.0500000000000114</v>
      </c>
      <c r="R124" s="1">
        <v>295.89999999999998</v>
      </c>
      <c r="S124" s="26">
        <f>ABS(D124-R124)</f>
        <v>1.9500000000000455</v>
      </c>
      <c r="T124" s="31">
        <v>295.89999999999998</v>
      </c>
      <c r="U124" s="20">
        <f>ABS(D124-T124)</f>
        <v>1.9500000000000455</v>
      </c>
    </row>
    <row r="125" spans="1:21">
      <c r="A125" s="5" t="s">
        <v>69</v>
      </c>
      <c r="B125" s="6" t="s">
        <v>127</v>
      </c>
      <c r="C125" s="6" t="s">
        <v>133</v>
      </c>
      <c r="D125" s="7">
        <v>298.14999999999998</v>
      </c>
      <c r="E125" s="19">
        <v>297.7</v>
      </c>
      <c r="F125" s="20">
        <f t="shared" si="3"/>
        <v>0.44999999999998863</v>
      </c>
      <c r="G125" s="1">
        <v>296.89999999999998</v>
      </c>
      <c r="H125" s="7">
        <f t="shared" si="4"/>
        <v>1.25</v>
      </c>
      <c r="I125" s="19">
        <v>319.2</v>
      </c>
      <c r="J125" s="27">
        <f t="shared" si="5"/>
        <v>21.050000000000011</v>
      </c>
      <c r="K125" s="27"/>
      <c r="L125" s="27"/>
      <c r="M125" s="20"/>
      <c r="N125" s="1">
        <v>296.89999999999998</v>
      </c>
      <c r="O125" s="26">
        <f>ABS(D125-N125)</f>
        <v>1.25</v>
      </c>
      <c r="P125" s="31">
        <v>296.8</v>
      </c>
      <c r="Q125" s="20">
        <f>ABS(D125-P125)</f>
        <v>1.3499999999999659</v>
      </c>
      <c r="R125" s="1">
        <v>296.89999999999998</v>
      </c>
      <c r="S125" s="26">
        <f>ABS(D125-R125)</f>
        <v>1.25</v>
      </c>
      <c r="T125" s="31">
        <v>296.89999999999998</v>
      </c>
      <c r="U125" s="20">
        <f>ABS(D125-T125)</f>
        <v>1.25</v>
      </c>
    </row>
    <row r="126" spans="1:21">
      <c r="A126" s="5" t="s">
        <v>69</v>
      </c>
      <c r="B126" s="6" t="s">
        <v>127</v>
      </c>
      <c r="C126" s="6" t="s">
        <v>134</v>
      </c>
      <c r="D126" s="7">
        <v>297.35000000000002</v>
      </c>
      <c r="E126" s="19" t="s">
        <v>148</v>
      </c>
      <c r="F126" s="20" t="s">
        <v>148</v>
      </c>
      <c r="G126" s="1">
        <v>294.89999999999998</v>
      </c>
      <c r="H126" s="7">
        <f t="shared" si="4"/>
        <v>2.4500000000000455</v>
      </c>
      <c r="I126" s="19">
        <v>295.2</v>
      </c>
      <c r="J126" s="27">
        <f t="shared" si="5"/>
        <v>2.1500000000000341</v>
      </c>
      <c r="K126" s="27"/>
      <c r="L126" s="27"/>
      <c r="M126" s="20"/>
      <c r="N126" s="1">
        <v>294.7</v>
      </c>
      <c r="O126" s="26">
        <f>ABS(D126-N126)</f>
        <v>2.6500000000000341</v>
      </c>
      <c r="P126" s="31">
        <v>294.5</v>
      </c>
      <c r="Q126" s="20">
        <f>ABS(D126-P126)</f>
        <v>2.8500000000000227</v>
      </c>
      <c r="R126" s="1">
        <v>360.9</v>
      </c>
      <c r="S126" s="26">
        <f>ABS(D126-R126)</f>
        <v>63.549999999999955</v>
      </c>
      <c r="T126" s="31">
        <v>294.2</v>
      </c>
      <c r="U126" s="20">
        <f>ABS(D126-T126)</f>
        <v>3.1500000000000341</v>
      </c>
    </row>
    <row r="127" spans="1:21">
      <c r="A127" s="5" t="s">
        <v>69</v>
      </c>
      <c r="B127" s="6" t="s">
        <v>127</v>
      </c>
      <c r="C127" s="6" t="s">
        <v>135</v>
      </c>
      <c r="D127" s="7">
        <v>295.64999999999998</v>
      </c>
      <c r="E127" s="19" t="s">
        <v>148</v>
      </c>
      <c r="F127" s="20" t="s">
        <v>148</v>
      </c>
      <c r="G127" s="1">
        <v>294.3</v>
      </c>
      <c r="H127" s="7">
        <f t="shared" si="4"/>
        <v>1.3499999999999659</v>
      </c>
      <c r="I127" s="19">
        <v>292</v>
      </c>
      <c r="J127" s="27">
        <f t="shared" si="5"/>
        <v>3.6499999999999773</v>
      </c>
      <c r="K127" s="27"/>
      <c r="L127" s="27"/>
      <c r="M127" s="20"/>
      <c r="N127" s="1">
        <v>294.3</v>
      </c>
      <c r="O127" s="26">
        <f>ABS(D127-N127)</f>
        <v>1.3499999999999659</v>
      </c>
      <c r="P127" s="31">
        <v>294.5</v>
      </c>
      <c r="Q127" s="20">
        <f>ABS(D127-P127)</f>
        <v>1.1499999999999773</v>
      </c>
      <c r="R127" s="1">
        <v>294.39999999999998</v>
      </c>
      <c r="S127" s="26">
        <f>ABS(D127-R127)</f>
        <v>1.25</v>
      </c>
      <c r="T127" s="31">
        <v>294.3</v>
      </c>
      <c r="U127" s="20">
        <f>ABS(D127-T127)</f>
        <v>1.3499999999999659</v>
      </c>
    </row>
    <row r="128" spans="1:21">
      <c r="A128" s="8" t="s">
        <v>69</v>
      </c>
      <c r="B128" s="9" t="s">
        <v>127</v>
      </c>
      <c r="C128" s="9" t="s">
        <v>136</v>
      </c>
      <c r="D128" s="10">
        <v>300.64999999999998</v>
      </c>
      <c r="E128" s="21">
        <v>303</v>
      </c>
      <c r="F128" s="22">
        <f t="shared" si="3"/>
        <v>2.3500000000000227</v>
      </c>
      <c r="G128" s="1">
        <v>298.89999999999998</v>
      </c>
      <c r="H128" s="7">
        <f t="shared" si="4"/>
        <v>1.75</v>
      </c>
      <c r="I128" s="21">
        <v>325.39999999999998</v>
      </c>
      <c r="J128" s="28">
        <f t="shared" si="5"/>
        <v>24.75</v>
      </c>
      <c r="K128" s="28"/>
      <c r="L128" s="28"/>
      <c r="M128" s="22"/>
      <c r="N128" s="1">
        <v>299</v>
      </c>
      <c r="O128" s="26">
        <f>ABS(D128-N128)</f>
        <v>1.6499999999999773</v>
      </c>
      <c r="P128" s="31">
        <v>299.2</v>
      </c>
      <c r="Q128" s="22">
        <f>ABS(D128-P128)</f>
        <v>1.4499999999999886</v>
      </c>
      <c r="R128" s="1">
        <v>299.2</v>
      </c>
      <c r="S128" s="26">
        <f>ABS(D128-R128)</f>
        <v>1.4499999999999886</v>
      </c>
      <c r="T128" s="31">
        <v>299.2</v>
      </c>
      <c r="U128" s="20">
        <f>ABS(D128-T128)</f>
        <v>1.4499999999999886</v>
      </c>
    </row>
    <row r="129" spans="5:21">
      <c r="E129" s="29" t="s">
        <v>151</v>
      </c>
      <c r="F129" s="23">
        <f>COUNTIF(F2:F128,"*-*")</f>
        <v>13</v>
      </c>
      <c r="G129" s="32" t="s">
        <v>151</v>
      </c>
      <c r="H129" s="24">
        <f>COUNTIF(H2:H128,"*-*")</f>
        <v>0</v>
      </c>
      <c r="I129" s="33" t="s">
        <v>151</v>
      </c>
      <c r="J129" s="20">
        <f>COUNTIF(J2:J128,"*-*")</f>
        <v>0</v>
      </c>
      <c r="K129" s="30"/>
      <c r="L129" s="30"/>
      <c r="M129" s="30"/>
      <c r="N129" s="34" t="s">
        <v>151</v>
      </c>
      <c r="O129" s="24">
        <f>COUNTIF(O2:O128,"*-*")</f>
        <v>0</v>
      </c>
      <c r="P129" s="29" t="s">
        <v>151</v>
      </c>
      <c r="Q129" s="23">
        <f>COUNTIF(Q2:Q128,"*-*")</f>
        <v>0</v>
      </c>
      <c r="R129" s="32" t="s">
        <v>151</v>
      </c>
      <c r="S129" s="24">
        <f>COUNTIF(S2:S128,"*-*")</f>
        <v>0</v>
      </c>
      <c r="T129" s="29" t="s">
        <v>151</v>
      </c>
      <c r="U129" s="23">
        <f>COUNTIF(U2:U128,"*-*")</f>
        <v>0</v>
      </c>
    </row>
    <row r="130" spans="5:21">
      <c r="E130" s="35" t="s">
        <v>150</v>
      </c>
      <c r="F130" s="22">
        <f>COUNTIF(F2:F128,"&gt;5")</f>
        <v>30</v>
      </c>
      <c r="G130" s="36" t="s">
        <v>150</v>
      </c>
      <c r="H130" s="25">
        <f>COUNTIF(H2:H128,"&gt;5")</f>
        <v>20</v>
      </c>
      <c r="I130" s="35" t="s">
        <v>150</v>
      </c>
      <c r="J130" s="22">
        <f>COUNTIF(J2:J128,"&gt;5")</f>
        <v>38</v>
      </c>
      <c r="K130" s="30"/>
      <c r="L130" s="30"/>
      <c r="M130" s="30"/>
      <c r="N130" s="37" t="s">
        <v>150</v>
      </c>
      <c r="O130" s="25">
        <f>COUNTIF(O2:O128,"&gt;5")</f>
        <v>24</v>
      </c>
      <c r="P130" s="35" t="s">
        <v>150</v>
      </c>
      <c r="Q130" s="22">
        <f>COUNTIF(Q2:Q128,"&gt;5")</f>
        <v>24</v>
      </c>
      <c r="R130" s="36" t="s">
        <v>150</v>
      </c>
      <c r="S130" s="25">
        <f>COUNTIF(S2:S128,"&gt;5")</f>
        <v>35</v>
      </c>
      <c r="T130" s="35" t="s">
        <v>150</v>
      </c>
      <c r="U130" s="22">
        <f>COUNTIF(U2:U128,"&gt;5")</f>
        <v>26</v>
      </c>
    </row>
  </sheetData>
  <conditionalFormatting sqref="F2:F128 H2:H128">
    <cfRule type="cellIs" dxfId="1" priority="2" operator="greaterThan">
      <formula>5</formula>
    </cfRule>
  </conditionalFormatting>
  <conditionalFormatting sqref="O2:O128 Q2:Q128 S2:S128 U2:U128 J2:J128">
    <cfRule type="cellIs" dxfId="0" priority="1" operator="greaterThan">
      <formula>5</formula>
    </cfRule>
  </conditionalFormatting>
  <pageMargins left="0.75" right="0.75" top="1" bottom="1" header="0.5" footer="0.5"/>
  <ignoredErrors>
    <ignoredError sqref="X2:AD22 X23:AD23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LaClair</dc:creator>
  <cp:lastModifiedBy>Ryan LaClair</cp:lastModifiedBy>
  <dcterms:created xsi:type="dcterms:W3CDTF">2015-04-18T19:25:09Z</dcterms:created>
  <dcterms:modified xsi:type="dcterms:W3CDTF">2015-05-12T20:07:20Z</dcterms:modified>
</cp:coreProperties>
</file>