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1C93EFAE-AD9A-0D46-8C15-5A7CB204DA5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N6" i="1"/>
  <c r="M12" i="1"/>
  <c r="G4" i="1"/>
  <c r="G5" i="1"/>
  <c r="M14" i="1"/>
  <c r="M13" i="1"/>
  <c r="M11" i="1"/>
  <c r="M10" i="1"/>
  <c r="M9" i="1"/>
  <c r="M8" i="1"/>
  <c r="M7" i="1"/>
  <c r="M6" i="1"/>
  <c r="M5" i="1"/>
  <c r="J2" i="1"/>
  <c r="K2" i="1"/>
  <c r="N14" i="1"/>
  <c r="J14" i="1"/>
  <c r="I14" i="1"/>
  <c r="H14" i="1"/>
  <c r="G14" i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J6" i="1"/>
  <c r="I6" i="1"/>
  <c r="H6" i="1"/>
  <c r="G6" i="1"/>
  <c r="N5" i="1"/>
  <c r="J5" i="1"/>
  <c r="I5" i="1"/>
  <c r="H5" i="1"/>
  <c r="N4" i="1"/>
  <c r="J4" i="1"/>
  <c r="I4" i="1"/>
  <c r="H4" i="1"/>
  <c r="D16" i="1"/>
  <c r="K5" i="1" l="1"/>
  <c r="O8" i="1"/>
  <c r="O12" i="1"/>
  <c r="O10" i="1"/>
  <c r="O14" i="1"/>
  <c r="O11" i="1"/>
  <c r="O4" i="1"/>
  <c r="O7" i="1"/>
  <c r="O6" i="1"/>
  <c r="K14" i="1"/>
  <c r="K13" i="1"/>
  <c r="K10" i="1"/>
  <c r="K6" i="1"/>
  <c r="K4" i="1"/>
  <c r="O5" i="1"/>
  <c r="K7" i="1"/>
  <c r="O9" i="1"/>
  <c r="K11" i="1"/>
  <c r="O13" i="1"/>
  <c r="K8" i="1"/>
  <c r="K12" i="1"/>
  <c r="L12" i="1" s="1"/>
  <c r="L9" i="1" l="1"/>
  <c r="L13" i="1"/>
  <c r="L5" i="1"/>
  <c r="L8" i="1"/>
  <c r="L10" i="1"/>
  <c r="L6" i="1"/>
  <c r="L7" i="1"/>
  <c r="L14" i="1"/>
  <c r="L11" i="1"/>
  <c r="L4" i="1"/>
  <c r="P12" i="1" l="1"/>
  <c r="E12" i="1" s="1"/>
  <c r="F12" i="1" s="1"/>
  <c r="P4" i="1"/>
  <c r="E4" i="1" s="1"/>
  <c r="F4" i="1" s="1"/>
  <c r="P9" i="1"/>
  <c r="E9" i="1" s="1"/>
  <c r="F9" i="1" s="1"/>
  <c r="P7" i="1"/>
  <c r="E7" i="1" s="1"/>
  <c r="F7" i="1" s="1"/>
  <c r="P14" i="1"/>
  <c r="E14" i="1" s="1"/>
  <c r="F14" i="1" s="1"/>
  <c r="P6" i="1"/>
  <c r="E6" i="1" s="1"/>
  <c r="F6" i="1" s="1"/>
  <c r="P11" i="1"/>
  <c r="E11" i="1" s="1"/>
  <c r="F11" i="1" s="1"/>
  <c r="P10" i="1"/>
  <c r="E10" i="1" s="1"/>
  <c r="F10" i="1" s="1"/>
  <c r="P5" i="1"/>
  <c r="E5" i="1" s="1"/>
  <c r="F5" i="1" s="1"/>
  <c r="P8" i="1"/>
  <c r="E8" i="1" s="1"/>
  <c r="F8" i="1" s="1"/>
  <c r="P13" i="1"/>
  <c r="E13" i="1" s="1"/>
  <c r="F13" i="1" s="1"/>
  <c r="E15" i="1" l="1"/>
  <c r="F15" i="1" s="1"/>
  <c r="F16" i="1" s="1"/>
  <c r="E16" i="1" l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<sst xmlns="http://schemas.openxmlformats.org/spreadsheetml/2006/main" count="84" uniqueCount="47">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</sst>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1">
    <xf numFmtId="0" fontId="0" fillId="0" borderId="0" xfId="0"/>
    <xf numFmtId="0" fontId="6" fillId="10" borderId="1" xfId="0" applyFont="1" applyFill="1" applyBorder="1"/>
    <xf numFmtId="10" fontId="6" fillId="8" borderId="1" xfId="0" applyNumberFormat="1" applyFont="1" applyFill="1" applyBorder="1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 applyAlignment="1"/>
    <xf numFmtId="164" fontId="6" fillId="12" borderId="9" xfId="0" applyNumberFormat="1" applyFont="1" applyFill="1" applyBorder="1" applyAlignment="1"/>
    <xf numFmtId="164" fontId="6" fillId="12" borderId="11" xfId="0" applyNumberFormat="1" applyFont="1" applyFill="1" applyBorder="1" applyAlignment="1"/>
    <xf numFmtId="0" fontId="4" fillId="0" borderId="6" xfId="0" applyFont="1" applyBorder="1"/>
    <xf numFmtId="0" fontId="4" fillId="0" borderId="17" xfId="0" applyFont="1" applyBorder="1"/>
    <xf numFmtId="10" fontId="6" fillId="8" borderId="17" xfId="0" applyNumberFormat="1" applyFont="1" applyFill="1" applyBorder="1" applyAlignment="1">
      <alignment horizontal="center"/>
    </xf>
    <xf numFmtId="10" fontId="4" fillId="9" borderId="7" xfId="0" applyNumberFormat="1" applyFont="1" applyFill="1" applyBorder="1" applyAlignment="1">
      <alignment horizontal="center"/>
    </xf>
    <xf numFmtId="0" fontId="6" fillId="10" borderId="8" xfId="0" applyFont="1" applyFill="1" applyBorder="1"/>
    <xf numFmtId="10" fontId="4" fillId="9" borderId="9" xfId="0" applyNumberFormat="1" applyFont="1" applyFill="1" applyBorder="1"/>
    <xf numFmtId="0" fontId="6" fillId="10" borderId="10" xfId="0" applyFont="1" applyFill="1" applyBorder="1"/>
    <xf numFmtId="4" fontId="6" fillId="10" borderId="16" xfId="0" applyNumberFormat="1" applyFont="1" applyFill="1" applyBorder="1"/>
    <xf numFmtId="10" fontId="6" fillId="8" borderId="16" xfId="0" applyNumberFormat="1" applyFont="1" applyFill="1" applyBorder="1"/>
    <xf numFmtId="10" fontId="4" fillId="9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 applyAlignment="1"/>
    <xf numFmtId="0" fontId="5" fillId="13" borderId="18" xfId="0" applyFont="1" applyFill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10" fontId="6" fillId="11" borderId="10" xfId="0" applyNumberFormat="1" applyFont="1" applyFill="1" applyBorder="1" applyAlignment="1">
      <alignment horizontal="center"/>
    </xf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0" fontId="6" fillId="8" borderId="1" xfId="0" applyNumberFormat="1" applyFont="1" applyFill="1" applyBorder="1" applyAlignment="1">
      <alignment horizontal="right"/>
    </xf>
    <xf numFmtId="10" fontId="6" fillId="8" borderId="16" xfId="0" applyNumberFormat="1" applyFont="1" applyFill="1" applyBorder="1" applyAlignment="1">
      <alignment horizontal="right"/>
    </xf>
    <xf numFmtId="14" fontId="0" fillId="0" borderId="0" xfId="0" applyNumberFormat="1"/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712611</xdr:colOff>
      <xdr:row>38</xdr:row>
      <xdr:rowOff>204611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539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>
      <selection activeCell="N16" sqref="N16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8" bestFit="1" customWidth="1"/>
    <col min="17" max="17" width="2.7109375" customWidth="1"/>
  </cols>
  <sheetData>
    <row r="1" spans="2:16" ht="14.5" customHeight="1" thickBot="1"/>
    <row r="2" spans="2:16" ht="17" thickBot="1">
      <c r="G2" s="47" t="s">
        <v>45</v>
      </c>
      <c r="H2" s="48"/>
      <c r="I2" s="48"/>
      <c r="J2" s="49">
        <f>INDEX('Price Data'!$A$2:$A$265,COUNT('Price Data'!$A$2:$A$265))</f>
        <v>44771</v>
      </c>
      <c r="K2" s="50">
        <f>INDEX('Price Data'!$L$2:$L$255,COUNT('Price Data'!$L$2:$L$255))</f>
        <v>98.959999084472599</v>
      </c>
      <c r="L2" s="41" t="s">
        <v>0</v>
      </c>
      <c r="M2" s="34" t="s">
        <v>1</v>
      </c>
      <c r="N2" s="36" t="s">
        <v>2</v>
      </c>
      <c r="O2" s="43" t="s">
        <v>46</v>
      </c>
      <c r="P2" s="45" t="s">
        <v>3</v>
      </c>
    </row>
    <row r="3" spans="2:16">
      <c r="B3" s="16" t="s">
        <v>4</v>
      </c>
      <c r="C3" s="17" t="s">
        <v>5</v>
      </c>
      <c r="D3" s="18" t="s">
        <v>6</v>
      </c>
      <c r="E3" s="18" t="s">
        <v>7</v>
      </c>
      <c r="F3" s="19" t="s">
        <v>8</v>
      </c>
      <c r="G3" s="29" t="s">
        <v>9</v>
      </c>
      <c r="H3" s="26" t="s">
        <v>10</v>
      </c>
      <c r="I3" s="26" t="s">
        <v>11</v>
      </c>
      <c r="J3" s="26" t="s">
        <v>12</v>
      </c>
      <c r="K3" s="27" t="s">
        <v>13</v>
      </c>
      <c r="L3" s="42"/>
      <c r="M3" s="35" t="s">
        <v>14</v>
      </c>
      <c r="N3" s="37" t="s">
        <v>15</v>
      </c>
      <c r="O3" s="44"/>
      <c r="P3" s="46"/>
    </row>
    <row r="4" spans="2:16">
      <c r="B4" s="20" t="s">
        <v>16</v>
      </c>
      <c r="C4" s="1" t="s">
        <v>17</v>
      </c>
      <c r="D4" s="2">
        <v>0.05</v>
      </c>
      <c r="E4" s="38">
        <f>IF(P4="add 10%",0.1,0)</f>
        <v>0</v>
      </c>
      <c r="F4" s="21">
        <f t="shared" ref="F4:F15" si="0">D4+E4</f>
        <v>0.05</v>
      </c>
      <c r="G4" s="30">
        <f>'Performance Data'!$B$2</f>
        <v>5.1697611675497197E-2</v>
      </c>
      <c r="H4" s="4">
        <f>'Performance Data'!$B$3</f>
        <v>-2.14022540546665E-2</v>
      </c>
      <c r="I4" s="4">
        <f>'Performance Data'!$B$4</f>
        <v>-0.12869985203280099</v>
      </c>
      <c r="J4" s="4">
        <f>'Performance Data'!$B$5</f>
        <v>-0.173119133577818</v>
      </c>
      <c r="K4" s="12">
        <f t="shared" ref="K4:K14" si="1">AVERAGE(G4:J4)</f>
        <v>-6.7880906997447074E-2</v>
      </c>
      <c r="L4" s="5">
        <f t="shared" ref="L4:L14" si="2">_xlfn.RANK.EQ(K4,$K$4:$K$14,0)</f>
        <v>9</v>
      </c>
      <c r="M4" s="13">
        <f>INDEX('Price Data'!$B$2:$B$265,COUNT('Price Data'!$B$2:$B$265))</f>
        <v>143.419998168945</v>
      </c>
      <c r="N4" s="14">
        <f>'200D SMA'!$B$2</f>
        <v>162.18560005187899</v>
      </c>
      <c r="O4" s="7" t="str">
        <f t="shared" ref="O4:O14" si="3">IF(M4&gt;N4,"yes","no")</f>
        <v>no</v>
      </c>
      <c r="P4" s="8" t="str">
        <f>IF(L4&gt;5,"n/a",IF(O4="yes","add 10%","n/a"))</f>
        <v>n/a</v>
      </c>
    </row>
    <row r="5" spans="2:16">
      <c r="B5" s="20" t="s">
        <v>18</v>
      </c>
      <c r="C5" s="1" t="s">
        <v>19</v>
      </c>
      <c r="D5" s="2">
        <v>0.05</v>
      </c>
      <c r="E5" s="38">
        <f t="shared" ref="E5:E14" si="4">IF(P5="add 10%",0.1,0)</f>
        <v>0</v>
      </c>
      <c r="F5" s="21">
        <f t="shared" si="0"/>
        <v>0.05</v>
      </c>
      <c r="G5" s="30">
        <f>'Performance Data'!$C$2</f>
        <v>5.0576265711183899E-2</v>
      </c>
      <c r="H5" s="4">
        <f>'Performance Data'!$C$3</f>
        <v>-8.9550821540127501E-3</v>
      </c>
      <c r="I5" s="4">
        <f>'Performance Data'!$C$4</f>
        <v>-3.67159231584719E-2</v>
      </c>
      <c r="J5" s="4">
        <f>'Performance Data'!$C$5</f>
        <v>2.1853222698748599E-2</v>
      </c>
      <c r="K5" s="12">
        <f t="shared" si="1"/>
        <v>6.689620774361962E-3</v>
      </c>
      <c r="L5" s="5">
        <f t="shared" si="2"/>
        <v>3</v>
      </c>
      <c r="M5" s="13">
        <f>INDEX('Price Data'!$C$2:$C$265,COUNT('Price Data'!$C$2:$C$265))</f>
        <v>138.55000305175699</v>
      </c>
      <c r="N5" s="14">
        <f>'200D SMA'!$C$2</f>
        <v>142.498550109863</v>
      </c>
      <c r="O5" s="9" t="str">
        <f t="shared" si="3"/>
        <v>no</v>
      </c>
      <c r="P5" s="8" t="str">
        <f t="shared" ref="P5:P14" si="5">IF(L5&gt;5,"n/a",IF(O5="yes","add 10%","n/a"))</f>
        <v>n/a</v>
      </c>
    </row>
    <row r="6" spans="2:16">
      <c r="B6" s="20" t="s">
        <v>43</v>
      </c>
      <c r="C6" s="1" t="s">
        <v>20</v>
      </c>
      <c r="D6" s="2">
        <v>6.7500000000000004E-2</v>
      </c>
      <c r="E6" s="38">
        <f t="shared" si="4"/>
        <v>0</v>
      </c>
      <c r="F6" s="21">
        <f t="shared" si="0"/>
        <v>6.7500000000000004E-2</v>
      </c>
      <c r="G6" s="30">
        <f>'Performance Data'!$D$2</f>
        <v>3.3827111136427203E-2</v>
      </c>
      <c r="H6" s="4">
        <f>'Performance Data'!$D$3</f>
        <v>-2.9769108526151201E-2</v>
      </c>
      <c r="I6" s="4">
        <f>'Performance Data'!$D$4</f>
        <v>-0.124685698548592</v>
      </c>
      <c r="J6" s="4">
        <f>'Performance Data'!$D$5</f>
        <v>-0.14540183522511099</v>
      </c>
      <c r="K6" s="12">
        <f t="shared" si="1"/>
        <v>-6.6507382790856745E-2</v>
      </c>
      <c r="L6" s="5">
        <f t="shared" si="2"/>
        <v>8</v>
      </c>
      <c r="M6" s="13">
        <f>INDEX('Price Data'!$D$2:$D$265,COUNT('Price Data'!$D$2:$D$265))</f>
        <v>51.650001525878899</v>
      </c>
      <c r="N6" s="14">
        <f>'200D SMA'!$D$2</f>
        <v>57.180449886322002</v>
      </c>
      <c r="O6" s="9" t="str">
        <f t="shared" si="3"/>
        <v>no</v>
      </c>
      <c r="P6" s="8" t="str">
        <f t="shared" si="5"/>
        <v>n/a</v>
      </c>
    </row>
    <row r="7" spans="2:16">
      <c r="B7" s="20" t="s">
        <v>44</v>
      </c>
      <c r="C7" s="1" t="s">
        <v>21</v>
      </c>
      <c r="D7" s="2">
        <v>2.2499999999999999E-2</v>
      </c>
      <c r="E7" s="38">
        <f t="shared" si="4"/>
        <v>0</v>
      </c>
      <c r="F7" s="21">
        <f t="shared" si="0"/>
        <v>2.2499999999999999E-2</v>
      </c>
      <c r="G7" s="30">
        <f>'Performance Data'!$E$2</f>
        <v>-7.9232129403324896E-3</v>
      </c>
      <c r="H7" s="4">
        <f>'Performance Data'!$E$3</f>
        <v>-4.1728609308223398E-2</v>
      </c>
      <c r="I7" s="4">
        <f>'Performance Data'!$E$4</f>
        <v>-0.159500386542652</v>
      </c>
      <c r="J7" s="4">
        <f>'Performance Data'!$E$5</f>
        <v>-0.16747407567616601</v>
      </c>
      <c r="K7" s="12">
        <f t="shared" si="1"/>
        <v>-9.4156571116843474E-2</v>
      </c>
      <c r="L7" s="5">
        <f t="shared" si="2"/>
        <v>11</v>
      </c>
      <c r="M7" s="13">
        <f>INDEX('Price Data'!$E$2:$E$265,COUNT('Price Data'!$E$2:$E$265))</f>
        <v>41.319999694824197</v>
      </c>
      <c r="N7" s="14">
        <f>'200D SMA'!$E$2</f>
        <v>46.512600002288799</v>
      </c>
      <c r="O7" s="9" t="str">
        <f t="shared" si="3"/>
        <v>no</v>
      </c>
      <c r="P7" s="8" t="str">
        <f t="shared" si="5"/>
        <v>n/a</v>
      </c>
    </row>
    <row r="8" spans="2:16">
      <c r="B8" s="20" t="s">
        <v>22</v>
      </c>
      <c r="C8" s="1" t="s">
        <v>23</v>
      </c>
      <c r="D8" s="2">
        <v>8.8999999999999996E-2</v>
      </c>
      <c r="E8" s="38">
        <f t="shared" si="4"/>
        <v>0</v>
      </c>
      <c r="F8" s="21">
        <f t="shared" si="0"/>
        <v>8.8999999999999996E-2</v>
      </c>
      <c r="G8" s="30">
        <f>'Performance Data'!$F$2</f>
        <v>3.9182319349601202E-2</v>
      </c>
      <c r="H8" s="4">
        <f>'Performance Data'!$F$3</f>
        <v>2.4150530201403699E-2</v>
      </c>
      <c r="I8" s="4">
        <f>'Performance Data'!$F$4</f>
        <v>-7.1087394875661999E-2</v>
      </c>
      <c r="J8" s="4">
        <f>'Performance Data'!$F$5</f>
        <v>-0.110153811423918</v>
      </c>
      <c r="K8" s="12">
        <f t="shared" si="1"/>
        <v>-2.9477089187143774E-2</v>
      </c>
      <c r="L8" s="5">
        <f t="shared" si="2"/>
        <v>6</v>
      </c>
      <c r="M8" s="13">
        <f>INDEX('Price Data'!$F$2:$F$265,COUNT('Price Data'!$F$2:$F$265))</f>
        <v>82.959999084472599</v>
      </c>
      <c r="N8" s="14">
        <f>'200D SMA'!$F$2</f>
        <v>87.094549942016599</v>
      </c>
      <c r="O8" s="9" t="str">
        <f t="shared" si="3"/>
        <v>no</v>
      </c>
      <c r="P8" s="8" t="str">
        <f t="shared" si="5"/>
        <v>n/a</v>
      </c>
    </row>
    <row r="9" spans="2:16">
      <c r="B9" s="20" t="s">
        <v>24</v>
      </c>
      <c r="C9" s="1" t="s">
        <v>25</v>
      </c>
      <c r="D9" s="2">
        <v>6.7500000000000004E-2</v>
      </c>
      <c r="E9" s="38">
        <f t="shared" si="4"/>
        <v>0</v>
      </c>
      <c r="F9" s="21">
        <f t="shared" si="0"/>
        <v>6.7500000000000004E-2</v>
      </c>
      <c r="G9" s="30">
        <f>'Performance Data'!$G$2</f>
        <v>2.61939182019887E-2</v>
      </c>
      <c r="H9" s="4">
        <f>'Performance Data'!$G$3</f>
        <v>-8.2264263406042204E-3</v>
      </c>
      <c r="I9" s="4">
        <f>'Performance Data'!$G$4</f>
        <v>-0.156546278555556</v>
      </c>
      <c r="J9" s="4">
        <f>'Performance Data'!$G$5</f>
        <v>-0.19245607962724301</v>
      </c>
      <c r="K9" s="12">
        <f t="shared" si="1"/>
        <v>-8.2758716580353636E-2</v>
      </c>
      <c r="L9" s="5">
        <f t="shared" si="2"/>
        <v>10</v>
      </c>
      <c r="M9" s="13">
        <f>INDEX('Price Data'!$G$2:$G$265,COUNT('Price Data'!$G$2:$G$265))</f>
        <v>71.849998474121094</v>
      </c>
      <c r="N9" s="14">
        <f>'200D SMA'!$G$2</f>
        <v>80.300399818420402</v>
      </c>
      <c r="O9" s="9" t="str">
        <f t="shared" si="3"/>
        <v>no</v>
      </c>
      <c r="P9" s="8" t="str">
        <f t="shared" si="5"/>
        <v>n/a</v>
      </c>
    </row>
    <row r="10" spans="2:16">
      <c r="B10" s="20" t="s">
        <v>26</v>
      </c>
      <c r="C10" s="1" t="s">
        <v>27</v>
      </c>
      <c r="D10" s="2">
        <v>7.1999999999999995E-2</v>
      </c>
      <c r="E10" s="38">
        <f t="shared" si="4"/>
        <v>0</v>
      </c>
      <c r="F10" s="21">
        <f t="shared" si="0"/>
        <v>7.1999999999999995E-2</v>
      </c>
      <c r="G10" s="30">
        <f>'Performance Data'!$H$2</f>
        <v>3.2183778055167402E-2</v>
      </c>
      <c r="H10" s="4">
        <f>'Performance Data'!$H$3</f>
        <v>7.5796123616362898E-3</v>
      </c>
      <c r="I10" s="4">
        <f>'Performance Data'!$H$4</f>
        <v>-5.64299659703595E-2</v>
      </c>
      <c r="J10" s="4">
        <f>'Performance Data'!$H$5</f>
        <v>-8.4708359168368302E-2</v>
      </c>
      <c r="K10" s="12">
        <f t="shared" si="1"/>
        <v>-2.5343733680481026E-2</v>
      </c>
      <c r="L10" s="5">
        <f t="shared" si="2"/>
        <v>5</v>
      </c>
      <c r="M10" s="13">
        <f>INDEX('Price Data'!$H$2:$H$265,COUNT('Price Data'!$H$2:$H$265))</f>
        <v>51.090000152587798</v>
      </c>
      <c r="N10" s="14">
        <f>'200D SMA'!$H$2</f>
        <v>53.206200008392301</v>
      </c>
      <c r="O10" s="9" t="str">
        <f t="shared" si="3"/>
        <v>no</v>
      </c>
      <c r="P10" s="8" t="str">
        <f t="shared" si="5"/>
        <v>n/a</v>
      </c>
    </row>
    <row r="11" spans="2:16">
      <c r="B11" s="20" t="s">
        <v>28</v>
      </c>
      <c r="C11" s="1" t="s">
        <v>29</v>
      </c>
      <c r="D11" s="2">
        <v>8.9999999999999993E-3</v>
      </c>
      <c r="E11" s="38">
        <f t="shared" si="4"/>
        <v>0</v>
      </c>
      <c r="F11" s="21">
        <f t="shared" si="0"/>
        <v>8.9999999999999993E-3</v>
      </c>
      <c r="G11" s="30">
        <f>'Performance Data'!$I$2</f>
        <v>1.83069209808592E-2</v>
      </c>
      <c r="H11" s="4">
        <f>'Performance Data'!$I$3</f>
        <v>7.2537098619862503E-3</v>
      </c>
      <c r="I11" s="4">
        <f>'Performance Data'!$I$4</f>
        <v>9.1570536835843194E-3</v>
      </c>
      <c r="J11" s="4">
        <f>'Performance Data'!$I$5</f>
        <v>1.46157615352584E-2</v>
      </c>
      <c r="K11" s="12">
        <f t="shared" si="1"/>
        <v>1.2333361515422043E-2</v>
      </c>
      <c r="L11" s="5">
        <f t="shared" si="2"/>
        <v>2</v>
      </c>
      <c r="M11" s="13">
        <f>INDEX('Price Data'!$I$2:$I$265,COUNT('Price Data'!$I$2:$I$265))</f>
        <v>50.340000152587798</v>
      </c>
      <c r="N11" s="14">
        <f>'200D SMA'!$I$2</f>
        <v>51.124649982452297</v>
      </c>
      <c r="O11" s="9" t="str">
        <f t="shared" si="3"/>
        <v>no</v>
      </c>
      <c r="P11" s="8" t="str">
        <f t="shared" si="5"/>
        <v>n/a</v>
      </c>
    </row>
    <row r="12" spans="2:16">
      <c r="B12" s="20" t="s">
        <v>30</v>
      </c>
      <c r="C12" s="1" t="s">
        <v>31</v>
      </c>
      <c r="D12" s="2">
        <v>2.5000000000000001E-2</v>
      </c>
      <c r="E12" s="38">
        <f t="shared" si="4"/>
        <v>0.1</v>
      </c>
      <c r="F12" s="21">
        <f t="shared" si="0"/>
        <v>0.125</v>
      </c>
      <c r="G12" s="30">
        <f>'Performance Data'!$J$2</f>
        <v>-1.9894849528518499E-2</v>
      </c>
      <c r="H12" s="4">
        <f>'Performance Data'!$J$3</f>
        <v>-5.1580095927231298E-2</v>
      </c>
      <c r="I12" s="4">
        <f>'Performance Data'!$J$4</f>
        <v>0.164585215053556</v>
      </c>
      <c r="J12" s="4">
        <f>'Performance Data'!$J$5</f>
        <v>0.33897439027443799</v>
      </c>
      <c r="K12" s="12">
        <f t="shared" si="1"/>
        <v>0.10802116496806105</v>
      </c>
      <c r="L12" s="5">
        <f t="shared" si="2"/>
        <v>1</v>
      </c>
      <c r="M12" s="13">
        <f>INDEX('Price Data'!$J$2:$J$265,COUNT('Price Data'!$J$2:$J$265))</f>
        <v>26.110000610351499</v>
      </c>
      <c r="N12" s="14">
        <f>'200D SMA'!$J$2</f>
        <v>24.467199916839601</v>
      </c>
      <c r="O12" s="9" t="str">
        <f t="shared" si="3"/>
        <v>yes</v>
      </c>
      <c r="P12" s="8" t="str">
        <f t="shared" si="5"/>
        <v>add 10%</v>
      </c>
    </row>
    <row r="13" spans="2:16">
      <c r="B13" s="20" t="s">
        <v>32</v>
      </c>
      <c r="C13" s="1" t="s">
        <v>33</v>
      </c>
      <c r="D13" s="2">
        <v>2.5000000000000001E-2</v>
      </c>
      <c r="E13" s="38">
        <f t="shared" si="4"/>
        <v>0</v>
      </c>
      <c r="F13" s="21">
        <f t="shared" si="0"/>
        <v>2.5000000000000001E-2</v>
      </c>
      <c r="G13" s="30">
        <f>'Performance Data'!$K$2</f>
        <v>-2.50655953345734E-2</v>
      </c>
      <c r="H13" s="4">
        <f>'Performance Data'!$K$3</f>
        <v>-7.1864597302827002E-2</v>
      </c>
      <c r="I13" s="4">
        <f>'Performance Data'!$K$4</f>
        <v>-2.2501473708242899E-2</v>
      </c>
      <c r="J13" s="4">
        <f>'Performance Data'!$K$5</f>
        <v>-3.2118071939934198E-2</v>
      </c>
      <c r="K13" s="12">
        <f t="shared" si="1"/>
        <v>-3.7887434571394374E-2</v>
      </c>
      <c r="L13" s="5">
        <f t="shared" si="2"/>
        <v>7</v>
      </c>
      <c r="M13" s="13">
        <f>INDEX('Price Data'!$K$2:$K$265,COUNT('Price Data'!$K$2:$K$265))</f>
        <v>33.450000762939403</v>
      </c>
      <c r="N13" s="14">
        <f>'200D SMA'!$K$2</f>
        <v>34.989850082397403</v>
      </c>
      <c r="O13" s="9" t="str">
        <f t="shared" si="3"/>
        <v>no</v>
      </c>
      <c r="P13" s="8" t="str">
        <f t="shared" si="5"/>
        <v>n/a</v>
      </c>
    </row>
    <row r="14" spans="2:16" ht="17" thickBot="1">
      <c r="B14" s="20" t="s">
        <v>34</v>
      </c>
      <c r="C14" s="1" t="s">
        <v>35</v>
      </c>
      <c r="D14" s="2">
        <v>2.2499999999999999E-2</v>
      </c>
      <c r="E14" s="38">
        <f t="shared" si="4"/>
        <v>0</v>
      </c>
      <c r="F14" s="21">
        <f t="shared" si="0"/>
        <v>2.2499999999999999E-2</v>
      </c>
      <c r="G14" s="31">
        <f>'Performance Data'!$L$2</f>
        <v>8.6159569987195497E-2</v>
      </c>
      <c r="H14" s="32">
        <f>'Performance Data'!$L$3</f>
        <v>-4.1847360669033301E-2</v>
      </c>
      <c r="I14" s="32">
        <f>'Performance Data'!$L$4</f>
        <v>-5.7460742866457103E-2</v>
      </c>
      <c r="J14" s="32">
        <f>'Performance Data'!$L$5</f>
        <v>-4.31583593225595E-2</v>
      </c>
      <c r="K14" s="33">
        <f t="shared" si="1"/>
        <v>-1.4076723217713602E-2</v>
      </c>
      <c r="L14" s="6">
        <f t="shared" si="2"/>
        <v>4</v>
      </c>
      <c r="M14" s="28">
        <f>INDEX('Price Data'!$L$2:$L$265,COUNT('Price Data'!$L$2:$L$265))</f>
        <v>98.959999084472599</v>
      </c>
      <c r="N14" s="15">
        <f>'200D SMA'!$L$2</f>
        <v>103.860850105285</v>
      </c>
      <c r="O14" s="10" t="str">
        <f t="shared" si="3"/>
        <v>no</v>
      </c>
      <c r="P14" s="11" t="str">
        <f t="shared" si="5"/>
        <v>n/a</v>
      </c>
    </row>
    <row r="15" spans="2:16">
      <c r="B15" s="20" t="s">
        <v>36</v>
      </c>
      <c r="C15" s="1" t="s">
        <v>36</v>
      </c>
      <c r="D15" s="2">
        <v>0</v>
      </c>
      <c r="E15" s="38">
        <f>0.5-SUM(E4:E14)</f>
        <v>0.4</v>
      </c>
      <c r="F15" s="21">
        <f t="shared" si="0"/>
        <v>0.4</v>
      </c>
    </row>
    <row r="16" spans="2:16" ht="17" thickBot="1">
      <c r="B16" s="22" t="s">
        <v>8</v>
      </c>
      <c r="C16" s="23"/>
      <c r="D16" s="24">
        <f>SUM(D4:D15)</f>
        <v>0.50000000000000011</v>
      </c>
      <c r="E16" s="39">
        <f>SUM(E4:E15)</f>
        <v>0.5</v>
      </c>
      <c r="F16" s="2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">
    <cfRule type="cellIs" dxfId="15" priority="61" stopIfTrue="1" operator="lessThanOrEqual">
      <formula>5</formula>
    </cfRule>
  </conditionalFormatting>
  <conditionalFormatting sqref="M4:M14">
    <cfRule type="cellIs" dxfId="14" priority="53" operator="greaterThan">
      <formula>$N4</formula>
    </cfRule>
  </conditionalFormatting>
  <conditionalFormatting sqref="G4:K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O4:O14">
    <cfRule type="containsText" dxfId="13" priority="22" operator="containsText" text="yes">
      <formula>NOT(ISERROR(SEARCH("yes",O4)))</formula>
    </cfRule>
  </conditionalFormatting>
  <conditionalFormatting sqref="P4:P14">
    <cfRule type="containsText" dxfId="12" priority="21" operator="containsText" text="add">
      <formula>NOT(ISERROR(SEARCH("add",P4)))</formula>
    </cfRule>
  </conditionalFormatting>
  <conditionalFormatting sqref="L4:L14">
    <cfRule type="cellIs" dxfId="11" priority="20" operator="lessThanOrEqual">
      <formula>5</formula>
    </cfRule>
  </conditionalFormatting>
  <conditionalFormatting sqref="N4">
    <cfRule type="cellIs" dxfId="10" priority="13" operator="lessThan">
      <formula>$M$4</formula>
    </cfRule>
  </conditionalFormatting>
  <conditionalFormatting sqref="N5">
    <cfRule type="cellIs" dxfId="9" priority="12" operator="lessThan">
      <formula>$M$5</formula>
    </cfRule>
  </conditionalFormatting>
  <conditionalFormatting sqref="N6">
    <cfRule type="cellIs" dxfId="8" priority="11" operator="lessThan">
      <formula>$M$6</formula>
    </cfRule>
  </conditionalFormatting>
  <conditionalFormatting sqref="N7">
    <cfRule type="cellIs" dxfId="7" priority="10" operator="lessThan">
      <formula>$M$7</formula>
    </cfRule>
  </conditionalFormatting>
  <conditionalFormatting sqref="N8">
    <cfRule type="cellIs" dxfId="6" priority="9" operator="lessThan">
      <formula>$M$8</formula>
    </cfRule>
  </conditionalFormatting>
  <conditionalFormatting sqref="N9">
    <cfRule type="cellIs" dxfId="5" priority="8" operator="lessThan">
      <formula>$M$9</formula>
    </cfRule>
  </conditionalFormatting>
  <conditionalFormatting sqref="N10">
    <cfRule type="cellIs" dxfId="4" priority="7" operator="lessThan">
      <formula>$M$10</formula>
    </cfRule>
  </conditionalFormatting>
  <conditionalFormatting sqref="N11">
    <cfRule type="cellIs" dxfId="3" priority="6" operator="lessThan">
      <formula>$M$11</formula>
    </cfRule>
  </conditionalFormatting>
  <conditionalFormatting sqref="N12">
    <cfRule type="cellIs" dxfId="2" priority="5" operator="lessThan">
      <formula>$M$12</formula>
    </cfRule>
  </conditionalFormatting>
  <conditionalFormatting sqref="N13">
    <cfRule type="cellIs" dxfId="1" priority="4" operator="lessThan">
      <formula>$M$13</formula>
    </cfRule>
  </conditionalFormatting>
  <conditionalFormatting sqref="N14">
    <cfRule type="cellIs" dxfId="0" priority="3" operator="lessThan">
      <formula>$M$14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>
      <selection activeCell="A2" sqref="A2"/>
    </sheetView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44771</v>
      </c>
      <c r="B2">
        <v>143.419998168945</v>
      </c>
      <c r="C2">
        <v>138.55000305175699</v>
      </c>
      <c r="D2">
        <v>51.650001525878899</v>
      </c>
      <c r="E2">
        <v>41.319999694824197</v>
      </c>
      <c r="F2">
        <v>82.959999084472599</v>
      </c>
      <c r="G2">
        <v>71.849998474121094</v>
      </c>
      <c r="H2">
        <v>51.090000152587798</v>
      </c>
      <c r="I2">
        <v>50.340000152587798</v>
      </c>
      <c r="J2">
        <v>26.110000610351499</v>
      </c>
      <c r="K2">
        <v>33.450000762939403</v>
      </c>
      <c r="L2">
        <v>98.959999084472599</v>
      </c>
    </row>
    <row r="3" spans="1:12">
      <c r="A3" s="40"/>
    </row>
    <row r="4" spans="1:12">
      <c r="A4" s="40"/>
    </row>
    <row r="5" spans="1:12">
      <c r="A5" s="40"/>
    </row>
    <row r="6" spans="1:12">
      <c r="A6" s="40"/>
    </row>
    <row r="7" spans="1:12">
      <c r="A7" s="40"/>
    </row>
    <row r="8" spans="1:12">
      <c r="A8" s="40"/>
    </row>
    <row r="9" spans="1:12">
      <c r="A9" s="40"/>
    </row>
    <row r="10" spans="1:12">
      <c r="A10" s="40"/>
    </row>
    <row r="11" spans="1:12">
      <c r="A11" s="40"/>
    </row>
    <row r="12" spans="1:12">
      <c r="A12" s="40"/>
    </row>
    <row r="13" spans="1:12">
      <c r="A13" s="40"/>
    </row>
    <row r="14" spans="1:12">
      <c r="A14" s="40"/>
    </row>
    <row r="15" spans="1:12">
      <c r="A15" s="40"/>
    </row>
    <row r="16" spans="1:12">
      <c r="A16" s="40"/>
    </row>
    <row r="17" spans="1:1">
      <c r="A17" s="40"/>
    </row>
    <row r="18" spans="1:1">
      <c r="A18" s="40"/>
    </row>
    <row r="19" spans="1:1">
      <c r="A19" s="40"/>
    </row>
    <row r="20" spans="1:1">
      <c r="A20" s="40"/>
    </row>
    <row r="21" spans="1:1">
      <c r="A21" s="40"/>
    </row>
    <row r="22" spans="1:1">
      <c r="A22" s="40"/>
    </row>
    <row r="23" spans="1:1">
      <c r="A23" s="40"/>
    </row>
    <row r="24" spans="1:1">
      <c r="A24" s="40"/>
    </row>
    <row r="25" spans="1:1">
      <c r="A25" s="40"/>
    </row>
    <row r="26" spans="1:1">
      <c r="A26" s="40"/>
    </row>
    <row r="27" spans="1:1">
      <c r="A27" s="40"/>
    </row>
    <row r="28" spans="1:1">
      <c r="A28" s="40"/>
    </row>
    <row r="29" spans="1:1">
      <c r="A29" s="40"/>
    </row>
    <row r="30" spans="1:1">
      <c r="A30" s="40"/>
    </row>
    <row r="31" spans="1:1">
      <c r="A31" s="40"/>
    </row>
    <row r="32" spans="1:1">
      <c r="A32" s="40"/>
    </row>
    <row r="33" spans="1:1">
      <c r="A33" s="40"/>
    </row>
    <row r="34" spans="1:1">
      <c r="A34" s="40"/>
    </row>
    <row r="35" spans="1:1">
      <c r="A35" s="40"/>
    </row>
    <row r="36" spans="1:1">
      <c r="A36" s="40"/>
    </row>
    <row r="37" spans="1:1">
      <c r="A37" s="40"/>
    </row>
    <row r="38" spans="1:1">
      <c r="A38" s="40"/>
    </row>
    <row r="39" spans="1:1">
      <c r="A39" s="40"/>
    </row>
    <row r="40" spans="1:1">
      <c r="A40" s="40"/>
    </row>
    <row r="41" spans="1:1">
      <c r="A41" s="40"/>
    </row>
    <row r="42" spans="1:1">
      <c r="A42" s="40"/>
    </row>
    <row r="43" spans="1:1">
      <c r="A43" s="40"/>
    </row>
    <row r="44" spans="1:1">
      <c r="A44" s="40"/>
    </row>
    <row r="45" spans="1:1">
      <c r="A45" s="40"/>
    </row>
    <row r="46" spans="1:1">
      <c r="A46" s="40"/>
    </row>
    <row r="47" spans="1:1">
      <c r="A47" s="40"/>
    </row>
    <row r="48" spans="1:1">
      <c r="A48" s="40"/>
    </row>
    <row r="49" spans="1:1">
      <c r="A49" s="40"/>
    </row>
    <row r="50" spans="1:1">
      <c r="A50" s="40"/>
    </row>
    <row r="51" spans="1:1">
      <c r="A51" s="40"/>
    </row>
    <row r="52" spans="1:1">
      <c r="A52" s="40"/>
    </row>
    <row r="53" spans="1:1">
      <c r="A53" s="40"/>
    </row>
    <row r="54" spans="1:1">
      <c r="A54" s="40"/>
    </row>
    <row r="55" spans="1:1">
      <c r="A55" s="40"/>
    </row>
    <row r="56" spans="1:1">
      <c r="A56" s="40"/>
    </row>
    <row r="57" spans="1:1">
      <c r="A57" s="40"/>
    </row>
    <row r="58" spans="1:1">
      <c r="A58" s="40"/>
    </row>
    <row r="59" spans="1:1">
      <c r="A59" s="40"/>
    </row>
    <row r="60" spans="1:1">
      <c r="A60" s="40"/>
    </row>
    <row r="61" spans="1:1">
      <c r="A61" s="40"/>
    </row>
    <row r="62" spans="1:1">
      <c r="A62" s="40"/>
    </row>
    <row r="63" spans="1:1">
      <c r="A63" s="40"/>
    </row>
    <row r="64" spans="1:1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3"/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A2" sqref="A1:L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44771</v>
      </c>
      <c r="B2">
        <v>162.18560005187899</v>
      </c>
      <c r="C2">
        <v>142.498550109863</v>
      </c>
      <c r="D2">
        <v>57.180449886322002</v>
      </c>
      <c r="E2">
        <v>46.512600002288799</v>
      </c>
      <c r="F2">
        <v>87.094549942016599</v>
      </c>
      <c r="G2">
        <v>80.300399818420402</v>
      </c>
      <c r="H2">
        <v>53.206200008392301</v>
      </c>
      <c r="I2">
        <v>51.124649982452297</v>
      </c>
      <c r="J2">
        <v>24.467199916839601</v>
      </c>
      <c r="K2">
        <v>34.989850082397403</v>
      </c>
      <c r="L2">
        <v>103.860850105285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sqref="A1:M5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40">
        <v>44771</v>
      </c>
      <c r="B2">
        <v>5.1697611675497197E-2</v>
      </c>
      <c r="C2">
        <v>5.0576265711183899E-2</v>
      </c>
      <c r="D2">
        <v>3.3827111136427203E-2</v>
      </c>
      <c r="E2">
        <v>-7.9232129403324896E-3</v>
      </c>
      <c r="F2">
        <v>3.9182319349601202E-2</v>
      </c>
      <c r="G2">
        <v>2.61939182019887E-2</v>
      </c>
      <c r="H2">
        <v>3.2183778055167402E-2</v>
      </c>
      <c r="I2">
        <v>1.83069209808592E-2</v>
      </c>
      <c r="J2">
        <v>-1.9894849528518499E-2</v>
      </c>
      <c r="K2">
        <v>-2.50655953345734E-2</v>
      </c>
      <c r="L2">
        <v>8.6159569987195497E-2</v>
      </c>
      <c r="M2" t="s">
        <v>39</v>
      </c>
    </row>
    <row r="3" spans="1:13">
      <c r="A3" s="40">
        <v>44771</v>
      </c>
      <c r="B3">
        <v>-2.14022540546665E-2</v>
      </c>
      <c r="C3">
        <v>-8.9550821540127501E-3</v>
      </c>
      <c r="D3">
        <v>-2.9769108526151201E-2</v>
      </c>
      <c r="E3">
        <v>-4.1728609308223398E-2</v>
      </c>
      <c r="F3">
        <v>2.4150530201403699E-2</v>
      </c>
      <c r="G3">
        <v>-8.2264263406042204E-3</v>
      </c>
      <c r="H3">
        <v>7.5796123616362898E-3</v>
      </c>
      <c r="I3">
        <v>7.2537098619862503E-3</v>
      </c>
      <c r="J3">
        <v>-5.1580095927231298E-2</v>
      </c>
      <c r="K3">
        <v>-7.1864597302827002E-2</v>
      </c>
      <c r="L3">
        <v>-4.1847360669033301E-2</v>
      </c>
      <c r="M3" t="s">
        <v>40</v>
      </c>
    </row>
    <row r="4" spans="1:13">
      <c r="A4" s="40">
        <v>44771</v>
      </c>
      <c r="B4">
        <v>-0.12869985203280099</v>
      </c>
      <c r="C4">
        <v>-3.67159231584719E-2</v>
      </c>
      <c r="D4">
        <v>-0.124685698548592</v>
      </c>
      <c r="E4">
        <v>-0.159500386542652</v>
      </c>
      <c r="F4">
        <v>-7.1087394875661999E-2</v>
      </c>
      <c r="G4">
        <v>-0.156546278555556</v>
      </c>
      <c r="H4">
        <v>-5.64299659703595E-2</v>
      </c>
      <c r="I4">
        <v>9.1570536835843194E-3</v>
      </c>
      <c r="J4">
        <v>0.164585215053556</v>
      </c>
      <c r="K4">
        <v>-2.2501473708242899E-2</v>
      </c>
      <c r="L4">
        <v>-5.7460742866457103E-2</v>
      </c>
      <c r="M4" t="s">
        <v>41</v>
      </c>
    </row>
    <row r="5" spans="1:13">
      <c r="A5" s="40">
        <v>44771</v>
      </c>
      <c r="B5">
        <v>-0.173119133577818</v>
      </c>
      <c r="C5">
        <v>2.1853222698748599E-2</v>
      </c>
      <c r="D5">
        <v>-0.14540183522511099</v>
      </c>
      <c r="E5">
        <v>-0.16747407567616601</v>
      </c>
      <c r="F5">
        <v>-0.110153811423918</v>
      </c>
      <c r="G5">
        <v>-0.19245607962724301</v>
      </c>
      <c r="H5">
        <v>-8.4708359168368302E-2</v>
      </c>
      <c r="I5">
        <v>1.46157615352584E-2</v>
      </c>
      <c r="J5">
        <v>0.33897439027443799</v>
      </c>
      <c r="K5">
        <v>-3.2118071939934198E-2</v>
      </c>
      <c r="L5">
        <v>-4.31583593225595E-2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2022-08-31T14:25:18Z</dcterms:modified>
</cp:coreProperties>
</file>