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vis\NMFS_office\Rachel\manuscripts\5 year status review\spring run\"/>
    </mc:Choice>
  </mc:AlternateContent>
  <bookViews>
    <workbookView xWindow="0" yWindow="0" windowWidth="28800" windowHeight="12300"/>
  </bookViews>
  <sheets>
    <sheet name="2010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2" l="1"/>
  <c r="I12" i="2"/>
  <c r="H9" i="2"/>
  <c r="G9" i="2"/>
  <c r="F8" i="2" l="1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J13" i="2"/>
  <c r="J14" i="2"/>
  <c r="I13" i="2"/>
  <c r="I14" i="2"/>
  <c r="H10" i="2"/>
  <c r="H11" i="2"/>
  <c r="H12" i="2"/>
  <c r="H13" i="2"/>
  <c r="H14" i="2"/>
  <c r="G10" i="2"/>
  <c r="G11" i="2"/>
  <c r="G12" i="2"/>
  <c r="G13" i="2"/>
  <c r="D9" i="2"/>
  <c r="D10" i="2"/>
  <c r="D11" i="2"/>
  <c r="D12" i="2"/>
  <c r="D8" i="2"/>
  <c r="C10" i="2"/>
  <c r="C11" i="2"/>
  <c r="C12" i="2"/>
  <c r="C9" i="2"/>
  <c r="C8" i="2"/>
  <c r="H27" i="2"/>
  <c r="G27" i="2"/>
  <c r="G14" i="2"/>
  <c r="C22" i="2"/>
  <c r="C31" i="2" s="1"/>
  <c r="B32" i="2"/>
  <c r="B31" i="2"/>
  <c r="C27" i="2"/>
  <c r="D27" i="2" s="1"/>
  <c r="G26" i="2"/>
  <c r="H26" i="2" s="1"/>
  <c r="C26" i="2"/>
  <c r="D26" i="2" s="1"/>
  <c r="G25" i="2"/>
  <c r="H25" i="2" s="1"/>
  <c r="C25" i="2"/>
  <c r="D25" i="2" s="1"/>
  <c r="G24" i="2"/>
  <c r="H24" i="2" s="1"/>
  <c r="C24" i="2"/>
  <c r="D24" i="2" s="1"/>
  <c r="G23" i="2"/>
  <c r="H23" i="2" s="1"/>
  <c r="C23" i="2"/>
  <c r="D23" i="2" s="1"/>
  <c r="G22" i="2"/>
  <c r="H22" i="2" s="1"/>
  <c r="D22" i="2"/>
  <c r="C32" i="2" s="1"/>
  <c r="G21" i="2"/>
  <c r="H21" i="2" s="1"/>
  <c r="C21" i="2"/>
  <c r="D21" i="2" s="1"/>
  <c r="G20" i="2"/>
  <c r="H20" i="2" s="1"/>
  <c r="C20" i="2"/>
  <c r="D20" i="2" s="1"/>
  <c r="G19" i="2"/>
  <c r="H19" i="2" s="1"/>
  <c r="C19" i="2"/>
  <c r="D19" i="2" s="1"/>
  <c r="G18" i="2"/>
  <c r="H18" i="2" s="1"/>
  <c r="C18" i="2"/>
  <c r="D18" i="2" s="1"/>
  <c r="G17" i="2"/>
  <c r="H17" i="2" s="1"/>
  <c r="C17" i="2"/>
  <c r="D17" i="2" s="1"/>
  <c r="E32" i="2" s="1"/>
  <c r="H16" i="2"/>
  <c r="I16" i="2" s="1"/>
  <c r="J16" i="2" s="1"/>
  <c r="G16" i="2"/>
  <c r="C16" i="2"/>
  <c r="D16" i="2" s="1"/>
  <c r="G15" i="2"/>
  <c r="H15" i="2" s="1"/>
  <c r="I15" i="2" s="1"/>
  <c r="J15" i="2" s="1"/>
  <c r="C15" i="2"/>
  <c r="D15" i="2" s="1"/>
  <c r="C14" i="2"/>
  <c r="D14" i="2" s="1"/>
  <c r="C13" i="2"/>
  <c r="D13" i="2" s="1"/>
  <c r="I21" i="2" l="1"/>
  <c r="I22" i="2"/>
  <c r="E31" i="2"/>
  <c r="I20" i="2"/>
  <c r="J20" i="2" s="1"/>
  <c r="I23" i="2"/>
  <c r="I24" i="2"/>
  <c r="I25" i="2"/>
  <c r="J25" i="2" s="1"/>
  <c r="I26" i="2"/>
  <c r="J26" i="2" s="1"/>
  <c r="I27" i="2"/>
  <c r="J27" i="2" s="1"/>
  <c r="I17" i="2"/>
  <c r="I19" i="2"/>
  <c r="J19" i="2" s="1"/>
  <c r="C33" i="2" s="1"/>
  <c r="I18" i="2"/>
  <c r="J18" i="2" s="1"/>
  <c r="B33" i="2"/>
  <c r="J17" i="2" l="1"/>
  <c r="E33" i="2" s="1"/>
</calcChain>
</file>

<file path=xl/comments1.xml><?xml version="1.0" encoding="utf-8"?>
<comments xmlns="http://schemas.openxmlformats.org/spreadsheetml/2006/main">
  <authors>
    <author>rachel.johnson</author>
  </authors>
  <commentList>
    <comment ref="C30" authorId="0" shapeId="0">
      <text>
        <r>
          <rPr>
            <b/>
            <sz val="9"/>
            <color indexed="81"/>
            <rFont val="Tahoma"/>
            <family val="2"/>
          </rPr>
          <t>rachel.johnson:</t>
        </r>
        <r>
          <rPr>
            <sz val="9"/>
            <color indexed="81"/>
            <rFont val="Tahoma"/>
            <family val="2"/>
          </rPr>
          <t xml:space="preserve">
use of 2014 data</t>
        </r>
      </text>
    </comment>
  </commentList>
</comments>
</file>

<file path=xl/sharedStrings.xml><?xml version="1.0" encoding="utf-8"?>
<sst xmlns="http://schemas.openxmlformats.org/spreadsheetml/2006/main" count="14" uniqueCount="14">
  <si>
    <t>N</t>
  </si>
  <si>
    <t>S</t>
  </si>
  <si>
    <t>2015 reported</t>
  </si>
  <si>
    <t>N=</t>
  </si>
  <si>
    <t>S=</t>
  </si>
  <si>
    <t>Catestrophic decline</t>
  </si>
  <si>
    <t>10 year trend</t>
  </si>
  <si>
    <t>LnLogRun</t>
  </si>
  <si>
    <t>logpop</t>
  </si>
  <si>
    <t>Delta</t>
  </si>
  <si>
    <t>Popseries</t>
  </si>
  <si>
    <t>Decline</t>
  </si>
  <si>
    <t>Year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</si>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</sst>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0" fontId="1" fillId="0" borderId="0" xfId="0" applyFont="1"/>
    <xf numFmtId="49" fontId="0" fillId="0" borderId="0" xfId="0" applyNumberFormat="1" applyFill="1" applyAlignment="1">
      <alignment wrapText="1"/>
    </xf>
    <xf numFmtId="2" fontId="0" fillId="0" borderId="0" xfId="0" applyNumberFormat="1" applyFill="1"/>
    <xf numFmtId="0" fontId="0" fillId="0" borderId="0" xfId="0" applyAlignment="1">
      <alignment horizontal="right"/>
    </xf>
    <xf numFmtId="0" fontId="0" fillId="2" borderId="0" xfId="0" applyFill="1"/>
    <xf numFmtId="2" fontId="0" fillId="2" borderId="0" xfId="0" applyNumberFormat="1" applyFill="1"/>
    <xf numFmtId="165" fontId="0" fillId="2" borderId="0" xfId="0" applyNumberFormat="1" applyFill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invertIfNegative val="0"/>
          <c:trendline>
            <c:trendlineType val="linear"/>
            <c:dispRSqr val="0"/>
            <c:dispEq val="1"/>
            <c:trendlineLbl>
              <c:layout>
                <c:manualLayout>
                  <c:x val="0.28630074365704289"/>
                  <c:y val="-0.12830526392534267"/>
                </c:manualLayout>
              </c:layout>
              <c:numFmt formatCode="General" sourceLinked="0"/>
            </c:trendlineLbl>
          </c:trendline>
          <c:cat>
            <c:numRef>
              <c:f>'2010'!$A$8:$A$17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'2010'!$F$8:$F$17</c:f>
              <c:numCache>
                <c:formatCode>General</c:formatCode>
                <c:ptCount val="10"/>
                <c:pt idx="0">
                  <c:v>6.4567696555721632</c:v>
                </c:pt>
                <c:pt idx="1">
                  <c:v>7.3914152346753585</c:v>
                </c:pt>
                <c:pt idx="2">
                  <c:v>7.693937325509272</c:v>
                </c:pt>
                <c:pt idx="3">
                  <c:v>7.9226235742172859</c:v>
                </c:pt>
                <c:pt idx="4">
                  <c:v>6.6895992691789665</c:v>
                </c:pt>
                <c:pt idx="5">
                  <c:v>7.7137846165987547</c:v>
                </c:pt>
                <c:pt idx="6">
                  <c:v>7.796469243086058</c:v>
                </c:pt>
                <c:pt idx="7">
                  <c:v>6.4676987261043539</c:v>
                </c:pt>
                <c:pt idx="8">
                  <c:v>4.9416424226093039</c:v>
                </c:pt>
                <c:pt idx="9">
                  <c:v>5.3612921657094255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7-41DA-BD08-3072B622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80576"/>
        <c:axId val="94682112"/>
      </c:barChart>
      <c:catAx>
        <c:axId val="9468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682112"/>
        <c:crosses val="autoZero"/>
        <c:auto val="1"/>
        <c:lblAlgn val="ctr"/>
        <c:lblOffset val="100"/>
        <c:noMultiLvlLbl val="0"/>
      </c:catAx>
      <c:valAx>
        <c:axId val="9468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8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11</xdr:row>
      <xdr:rowOff>66675</xdr:rowOff>
    </xdr:from>
    <xdr:to>
      <xdr:col>18</xdr:col>
      <xdr:colOff>381000</xdr:colOff>
      <xdr:row>26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219075</xdr:colOff>
      <xdr:row>35</xdr:row>
      <xdr:rowOff>9525</xdr:rowOff>
    </xdr:from>
    <xdr:to>
      <xdr:col>8</xdr:col>
      <xdr:colOff>200025</xdr:colOff>
      <xdr:row>51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6677025"/>
          <a:ext cx="6124575" cy="3209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48"/>
  <sheetViews>
    <sheetView tabSelected="1" workbookViewId="0">
      <selection activeCell="H33" sqref="H33"/>
    </sheetView>
  </sheetViews>
  <sheetFormatPr defaultRowHeight="15" x14ac:dyDescent="0.25"/>
  <cols>
    <col min="1" max="1" width="21" customWidth="1"/>
    <col min="2" max="2" width="12.5703125" bestFit="1" customWidth="1"/>
    <col min="4" max="4" width="13.42578125" bestFit="1" customWidth="1"/>
    <col min="5" max="5" width="5.7109375" bestFit="1" customWidth="1"/>
    <col min="6" max="6" width="12" bestFit="1" customWidth="1"/>
  </cols>
  <sheetData>
    <row r="2" spans="1:10" x14ac:dyDescent="0.25">
      <c r="E2" s="2"/>
    </row>
    <row r="3" spans="1:10" x14ac:dyDescent="0.25">
      <c r="A3" t="s">
        <v>12</v>
      </c>
      <c r="B3" t="s">
        <v>13</v>
      </c>
      <c r="C3" s="8" t="s">
        <v>0</v>
      </c>
      <c r="D3" s="2" t="s">
        <v>1</v>
      </c>
      <c r="E3" s="5"/>
      <c r="F3" s="2" t="s">
        <v>7</v>
      </c>
      <c r="G3" s="8" t="s">
        <v>10</v>
      </c>
      <c r="H3" s="2" t="s">
        <v>8</v>
      </c>
      <c r="I3" s="8" t="s">
        <v>9</v>
      </c>
      <c r="J3" s="8" t="s">
        <v>11</v>
      </c>
    </row>
    <row r="4" spans="1:10" x14ac:dyDescent="0.25">
      <c r="C4" s="8"/>
      <c r="D4" s="2"/>
      <c r="E4" s="5"/>
      <c r="F4" s="2"/>
      <c r="G4" s="8"/>
      <c r="H4" s="2"/>
      <c r="I4" s="8"/>
      <c r="J4" s="8"/>
    </row>
    <row r="5" spans="1:10" x14ac:dyDescent="0.25">
      <c r="C5" s="8"/>
      <c r="D5" s="2"/>
      <c r="E5" s="5"/>
      <c r="F5" s="2"/>
      <c r="G5" s="8"/>
      <c r="H5" s="2"/>
      <c r="I5" s="8"/>
      <c r="J5" s="8"/>
    </row>
    <row r="6" spans="1:10" x14ac:dyDescent="0.25">
      <c r="A6">
        <v>1998</v>
      </c>
      <c r="B6">
        <v>1879</v>
      </c>
      <c r="C6" s="8"/>
      <c r="D6" s="2"/>
      <c r="E6" s="5"/>
      <c r="F6" s="2"/>
      <c r="G6" s="8"/>
      <c r="H6" s="2"/>
      <c r="I6" s="8"/>
      <c r="J6" s="8"/>
    </row>
    <row r="7" spans="1:10" x14ac:dyDescent="0.25">
      <c r="A7">
        <v>1999</v>
      </c>
      <c r="B7">
        <v>1591</v>
      </c>
      <c r="C7" s="8"/>
      <c r="D7" s="2"/>
      <c r="E7" s="5"/>
      <c r="F7" s="2"/>
      <c r="G7" s="8"/>
      <c r="H7" s="2"/>
      <c r="I7" s="8"/>
      <c r="J7" s="8"/>
    </row>
    <row r="8" spans="1:10" x14ac:dyDescent="0.25">
      <c r="A8" s="2">
        <v>2000</v>
      </c>
      <c r="B8">
        <v>637</v>
      </c>
      <c r="C8" s="8">
        <f>SUM(B6:B8)</f>
        <v>4107</v>
      </c>
      <c r="D8" s="3">
        <f>AVERAGE(B6:B8)</f>
        <v>1369</v>
      </c>
      <c r="E8" s="5"/>
      <c r="F8" s="2">
        <f>LN(B8)</f>
        <v>6.4567696555721632</v>
      </c>
      <c r="G8" s="8"/>
      <c r="H8" s="2"/>
      <c r="I8" s="8"/>
      <c r="J8" s="8"/>
    </row>
    <row r="9" spans="1:10" x14ac:dyDescent="0.25">
      <c r="A9">
        <v>2001</v>
      </c>
      <c r="B9">
        <v>1622</v>
      </c>
      <c r="C9" s="8">
        <f>SUM(B7:B9)</f>
        <v>3850</v>
      </c>
      <c r="D9" s="3">
        <f t="shared" ref="D9:D12" si="0">AVERAGE(B7:B9)</f>
        <v>1283.3333333333333</v>
      </c>
      <c r="E9" s="5"/>
      <c r="F9" s="2">
        <f t="shared" ref="F9:F27" si="1">LN(B9)</f>
        <v>7.3914152346753585</v>
      </c>
      <c r="G9" s="8">
        <f>SUM(B6:B9)</f>
        <v>5729</v>
      </c>
      <c r="H9" s="6">
        <f>LN(G9)</f>
        <v>8.6532962744085786</v>
      </c>
      <c r="I9" s="9"/>
      <c r="J9" s="8"/>
    </row>
    <row r="10" spans="1:10" x14ac:dyDescent="0.25">
      <c r="A10">
        <v>2002</v>
      </c>
      <c r="B10">
        <v>2195</v>
      </c>
      <c r="C10" s="8">
        <f t="shared" ref="C10:C12" si="2">SUM(B8:B10)</f>
        <v>4454</v>
      </c>
      <c r="D10" s="3">
        <f t="shared" si="0"/>
        <v>1484.6666666666667</v>
      </c>
      <c r="E10" s="3"/>
      <c r="F10" s="2">
        <f t="shared" si="1"/>
        <v>7.693937325509272</v>
      </c>
      <c r="G10" s="8">
        <f t="shared" ref="G10:G13" si="3">SUM(B7:B10)</f>
        <v>6045</v>
      </c>
      <c r="H10" s="6">
        <f t="shared" ref="H10:H14" si="4">LN(G10)</f>
        <v>8.7069867630488922</v>
      </c>
      <c r="I10" s="9"/>
      <c r="J10" s="8"/>
    </row>
    <row r="11" spans="1:10" x14ac:dyDescent="0.25">
      <c r="A11">
        <v>2003</v>
      </c>
      <c r="B11">
        <v>2759</v>
      </c>
      <c r="C11" s="8">
        <f t="shared" si="2"/>
        <v>6576</v>
      </c>
      <c r="D11" s="3">
        <f t="shared" si="0"/>
        <v>2192</v>
      </c>
      <c r="E11" s="3"/>
      <c r="F11" s="2">
        <f t="shared" si="1"/>
        <v>7.9226235742172859</v>
      </c>
      <c r="G11" s="8">
        <f t="shared" si="3"/>
        <v>7213</v>
      </c>
      <c r="H11" s="6">
        <f t="shared" si="4"/>
        <v>8.883640232503673</v>
      </c>
      <c r="I11" s="9"/>
      <c r="J11" s="8"/>
    </row>
    <row r="12" spans="1:10" x14ac:dyDescent="0.25">
      <c r="A12">
        <v>2004</v>
      </c>
      <c r="B12">
        <v>804</v>
      </c>
      <c r="C12" s="8">
        <f t="shared" si="2"/>
        <v>5758</v>
      </c>
      <c r="D12" s="3">
        <f t="shared" si="0"/>
        <v>1919.3333333333333</v>
      </c>
      <c r="E12" s="3"/>
      <c r="F12" s="2">
        <f t="shared" si="1"/>
        <v>6.6895992691789665</v>
      </c>
      <c r="G12" s="8">
        <f t="shared" si="3"/>
        <v>7380</v>
      </c>
      <c r="H12" s="6">
        <f t="shared" si="4"/>
        <v>8.9065289175945175</v>
      </c>
      <c r="I12" s="9">
        <f>H12-H9</f>
        <v>0.25323264318593885</v>
      </c>
      <c r="J12" s="10">
        <f>100*(1-EXP(I12))</f>
        <v>-28.818292895793142</v>
      </c>
    </row>
    <row r="13" spans="1:10" x14ac:dyDescent="0.25">
      <c r="A13">
        <v>2005</v>
      </c>
      <c r="B13">
        <v>2239</v>
      </c>
      <c r="C13" s="8">
        <f t="shared" ref="C13:C27" si="5">SUM(B11:B13)</f>
        <v>5802</v>
      </c>
      <c r="D13" s="3">
        <f t="shared" ref="D13:D27" si="6">C13/3</f>
        <v>1934</v>
      </c>
      <c r="E13" s="3"/>
      <c r="F13" s="2">
        <f t="shared" si="1"/>
        <v>7.7137846165987547</v>
      </c>
      <c r="G13" s="8">
        <f t="shared" si="3"/>
        <v>7997</v>
      </c>
      <c r="H13" s="6">
        <f t="shared" si="4"/>
        <v>8.9868217503318899</v>
      </c>
      <c r="I13" s="9">
        <f t="shared" ref="I12:I27" si="7">H13-H10</f>
        <v>0.27983498728299772</v>
      </c>
      <c r="J13" s="10">
        <f t="shared" ref="J13:J17" si="8">100*(1-EXP(I13))</f>
        <v>-32.291149710504662</v>
      </c>
    </row>
    <row r="14" spans="1:10" x14ac:dyDescent="0.25">
      <c r="A14">
        <v>2006</v>
      </c>
      <c r="B14">
        <v>2432</v>
      </c>
      <c r="C14" s="8">
        <f t="shared" si="5"/>
        <v>5475</v>
      </c>
      <c r="D14" s="3">
        <f t="shared" si="6"/>
        <v>1825</v>
      </c>
      <c r="E14" s="3"/>
      <c r="F14" s="2">
        <f t="shared" si="1"/>
        <v>7.796469243086058</v>
      </c>
      <c r="G14" s="8">
        <f>SUM(B11:B14)</f>
        <v>8234</v>
      </c>
      <c r="H14" s="6">
        <f t="shared" si="4"/>
        <v>9.01602720232985</v>
      </c>
      <c r="I14" s="9">
        <f t="shared" si="7"/>
        <v>0.13238696982617704</v>
      </c>
      <c r="J14" s="10">
        <f t="shared" si="8"/>
        <v>-14.15499792042143</v>
      </c>
    </row>
    <row r="15" spans="1:10" x14ac:dyDescent="0.25">
      <c r="A15" s="2">
        <v>2007</v>
      </c>
      <c r="B15" s="2">
        <v>644</v>
      </c>
      <c r="C15" s="8">
        <f t="shared" si="5"/>
        <v>5315</v>
      </c>
      <c r="D15" s="3">
        <f t="shared" si="6"/>
        <v>1771.6666666666667</v>
      </c>
      <c r="E15" s="3"/>
      <c r="F15" s="2">
        <f t="shared" si="1"/>
        <v>6.4676987261043539</v>
      </c>
      <c r="G15" s="8">
        <f t="shared" ref="G15:G21" si="9">SUM(B12:B15)</f>
        <v>6119</v>
      </c>
      <c r="H15" s="6">
        <f t="shared" ref="H15:H21" si="10">LN(G15)</f>
        <v>8.7191539634625403</v>
      </c>
      <c r="I15" s="9">
        <f t="shared" si="7"/>
        <v>-0.18737495413197713</v>
      </c>
      <c r="J15" s="10">
        <f t="shared" si="8"/>
        <v>17.086720867208626</v>
      </c>
    </row>
    <row r="16" spans="1:10" x14ac:dyDescent="0.25">
      <c r="A16" s="2">
        <v>2008</v>
      </c>
      <c r="B16" s="2">
        <v>140</v>
      </c>
      <c r="C16" s="8">
        <f t="shared" si="5"/>
        <v>3216</v>
      </c>
      <c r="D16" s="3">
        <f t="shared" si="6"/>
        <v>1072</v>
      </c>
      <c r="E16" s="3"/>
      <c r="F16" s="2">
        <f t="shared" si="1"/>
        <v>4.9416424226093039</v>
      </c>
      <c r="G16" s="8">
        <f>SUM(B13:B16)</f>
        <v>5455</v>
      </c>
      <c r="H16" s="6">
        <f t="shared" si="10"/>
        <v>8.604287898267172</v>
      </c>
      <c r="I16" s="9">
        <f t="shared" si="7"/>
        <v>-0.38253385206471791</v>
      </c>
      <c r="J16" s="10">
        <f t="shared" si="8"/>
        <v>31.786920095035587</v>
      </c>
    </row>
    <row r="17" spans="1:10" x14ac:dyDescent="0.25">
      <c r="A17" s="2">
        <v>2009</v>
      </c>
      <c r="B17" s="2">
        <v>213</v>
      </c>
      <c r="C17" s="8">
        <f t="shared" si="5"/>
        <v>997</v>
      </c>
      <c r="D17" s="3">
        <f t="shared" si="6"/>
        <v>332.33333333333331</v>
      </c>
      <c r="E17" s="3"/>
      <c r="F17" s="2">
        <f t="shared" si="1"/>
        <v>5.3612921657094255</v>
      </c>
      <c r="G17" s="8">
        <f t="shared" si="9"/>
        <v>3429</v>
      </c>
      <c r="H17" s="6">
        <f t="shared" si="10"/>
        <v>8.1400239524629203</v>
      </c>
      <c r="I17" s="9">
        <f t="shared" si="7"/>
        <v>-0.87600324986692968</v>
      </c>
      <c r="J17" s="10">
        <f t="shared" si="8"/>
        <v>58.35559873694438</v>
      </c>
    </row>
    <row r="18" spans="1:10" x14ac:dyDescent="0.25">
      <c r="A18" s="2">
        <v>2010</v>
      </c>
      <c r="B18" s="2">
        <v>262</v>
      </c>
      <c r="C18" s="8">
        <f t="shared" si="5"/>
        <v>615</v>
      </c>
      <c r="D18" s="3">
        <f t="shared" si="6"/>
        <v>205</v>
      </c>
      <c r="E18" s="3"/>
      <c r="F18" s="2">
        <f t="shared" si="1"/>
        <v>5.5683445037610966</v>
      </c>
      <c r="G18" s="8">
        <f t="shared" si="9"/>
        <v>1259</v>
      </c>
      <c r="H18" s="6">
        <f t="shared" si="10"/>
        <v>7.1380730340443472</v>
      </c>
      <c r="I18" s="9">
        <f t="shared" si="7"/>
        <v>-1.5810809294181931</v>
      </c>
      <c r="J18" s="10">
        <f t="shared" ref="J18:J19" si="11">100*(1-EXP(I18))</f>
        <v>79.424742605000802</v>
      </c>
    </row>
    <row r="19" spans="1:10" x14ac:dyDescent="0.25">
      <c r="A19" s="2">
        <v>2011</v>
      </c>
      <c r="B19" s="2">
        <v>271</v>
      </c>
      <c r="C19" s="8">
        <f t="shared" si="5"/>
        <v>746</v>
      </c>
      <c r="D19" s="3">
        <f t="shared" si="6"/>
        <v>248.66666666666666</v>
      </c>
      <c r="E19" s="3"/>
      <c r="F19" s="2">
        <f t="shared" si="1"/>
        <v>5.602118820879701</v>
      </c>
      <c r="G19" s="8">
        <f t="shared" si="9"/>
        <v>886</v>
      </c>
      <c r="H19" s="6">
        <f t="shared" si="10"/>
        <v>6.7867169506050811</v>
      </c>
      <c r="I19" s="9">
        <f t="shared" si="7"/>
        <v>-1.8175709476620909</v>
      </c>
      <c r="J19" s="10">
        <f t="shared" si="11"/>
        <v>83.758020164986263</v>
      </c>
    </row>
    <row r="20" spans="1:10" x14ac:dyDescent="0.25">
      <c r="A20" s="2">
        <v>2012</v>
      </c>
      <c r="B20" s="2">
        <v>734</v>
      </c>
      <c r="C20" s="8">
        <f t="shared" si="5"/>
        <v>1267</v>
      </c>
      <c r="D20" s="3">
        <f t="shared" si="6"/>
        <v>422.33333333333331</v>
      </c>
      <c r="E20" s="3"/>
      <c r="F20" s="2">
        <f t="shared" si="1"/>
        <v>6.5985090286145152</v>
      </c>
      <c r="G20" s="8">
        <f t="shared" si="9"/>
        <v>1480</v>
      </c>
      <c r="H20" s="6">
        <f t="shared" si="10"/>
        <v>7.2997973667581606</v>
      </c>
      <c r="I20" s="9">
        <f t="shared" si="7"/>
        <v>-0.84022658570475972</v>
      </c>
      <c r="J20" s="10">
        <f>100*(1-EXP(I20))</f>
        <v>56.838728492271805</v>
      </c>
    </row>
    <row r="21" spans="1:10" x14ac:dyDescent="0.25">
      <c r="A21" s="2">
        <v>2013</v>
      </c>
      <c r="B21" s="2">
        <v>708</v>
      </c>
      <c r="C21" s="8">
        <f t="shared" si="5"/>
        <v>1713</v>
      </c>
      <c r="D21" s="3">
        <f t="shared" si="6"/>
        <v>571</v>
      </c>
      <c r="E21" s="3"/>
      <c r="F21" s="2">
        <f t="shared" si="1"/>
        <v>6.5624440936937196</v>
      </c>
      <c r="G21" s="8">
        <f t="shared" si="9"/>
        <v>1975</v>
      </c>
      <c r="H21" s="6">
        <f t="shared" si="10"/>
        <v>7.5883236773352225</v>
      </c>
      <c r="I21" s="9">
        <f t="shared" si="7"/>
        <v>0.45025064329087527</v>
      </c>
      <c r="J21" s="10"/>
    </row>
    <row r="22" spans="1:10" x14ac:dyDescent="0.25">
      <c r="A22" s="2">
        <v>2014</v>
      </c>
      <c r="B22" s="2">
        <v>830</v>
      </c>
      <c r="C22" s="8">
        <f>SUM(B20:B22)</f>
        <v>2272</v>
      </c>
      <c r="D22" s="3">
        <f t="shared" si="6"/>
        <v>757.33333333333337</v>
      </c>
      <c r="E22" s="3"/>
      <c r="F22" s="2">
        <f t="shared" si="1"/>
        <v>6.7214257007906433</v>
      </c>
      <c r="G22" s="8">
        <f>SUM(B19:B22)</f>
        <v>2543</v>
      </c>
      <c r="H22" s="6">
        <f>LN(G22)</f>
        <v>7.8410997654221193</v>
      </c>
      <c r="I22" s="9">
        <f t="shared" si="7"/>
        <v>1.0543828148170382</v>
      </c>
      <c r="J22" s="10"/>
    </row>
    <row r="23" spans="1:10" x14ac:dyDescent="0.25">
      <c r="A23" s="2">
        <v>2015</v>
      </c>
      <c r="B23" s="7">
        <v>268</v>
      </c>
      <c r="C23" s="8">
        <f t="shared" si="5"/>
        <v>1806</v>
      </c>
      <c r="D23" s="3">
        <f t="shared" si="6"/>
        <v>602</v>
      </c>
      <c r="E23" s="3"/>
      <c r="F23" s="2">
        <f t="shared" si="1"/>
        <v>5.5909869805108565</v>
      </c>
      <c r="G23" s="8">
        <f t="shared" ref="G23:G26" si="12">SUM(B20:B23)</f>
        <v>2540</v>
      </c>
      <c r="H23" s="6">
        <f t="shared" ref="H23:H26" si="13">LN(G23)</f>
        <v>7.8399193600125825</v>
      </c>
      <c r="I23" s="9">
        <f t="shared" si="7"/>
        <v>0.54012199325442189</v>
      </c>
      <c r="J23" s="10"/>
    </row>
    <row r="24" spans="1:10" x14ac:dyDescent="0.25">
      <c r="A24" s="2">
        <v>2016</v>
      </c>
      <c r="B24" s="7">
        <v>331</v>
      </c>
      <c r="C24" s="8">
        <f t="shared" si="5"/>
        <v>1429</v>
      </c>
      <c r="D24" s="3">
        <f t="shared" si="6"/>
        <v>476.33333333333331</v>
      </c>
      <c r="E24" s="3"/>
      <c r="F24" s="2">
        <f t="shared" si="1"/>
        <v>5.8021183753770629</v>
      </c>
      <c r="G24" s="8">
        <f t="shared" si="12"/>
        <v>2137</v>
      </c>
      <c r="H24" s="6">
        <f t="shared" si="13"/>
        <v>7.6671582553191477</v>
      </c>
      <c r="I24" s="9">
        <f t="shared" si="7"/>
        <v>7.8834577983925236E-2</v>
      </c>
      <c r="J24" s="10"/>
    </row>
    <row r="25" spans="1:10" x14ac:dyDescent="0.25">
      <c r="A25" s="2">
        <v>2017</v>
      </c>
      <c r="B25" s="7">
        <v>219</v>
      </c>
      <c r="C25" s="8">
        <f t="shared" si="5"/>
        <v>818</v>
      </c>
      <c r="D25" s="3">
        <f t="shared" si="6"/>
        <v>272.66666666666669</v>
      </c>
      <c r="E25" s="3"/>
      <c r="F25" s="2">
        <f t="shared" si="1"/>
        <v>5.389071729816501</v>
      </c>
      <c r="G25" s="8">
        <f t="shared" si="12"/>
        <v>1648</v>
      </c>
      <c r="H25" s="6">
        <f>LN(G25)</f>
        <v>7.4073177104694174</v>
      </c>
      <c r="I25" s="9">
        <f t="shared" si="7"/>
        <v>-0.43378205495270183</v>
      </c>
      <c r="J25" s="10">
        <f t="shared" ref="J25:J27" si="14">100*(1-EXP(I25))</f>
        <v>35.194651985843436</v>
      </c>
    </row>
    <row r="26" spans="1:10" x14ac:dyDescent="0.25">
      <c r="A26" s="2">
        <v>2018</v>
      </c>
      <c r="B26" s="7">
        <v>159</v>
      </c>
      <c r="C26" s="8">
        <f t="shared" si="5"/>
        <v>709</v>
      </c>
      <c r="D26" s="3">
        <f t="shared" si="6"/>
        <v>236.33333333333334</v>
      </c>
      <c r="E26" s="3"/>
      <c r="F26" s="2">
        <f t="shared" si="1"/>
        <v>5.0689042022202315</v>
      </c>
      <c r="G26" s="8">
        <f t="shared" si="12"/>
        <v>977</v>
      </c>
      <c r="H26" s="6">
        <f t="shared" si="13"/>
        <v>6.8844866520427823</v>
      </c>
      <c r="I26" s="9">
        <f t="shared" si="7"/>
        <v>-0.95543270796980018</v>
      </c>
      <c r="J26" s="10">
        <f t="shared" si="14"/>
        <v>61.535433070866176</v>
      </c>
    </row>
    <row r="27" spans="1:10" x14ac:dyDescent="0.25">
      <c r="A27" s="2">
        <v>2019</v>
      </c>
      <c r="B27" s="7">
        <v>578</v>
      </c>
      <c r="C27" s="8">
        <f t="shared" si="5"/>
        <v>956</v>
      </c>
      <c r="D27" s="3">
        <f t="shared" si="6"/>
        <v>318.66666666666669</v>
      </c>
      <c r="E27" s="2"/>
      <c r="F27" s="2">
        <f t="shared" si="1"/>
        <v>6.3595738686723777</v>
      </c>
      <c r="G27" s="8">
        <f>SUM(B24:B27)</f>
        <v>1287</v>
      </c>
      <c r="H27" s="6">
        <f>LN(G27)</f>
        <v>7.160069207596127</v>
      </c>
      <c r="I27" s="9">
        <f t="shared" si="7"/>
        <v>-0.50708904772302077</v>
      </c>
      <c r="J27" s="10">
        <f t="shared" si="14"/>
        <v>39.775386055217588</v>
      </c>
    </row>
    <row r="30" spans="1:10" x14ac:dyDescent="0.25">
      <c r="B30" s="4">
        <v>2020</v>
      </c>
      <c r="C30" s="4">
        <v>2014</v>
      </c>
      <c r="D30" s="4" t="s">
        <v>2</v>
      </c>
      <c r="E30" s="4">
        <v>2010</v>
      </c>
    </row>
    <row r="31" spans="1:10" x14ac:dyDescent="0.25">
      <c r="A31" t="s">
        <v>3</v>
      </c>
      <c r="B31">
        <f>SUM(B25:B27)</f>
        <v>956</v>
      </c>
      <c r="C31">
        <f>C22</f>
        <v>2272</v>
      </c>
      <c r="D31">
        <v>2272</v>
      </c>
      <c r="E31">
        <f>C17</f>
        <v>997</v>
      </c>
    </row>
    <row r="32" spans="1:10" x14ac:dyDescent="0.25">
      <c r="A32" t="s">
        <v>4</v>
      </c>
      <c r="B32" s="1">
        <f>AVERAGE(B25:B27)</f>
        <v>318.66666666666669</v>
      </c>
      <c r="C32" s="1">
        <f>D22</f>
        <v>757.33333333333337</v>
      </c>
      <c r="D32">
        <v>757</v>
      </c>
      <c r="E32" s="1">
        <f>D17</f>
        <v>332.33333333333331</v>
      </c>
      <c r="F32" s="2"/>
      <c r="G32" s="2"/>
      <c r="H32" s="2"/>
      <c r="I32" s="2"/>
      <c r="J32" s="2"/>
    </row>
    <row r="33" spans="1:10" x14ac:dyDescent="0.25">
      <c r="A33" t="s">
        <v>5</v>
      </c>
      <c r="B33" s="3">
        <f>I39</f>
        <v>0</v>
      </c>
      <c r="C33" s="3">
        <f>J19</f>
        <v>83.758020164986263</v>
      </c>
      <c r="D33" s="2">
        <v>83.8</v>
      </c>
      <c r="E33" s="3">
        <f>J17</f>
        <v>58.35559873694438</v>
      </c>
      <c r="F33" s="2"/>
      <c r="G33" s="2"/>
      <c r="H33" s="2"/>
      <c r="I33" s="2"/>
      <c r="J33" s="2"/>
    </row>
    <row r="34" spans="1:10" x14ac:dyDescent="0.25">
      <c r="A34" t="s">
        <v>6</v>
      </c>
      <c r="B34" s="12">
        <v>-3.6799999999999999E-2</v>
      </c>
      <c r="C34" s="11">
        <v>-8.8999999999999996E-2</v>
      </c>
      <c r="D34" s="11">
        <v>-8.8999999999999996E-2</v>
      </c>
      <c r="E34" s="11">
        <v>-0.19</v>
      </c>
      <c r="F34" s="2"/>
      <c r="G34" s="2"/>
      <c r="H34" s="2"/>
      <c r="I34" s="2"/>
      <c r="J34" s="2"/>
    </row>
    <row r="35" spans="1:10" x14ac:dyDescent="0.25">
      <c r="F35" s="2"/>
      <c r="G35" s="2"/>
      <c r="H35" s="2"/>
      <c r="I35" s="2"/>
      <c r="J35" s="2"/>
    </row>
    <row r="36" spans="1:10" x14ac:dyDescent="0.25">
      <c r="F36" s="2"/>
      <c r="G36" s="2"/>
      <c r="H36" s="2"/>
      <c r="I36" s="2"/>
      <c r="J36" s="2"/>
    </row>
    <row r="37" spans="1:10" x14ac:dyDescent="0.25">
      <c r="F37" s="2"/>
      <c r="G37" s="2"/>
      <c r="H37" s="2"/>
      <c r="I37" s="2"/>
      <c r="J37" s="2"/>
    </row>
    <row r="38" spans="1:10" x14ac:dyDescent="0.25">
      <c r="F38" s="2"/>
      <c r="G38" s="2"/>
      <c r="H38" s="2"/>
      <c r="I38" s="2"/>
      <c r="J38" s="2"/>
    </row>
    <row r="39" spans="1:10" x14ac:dyDescent="0.25">
      <c r="F39" s="2"/>
      <c r="G39" s="2"/>
      <c r="H39" s="2"/>
      <c r="I39" s="2"/>
      <c r="J39" s="2"/>
    </row>
    <row r="40" spans="1:10" x14ac:dyDescent="0.25">
      <c r="F40" s="2"/>
      <c r="G40" s="2"/>
      <c r="H40" s="2"/>
      <c r="I40" s="2"/>
      <c r="J40" s="2"/>
    </row>
    <row r="41" spans="1:10" x14ac:dyDescent="0.25">
      <c r="F41" s="2"/>
      <c r="G41" s="2"/>
      <c r="H41" s="2"/>
      <c r="I41" s="2"/>
      <c r="J41" s="2"/>
    </row>
    <row r="42" spans="1:10" x14ac:dyDescent="0.25">
      <c r="F42" s="2"/>
      <c r="G42" s="2"/>
      <c r="H42" s="2"/>
      <c r="I42" s="2"/>
      <c r="J42" s="2"/>
    </row>
    <row r="43" spans="1:10" x14ac:dyDescent="0.25">
      <c r="F43" s="2"/>
      <c r="G43" s="2"/>
      <c r="H43" s="2"/>
      <c r="I43" s="2"/>
      <c r="J43" s="2"/>
    </row>
    <row r="44" spans="1:10" x14ac:dyDescent="0.25">
      <c r="F44" s="2"/>
      <c r="G44" s="2"/>
      <c r="H44" s="2"/>
      <c r="I44" s="2"/>
      <c r="J44" s="2"/>
    </row>
    <row r="45" spans="1:10" x14ac:dyDescent="0.25">
      <c r="F45" s="2"/>
      <c r="G45" s="2"/>
      <c r="H45" s="2"/>
      <c r="I45" s="2"/>
      <c r="J45" s="2"/>
    </row>
    <row r="46" spans="1:10" x14ac:dyDescent="0.25">
      <c r="F46" s="2"/>
      <c r="G46" s="2"/>
      <c r="H46" s="2"/>
      <c r="I46" s="2"/>
      <c r="J46" s="2"/>
    </row>
    <row r="47" spans="1:10" x14ac:dyDescent="0.25">
      <c r="F47" s="2"/>
      <c r="G47" s="2"/>
      <c r="H47" s="2"/>
      <c r="I47" s="2"/>
      <c r="J47" s="2"/>
    </row>
    <row r="48" spans="1:10" x14ac:dyDescent="0.25">
      <c r="F48" s="2"/>
      <c r="G48" s="2"/>
      <c r="H48" s="2"/>
      <c r="I48" s="2"/>
      <c r="J48" s="2"/>
    </row>
  </sheetData>
  <pageMargins left="0.7" right="0.7" top="0.75" bottom="0.75" header="0.3" footer="0.3"/>
  <pageSetup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rjohnson</dc:creator>
  <cp:lastModifiedBy>rjohnson</cp:lastModifiedBy>
  <dcterms:created xsi:type="dcterms:W3CDTF">2020-04-13T02:57:51Z</dcterms:created>
  <dcterms:modified xsi:type="dcterms:W3CDTF">2020-07-10T23:07:41Z</dcterms:modified>
</cp:coreProperties>
</file>