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6" i="1" l="1"/>
  <c r="N26" i="1"/>
  <c r="O26" i="1" s="1"/>
  <c r="P26" i="1" s="1"/>
  <c r="Q26" i="1" s="1"/>
  <c r="R26" i="1" s="1"/>
  <c r="S26" i="1" s="1"/>
  <c r="T26" i="1" s="1"/>
  <c r="U26" i="1" s="1"/>
  <c r="V26" i="1" s="1"/>
  <c r="W26" i="1" s="1"/>
  <c r="L26" i="1"/>
  <c r="K26" i="1"/>
  <c r="J26" i="1"/>
  <c r="E26" i="1"/>
  <c r="F26" i="1"/>
  <c r="G26" i="1"/>
  <c r="D26" i="1"/>
  <c r="D27" i="1"/>
  <c r="C27" i="1"/>
  <c r="I26" i="1"/>
  <c r="H26" i="1"/>
  <c r="H16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D23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G23" i="1"/>
  <c r="H23" i="1"/>
  <c r="E22" i="1"/>
  <c r="F22" i="1" s="1"/>
  <c r="G22" i="1" s="1"/>
  <c r="G27" i="1" s="1"/>
  <c r="D22" i="1"/>
  <c r="E12" i="1"/>
  <c r="F12" i="1" s="1"/>
  <c r="G12" i="1" s="1"/>
  <c r="H12" i="1" s="1"/>
  <c r="D12" i="1"/>
  <c r="C23" i="2"/>
  <c r="C22" i="2"/>
  <c r="C21" i="2"/>
  <c r="D21" i="2" s="1"/>
  <c r="I16" i="2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H16" i="2"/>
  <c r="E16" i="2"/>
  <c r="F16" i="2" s="1"/>
  <c r="G16" i="2" s="1"/>
  <c r="D16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13" i="2"/>
  <c r="C12" i="2"/>
  <c r="C17" i="2" s="1"/>
  <c r="E7" i="2"/>
  <c r="C7" i="2"/>
  <c r="D12" i="2" s="1"/>
  <c r="E6" i="2"/>
  <c r="W15" i="2" s="1"/>
  <c r="C22" i="1"/>
  <c r="E7" i="1"/>
  <c r="C12" i="1"/>
  <c r="H22" i="1" l="1"/>
  <c r="H27" i="1" s="1"/>
  <c r="K23" i="1"/>
  <c r="J23" i="1"/>
  <c r="I23" i="1"/>
  <c r="I12" i="1"/>
  <c r="J12" i="1" s="1"/>
  <c r="E12" i="2"/>
  <c r="W13" i="2"/>
  <c r="D15" i="2"/>
  <c r="D13" i="2" s="1"/>
  <c r="D17" i="2" s="1"/>
  <c r="H15" i="2"/>
  <c r="H13" i="2" s="1"/>
  <c r="L15" i="2"/>
  <c r="L13" i="2" s="1"/>
  <c r="P15" i="2"/>
  <c r="P13" i="2" s="1"/>
  <c r="T15" i="2"/>
  <c r="T13" i="2" s="1"/>
  <c r="E15" i="2"/>
  <c r="E13" i="2" s="1"/>
  <c r="I15" i="2"/>
  <c r="I13" i="2" s="1"/>
  <c r="M15" i="2"/>
  <c r="M13" i="2" s="1"/>
  <c r="Q15" i="2"/>
  <c r="Q13" i="2" s="1"/>
  <c r="U15" i="2"/>
  <c r="U13" i="2" s="1"/>
  <c r="D24" i="2"/>
  <c r="E24" i="2" s="1"/>
  <c r="F24" i="2" s="1"/>
  <c r="F15" i="2"/>
  <c r="F13" i="2" s="1"/>
  <c r="J15" i="2"/>
  <c r="J13" i="2" s="1"/>
  <c r="N15" i="2"/>
  <c r="N13" i="2" s="1"/>
  <c r="R15" i="2"/>
  <c r="R13" i="2" s="1"/>
  <c r="V15" i="2"/>
  <c r="V13" i="2" s="1"/>
  <c r="G15" i="2"/>
  <c r="G13" i="2" s="1"/>
  <c r="K15" i="2"/>
  <c r="K13" i="2" s="1"/>
  <c r="O15" i="2"/>
  <c r="O13" i="2" s="1"/>
  <c r="S15" i="2"/>
  <c r="S13" i="2" s="1"/>
  <c r="D16" i="1"/>
  <c r="E16" i="1" s="1"/>
  <c r="F16" i="1" s="1"/>
  <c r="G16" i="1" s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4" i="1"/>
  <c r="C24" i="1"/>
  <c r="C23" i="1" s="1"/>
  <c r="E6" i="1"/>
  <c r="C14" i="1"/>
  <c r="C13" i="1" s="1"/>
  <c r="K12" i="1" l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I22" i="1"/>
  <c r="L23" i="1"/>
  <c r="E17" i="2"/>
  <c r="F12" i="2"/>
  <c r="E15" i="1"/>
  <c r="E13" i="1" s="1"/>
  <c r="G15" i="1"/>
  <c r="G13" i="1" s="1"/>
  <c r="K15" i="1"/>
  <c r="K13" i="1" s="1"/>
  <c r="O15" i="1"/>
  <c r="O13" i="1" s="1"/>
  <c r="S15" i="1"/>
  <c r="S13" i="1" s="1"/>
  <c r="W15" i="1"/>
  <c r="W13" i="1" s="1"/>
  <c r="H15" i="1"/>
  <c r="H13" i="1" s="1"/>
  <c r="L15" i="1"/>
  <c r="L13" i="1" s="1"/>
  <c r="P15" i="1"/>
  <c r="P13" i="1" s="1"/>
  <c r="T15" i="1"/>
  <c r="T13" i="1" s="1"/>
  <c r="D15" i="1"/>
  <c r="D13" i="1" s="1"/>
  <c r="I15" i="1"/>
  <c r="I13" i="1" s="1"/>
  <c r="M15" i="1"/>
  <c r="M13" i="1" s="1"/>
  <c r="Q15" i="1"/>
  <c r="Q13" i="1" s="1"/>
  <c r="U15" i="1"/>
  <c r="U13" i="1" s="1"/>
  <c r="F15" i="1"/>
  <c r="F13" i="1" s="1"/>
  <c r="J15" i="1"/>
  <c r="J13" i="1" s="1"/>
  <c r="N15" i="1"/>
  <c r="N13" i="1" s="1"/>
  <c r="R15" i="1"/>
  <c r="R13" i="1" s="1"/>
  <c r="V15" i="1"/>
  <c r="V13" i="1" s="1"/>
  <c r="C17" i="1"/>
  <c r="J22" i="1" l="1"/>
  <c r="I27" i="1"/>
  <c r="M23" i="1"/>
  <c r="F23" i="1"/>
  <c r="F27" i="1" s="1"/>
  <c r="E23" i="1"/>
  <c r="E27" i="1" s="1"/>
  <c r="F17" i="2"/>
  <c r="G12" i="2"/>
  <c r="D17" i="1"/>
  <c r="K22" i="1" l="1"/>
  <c r="J27" i="1"/>
  <c r="N23" i="1"/>
  <c r="H12" i="2"/>
  <c r="G17" i="2"/>
  <c r="E17" i="1"/>
  <c r="L22" i="1" l="1"/>
  <c r="K27" i="1"/>
  <c r="O23" i="1"/>
  <c r="I12" i="2"/>
  <c r="H17" i="2"/>
  <c r="F17" i="1"/>
  <c r="M22" i="1" l="1"/>
  <c r="L27" i="1"/>
  <c r="P23" i="1"/>
  <c r="I17" i="2"/>
  <c r="J12" i="2"/>
  <c r="G17" i="1"/>
  <c r="H17" i="1"/>
  <c r="N22" i="1" l="1"/>
  <c r="M27" i="1"/>
  <c r="Q23" i="1"/>
  <c r="J17" i="2"/>
  <c r="K12" i="2"/>
  <c r="I17" i="1"/>
  <c r="J17" i="1"/>
  <c r="O22" i="1" l="1"/>
  <c r="N27" i="1"/>
  <c r="R23" i="1"/>
  <c r="L12" i="2"/>
  <c r="K17" i="2"/>
  <c r="K17" i="1"/>
  <c r="P22" i="1" l="1"/>
  <c r="O27" i="1"/>
  <c r="S23" i="1"/>
  <c r="M12" i="2"/>
  <c r="L17" i="2"/>
  <c r="L17" i="1"/>
  <c r="Q22" i="1" l="1"/>
  <c r="P27" i="1"/>
  <c r="T23" i="1"/>
  <c r="M17" i="2"/>
  <c r="N12" i="2"/>
  <c r="M17" i="1"/>
  <c r="R22" i="1" l="1"/>
  <c r="Q27" i="1"/>
  <c r="U23" i="1"/>
  <c r="N17" i="2"/>
  <c r="O12" i="2"/>
  <c r="N17" i="1"/>
  <c r="S22" i="1" l="1"/>
  <c r="R27" i="1"/>
  <c r="W23" i="1"/>
  <c r="V23" i="1"/>
  <c r="P12" i="2"/>
  <c r="O17" i="2"/>
  <c r="O17" i="1"/>
  <c r="T22" i="1" l="1"/>
  <c r="S27" i="1"/>
  <c r="Q12" i="2"/>
  <c r="P17" i="2"/>
  <c r="P17" i="1"/>
  <c r="U22" i="1" l="1"/>
  <c r="T27" i="1"/>
  <c r="Q17" i="2"/>
  <c r="R12" i="2"/>
  <c r="Q17" i="1"/>
  <c r="V22" i="1" l="1"/>
  <c r="U27" i="1"/>
  <c r="R17" i="2"/>
  <c r="S12" i="2"/>
  <c r="R17" i="1"/>
  <c r="W22" i="1" l="1"/>
  <c r="W27" i="1" s="1"/>
  <c r="V27" i="1"/>
  <c r="T12" i="2"/>
  <c r="S17" i="2"/>
  <c r="S17" i="1"/>
  <c r="U12" i="2" l="1"/>
  <c r="T17" i="2"/>
  <c r="T17" i="1"/>
  <c r="U17" i="2" l="1"/>
  <c r="V12" i="2"/>
  <c r="U17" i="1"/>
  <c r="V17" i="2" l="1"/>
  <c r="W12" i="2"/>
  <c r="W17" i="2" s="1"/>
  <c r="W17" i="1"/>
  <c r="V17" i="1"/>
</calcChain>
</file>

<file path=xl/sharedStrings.xml><?xml version="1.0" encoding="utf-8"?>
<sst xmlns="http://schemas.openxmlformats.org/spreadsheetml/2006/main" count="67" uniqueCount="25">
  <si>
    <t>Compound Interest Calculator</t>
  </si>
  <si>
    <t>Deposit Frequency</t>
  </si>
  <si>
    <t>Years</t>
  </si>
  <si>
    <t>Compounding Frequency</t>
  </si>
  <si>
    <t>Calculated Periods</t>
  </si>
  <si>
    <t>Monthly</t>
  </si>
  <si>
    <t>Annually</t>
  </si>
  <si>
    <t>Compound Interest This Year</t>
  </si>
  <si>
    <t>Total Amount</t>
  </si>
  <si>
    <t>Regular Deposits</t>
  </si>
  <si>
    <t>Initial Principal</t>
  </si>
  <si>
    <t>Additional Investment</t>
  </si>
  <si>
    <t>Annual Interest Rate(%)</t>
  </si>
  <si>
    <t>Year</t>
  </si>
  <si>
    <t>Regular Deposit</t>
  </si>
  <si>
    <t>After Years</t>
  </si>
  <si>
    <t>Total Contribution</t>
  </si>
  <si>
    <t>Compounding Frequency:Yearly</t>
  </si>
  <si>
    <t>Compounding Frequency:Monthly</t>
  </si>
  <si>
    <t>Fortnightly</t>
  </si>
  <si>
    <t xml:space="preserve">Annuanlly </t>
  </si>
  <si>
    <t>Quantity of Gaps</t>
  </si>
  <si>
    <t>Monthly Calculated Periods</t>
  </si>
  <si>
    <t>Annually Calculated Periods</t>
  </si>
  <si>
    <t>Quantity of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</si>
</sst>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7"/>
  <sheetViews>
    <sheetView tabSelected="1" workbookViewId="0">
      <selection activeCell="B18" sqref="B18"/>
    </sheetView>
  </sheetViews>
  <sheetFormatPr defaultColWidth="6.85546875" defaultRowHeight="16.5" customHeight="1" x14ac:dyDescent="0.25"/>
  <cols>
    <col min="1" max="1" width="2.5703125" style="2" customWidth="1"/>
    <col min="2" max="2" width="32" style="2" bestFit="1" customWidth="1"/>
    <col min="3" max="3" width="17.28515625" style="2" customWidth="1"/>
    <col min="4" max="4" width="23.5703125" style="2" bestFit="1" customWidth="1"/>
    <col min="5" max="5" width="16.5703125" style="2" customWidth="1"/>
    <col min="6" max="6" width="21.140625" style="2" bestFit="1" customWidth="1"/>
    <col min="7" max="7" width="15" style="2" customWidth="1"/>
    <col min="8" max="8" width="21.140625" style="2" bestFit="1" customWidth="1"/>
    <col min="9" max="22" width="15" style="2" customWidth="1"/>
    <col min="23" max="23" width="12.5703125" style="2" customWidth="1"/>
    <col min="24" max="16384" width="6.85546875" style="2"/>
  </cols>
  <sheetData>
    <row r="1" spans="2:23" ht="30" customHeight="1" x14ac:dyDescent="0.25">
      <c r="B1" s="1"/>
      <c r="C1" s="1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2:23" ht="15" x14ac:dyDescent="0.25">
      <c r="B3" s="5" t="s">
        <v>10</v>
      </c>
      <c r="C3" s="3">
        <v>10000</v>
      </c>
      <c r="D3" s="6" t="s">
        <v>14</v>
      </c>
      <c r="E3" s="2">
        <v>100</v>
      </c>
      <c r="F3" s="6" t="s">
        <v>11</v>
      </c>
      <c r="G3" s="2">
        <v>10000</v>
      </c>
      <c r="H3" s="6" t="s">
        <v>11</v>
      </c>
      <c r="I3" s="2">
        <v>10000</v>
      </c>
    </row>
    <row r="4" spans="2:23" ht="23.25" customHeight="1" x14ac:dyDescent="0.25">
      <c r="B4" s="5" t="s">
        <v>12</v>
      </c>
      <c r="C4" s="2">
        <v>5</v>
      </c>
      <c r="D4" s="6" t="s">
        <v>1</v>
      </c>
      <c r="E4" s="2" t="s">
        <v>19</v>
      </c>
      <c r="F4" s="6" t="s">
        <v>15</v>
      </c>
      <c r="G4" s="2">
        <v>5</v>
      </c>
      <c r="H4" s="6" t="s">
        <v>15</v>
      </c>
      <c r="I4" s="2">
        <v>8</v>
      </c>
    </row>
    <row r="5" spans="2:23" ht="16.5" customHeight="1" x14ac:dyDescent="0.25">
      <c r="B5" s="6" t="s">
        <v>2</v>
      </c>
      <c r="C5" s="2">
        <v>20</v>
      </c>
      <c r="D5" s="7" t="s">
        <v>4</v>
      </c>
    </row>
    <row r="6" spans="2:23" ht="16.5" customHeight="1" x14ac:dyDescent="0.25">
      <c r="B6" s="6" t="s">
        <v>3</v>
      </c>
      <c r="C6" s="2" t="s">
        <v>6</v>
      </c>
      <c r="D6" s="8" t="s">
        <v>24</v>
      </c>
      <c r="E6" s="2">
        <f>IF($E$4="Annually",1,IF($E$4="Monthly",12,IF($E$4="Fortnightly",26,IF($E$4="Weekly",52,IF($E$4="Daily",365)))))</f>
        <v>26</v>
      </c>
    </row>
    <row r="7" spans="2:23" ht="16.5" customHeight="1" x14ac:dyDescent="0.25">
      <c r="B7" s="5" t="s">
        <v>23</v>
      </c>
      <c r="C7" s="2">
        <v>1</v>
      </c>
      <c r="D7" s="8" t="s">
        <v>21</v>
      </c>
      <c r="E7" s="2">
        <f>IF($E$4="Annually",365,IF($E$4="Monthly",30,IF($E$4="Fortnightly",14,IF($E$4="Weekly",7,IF($E$4="Daily",1)))))</f>
        <v>14</v>
      </c>
    </row>
    <row r="8" spans="2:23" ht="16.5" customHeight="1" x14ac:dyDescent="0.25">
      <c r="B8" s="6" t="s">
        <v>22</v>
      </c>
      <c r="C8" s="2">
        <v>12</v>
      </c>
    </row>
    <row r="9" spans="2:23" ht="16.5" customHeight="1" x14ac:dyDescent="0.25">
      <c r="B9" s="5"/>
    </row>
    <row r="10" spans="2:23" ht="16.5" customHeight="1" x14ac:dyDescent="0.25">
      <c r="B10" s="10" t="s">
        <v>17</v>
      </c>
    </row>
    <row r="11" spans="2:23" ht="16.5" customHeight="1" x14ac:dyDescent="0.25">
      <c r="B11" s="6" t="s">
        <v>13</v>
      </c>
      <c r="C11" s="2">
        <v>0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10</v>
      </c>
      <c r="N11" s="2">
        <v>11</v>
      </c>
      <c r="O11" s="2">
        <v>12</v>
      </c>
      <c r="P11" s="2">
        <v>13</v>
      </c>
      <c r="Q11" s="2">
        <v>14</v>
      </c>
      <c r="R11" s="2">
        <v>15</v>
      </c>
      <c r="S11" s="2">
        <v>16</v>
      </c>
      <c r="T11" s="2">
        <v>17</v>
      </c>
      <c r="U11" s="2">
        <v>18</v>
      </c>
      <c r="V11" s="2">
        <v>19</v>
      </c>
      <c r="W11" s="2">
        <v>20</v>
      </c>
    </row>
    <row r="12" spans="2:23" s="12" customFormat="1" ht="16.5" customHeight="1" x14ac:dyDescent="0.25">
      <c r="B12" s="11" t="s">
        <v>8</v>
      </c>
      <c r="C12" s="12">
        <f>$C$3</f>
        <v>10000</v>
      </c>
      <c r="D12" s="12">
        <f>C$12*(1+($C$4*0.01/$C$7))^(1*$C$7)+$E$3*($E$6+$C$4*0.01/365*(365*$E$6-$E$7*$E$6*($E$6+1)/2))</f>
        <v>13162.68493150685</v>
      </c>
      <c r="E12" s="12">
        <f t="shared" ref="E12:W12" si="0">D$12*(1+($C$4*0.01/$C$7))^(1*$C$7)+$E$3*($E$6+$C$4*0.01/365*(365*$E$6-$E$7*$E$6*($E$6+1)/2))</f>
        <v>16483.504109589041</v>
      </c>
      <c r="F12" s="12">
        <f t="shared" si="0"/>
        <v>19970.364246575344</v>
      </c>
      <c r="G12" s="12">
        <f t="shared" si="0"/>
        <v>23631.567390410961</v>
      </c>
      <c r="H12" s="12">
        <f>G$12*(1+($C$4*0.01/$C$7))^(1*$C$7)+$E$3*($E$6+$C$4*0.01/365*(365*$E$6-$E$7*$E$6*($E$6+1)/2))+$G$3</f>
        <v>37475.830691438357</v>
      </c>
      <c r="I12" s="12">
        <f t="shared" si="0"/>
        <v>42012.307157517127</v>
      </c>
      <c r="J12" s="12">
        <f t="shared" si="0"/>
        <v>46775.607446899834</v>
      </c>
      <c r="K12" s="12">
        <f>J$12*(1+($C$4*0.01/$C$7))^(1*$C$7)+$E$3*($E$6+$C$4*0.01/365*(365*$E$6-$E$7*$E$6*($E$6+1)/2))+$I$3</f>
        <v>61777.072750751671</v>
      </c>
      <c r="L12" s="12">
        <f t="shared" si="0"/>
        <v>67528.611319796109</v>
      </c>
      <c r="M12" s="12">
        <f t="shared" si="0"/>
        <v>73567.726817292772</v>
      </c>
      <c r="N12" s="12">
        <f t="shared" si="0"/>
        <v>79908.798089664269</v>
      </c>
      <c r="O12" s="12">
        <f t="shared" si="0"/>
        <v>86566.922925654333</v>
      </c>
      <c r="P12" s="12">
        <f t="shared" si="0"/>
        <v>93557.954003443912</v>
      </c>
      <c r="Q12" s="12">
        <f t="shared" si="0"/>
        <v>100898.53663512296</v>
      </c>
      <c r="R12" s="12">
        <f t="shared" si="0"/>
        <v>108606.14839838597</v>
      </c>
      <c r="S12" s="12">
        <f t="shared" si="0"/>
        <v>116699.14074981213</v>
      </c>
      <c r="T12" s="12">
        <f t="shared" si="0"/>
        <v>125196.7827188096</v>
      </c>
      <c r="U12" s="12">
        <f t="shared" si="0"/>
        <v>134119.30678625693</v>
      </c>
      <c r="V12" s="12">
        <f t="shared" si="0"/>
        <v>143487.95705707662</v>
      </c>
      <c r="W12" s="12">
        <f t="shared" si="0"/>
        <v>153325.0398414373</v>
      </c>
    </row>
    <row r="13" spans="2:23" s="12" customFormat="1" ht="16.5" customHeight="1" x14ac:dyDescent="0.25">
      <c r="B13" s="13" t="s">
        <v>16</v>
      </c>
      <c r="C13" s="12">
        <f>SUM(C14:C16)</f>
        <v>10000</v>
      </c>
      <c r="D13" s="12">
        <f t="shared" ref="D13:W13" si="1">SUM(D14:D16)</f>
        <v>12600</v>
      </c>
      <c r="E13" s="12">
        <f t="shared" si="1"/>
        <v>15200</v>
      </c>
      <c r="F13" s="12">
        <f t="shared" si="1"/>
        <v>17800</v>
      </c>
      <c r="G13" s="12">
        <f t="shared" si="1"/>
        <v>20400</v>
      </c>
      <c r="H13" s="12">
        <f t="shared" si="1"/>
        <v>33000</v>
      </c>
      <c r="I13" s="12">
        <f t="shared" si="1"/>
        <v>35600</v>
      </c>
      <c r="J13" s="12">
        <f t="shared" si="1"/>
        <v>38200</v>
      </c>
      <c r="K13" s="12">
        <f t="shared" si="1"/>
        <v>50800</v>
      </c>
      <c r="L13" s="12">
        <f t="shared" si="1"/>
        <v>53400</v>
      </c>
      <c r="M13" s="12">
        <f t="shared" si="1"/>
        <v>56000</v>
      </c>
      <c r="N13" s="12">
        <f t="shared" si="1"/>
        <v>58600</v>
      </c>
      <c r="O13" s="12">
        <f t="shared" si="1"/>
        <v>61200</v>
      </c>
      <c r="P13" s="12">
        <f t="shared" si="1"/>
        <v>63800</v>
      </c>
      <c r="Q13" s="12">
        <f t="shared" si="1"/>
        <v>66400</v>
      </c>
      <c r="R13" s="12">
        <f t="shared" si="1"/>
        <v>69000</v>
      </c>
      <c r="S13" s="12">
        <f t="shared" si="1"/>
        <v>71600</v>
      </c>
      <c r="T13" s="12">
        <f t="shared" si="1"/>
        <v>74200</v>
      </c>
      <c r="U13" s="12">
        <f t="shared" si="1"/>
        <v>76800</v>
      </c>
      <c r="V13" s="12">
        <f t="shared" si="1"/>
        <v>79400</v>
      </c>
      <c r="W13" s="12">
        <f t="shared" si="1"/>
        <v>82000</v>
      </c>
    </row>
    <row r="14" spans="2:23" s="12" customFormat="1" ht="16.5" customHeight="1" x14ac:dyDescent="0.25">
      <c r="B14" s="14" t="s">
        <v>10</v>
      </c>
      <c r="C14" s="12">
        <f>$C$3</f>
        <v>10000</v>
      </c>
      <c r="D14" s="12">
        <f>$C$3</f>
        <v>10000</v>
      </c>
      <c r="E14" s="12">
        <f t="shared" ref="E14:W14" si="2">$C$3</f>
        <v>10000</v>
      </c>
      <c r="F14" s="12">
        <f t="shared" si="2"/>
        <v>10000</v>
      </c>
      <c r="G14" s="12">
        <f t="shared" si="2"/>
        <v>10000</v>
      </c>
      <c r="H14" s="12">
        <f t="shared" si="2"/>
        <v>10000</v>
      </c>
      <c r="I14" s="12">
        <f t="shared" si="2"/>
        <v>10000</v>
      </c>
      <c r="J14" s="12">
        <f t="shared" si="2"/>
        <v>10000</v>
      </c>
      <c r="K14" s="12">
        <f t="shared" si="2"/>
        <v>10000</v>
      </c>
      <c r="L14" s="12">
        <f t="shared" si="2"/>
        <v>10000</v>
      </c>
      <c r="M14" s="12">
        <f t="shared" si="2"/>
        <v>10000</v>
      </c>
      <c r="N14" s="12">
        <f t="shared" si="2"/>
        <v>10000</v>
      </c>
      <c r="O14" s="12">
        <f t="shared" si="2"/>
        <v>10000</v>
      </c>
      <c r="P14" s="12">
        <f t="shared" si="2"/>
        <v>10000</v>
      </c>
      <c r="Q14" s="12">
        <f t="shared" si="2"/>
        <v>10000</v>
      </c>
      <c r="R14" s="12">
        <f t="shared" si="2"/>
        <v>10000</v>
      </c>
      <c r="S14" s="12">
        <f t="shared" si="2"/>
        <v>10000</v>
      </c>
      <c r="T14" s="12">
        <f t="shared" si="2"/>
        <v>10000</v>
      </c>
      <c r="U14" s="12">
        <f t="shared" si="2"/>
        <v>10000</v>
      </c>
      <c r="V14" s="12">
        <f t="shared" si="2"/>
        <v>10000</v>
      </c>
      <c r="W14" s="12">
        <f t="shared" si="2"/>
        <v>10000</v>
      </c>
    </row>
    <row r="15" spans="2:23" s="12" customFormat="1" ht="16.5" customHeight="1" x14ac:dyDescent="0.25">
      <c r="B15" s="15" t="s">
        <v>9</v>
      </c>
      <c r="C15" s="12">
        <v>0</v>
      </c>
      <c r="D15" s="12">
        <f>$E$3*$E$6*D$11</f>
        <v>2600</v>
      </c>
      <c r="E15" s="12">
        <f t="shared" ref="E15:W15" si="3">$E$3*$E$6*E$11</f>
        <v>5200</v>
      </c>
      <c r="F15" s="12">
        <f t="shared" si="3"/>
        <v>7800</v>
      </c>
      <c r="G15" s="12">
        <f t="shared" si="3"/>
        <v>10400</v>
      </c>
      <c r="H15" s="12">
        <f t="shared" si="3"/>
        <v>13000</v>
      </c>
      <c r="I15" s="12">
        <f t="shared" si="3"/>
        <v>15600</v>
      </c>
      <c r="J15" s="12">
        <f t="shared" si="3"/>
        <v>18200</v>
      </c>
      <c r="K15" s="12">
        <f t="shared" si="3"/>
        <v>20800</v>
      </c>
      <c r="L15" s="12">
        <f t="shared" si="3"/>
        <v>23400</v>
      </c>
      <c r="M15" s="12">
        <f t="shared" si="3"/>
        <v>26000</v>
      </c>
      <c r="N15" s="12">
        <f t="shared" si="3"/>
        <v>28600</v>
      </c>
      <c r="O15" s="12">
        <f t="shared" si="3"/>
        <v>31200</v>
      </c>
      <c r="P15" s="12">
        <f t="shared" si="3"/>
        <v>33800</v>
      </c>
      <c r="Q15" s="12">
        <f t="shared" si="3"/>
        <v>36400</v>
      </c>
      <c r="R15" s="12">
        <f t="shared" si="3"/>
        <v>39000</v>
      </c>
      <c r="S15" s="12">
        <f t="shared" si="3"/>
        <v>41600</v>
      </c>
      <c r="T15" s="12">
        <f t="shared" si="3"/>
        <v>44200</v>
      </c>
      <c r="U15" s="12">
        <f t="shared" si="3"/>
        <v>46800</v>
      </c>
      <c r="V15" s="12">
        <f t="shared" si="3"/>
        <v>49400</v>
      </c>
      <c r="W15" s="12">
        <f t="shared" si="3"/>
        <v>52000</v>
      </c>
    </row>
    <row r="16" spans="2:23" s="12" customFormat="1" ht="16.5" customHeight="1" x14ac:dyDescent="0.25">
      <c r="B16" s="15" t="s">
        <v>11</v>
      </c>
      <c r="C16" s="16">
        <v>0</v>
      </c>
      <c r="D16" s="12">
        <f>C16</f>
        <v>0</v>
      </c>
      <c r="E16" s="12">
        <f t="shared" ref="E16:G16" si="4">D16</f>
        <v>0</v>
      </c>
      <c r="F16" s="12">
        <f t="shared" si="4"/>
        <v>0</v>
      </c>
      <c r="G16" s="12">
        <f t="shared" si="4"/>
        <v>0</v>
      </c>
      <c r="H16" s="12">
        <f>$G$3</f>
        <v>10000</v>
      </c>
      <c r="I16" s="12">
        <f>H16</f>
        <v>10000</v>
      </c>
      <c r="J16" s="12">
        <f t="shared" ref="J16" si="5">I16</f>
        <v>10000</v>
      </c>
      <c r="K16" s="12">
        <f>J16+$I$3</f>
        <v>20000</v>
      </c>
      <c r="L16" s="12">
        <f>K16</f>
        <v>20000</v>
      </c>
      <c r="M16" s="12">
        <f t="shared" ref="M16:W16" si="6">L16</f>
        <v>20000</v>
      </c>
      <c r="N16" s="12">
        <f t="shared" si="6"/>
        <v>20000</v>
      </c>
      <c r="O16" s="12">
        <f t="shared" si="6"/>
        <v>20000</v>
      </c>
      <c r="P16" s="12">
        <f t="shared" si="6"/>
        <v>20000</v>
      </c>
      <c r="Q16" s="12">
        <f t="shared" si="6"/>
        <v>20000</v>
      </c>
      <c r="R16" s="12">
        <f t="shared" si="6"/>
        <v>20000</v>
      </c>
      <c r="S16" s="12">
        <f t="shared" si="6"/>
        <v>20000</v>
      </c>
      <c r="T16" s="12">
        <f t="shared" si="6"/>
        <v>20000</v>
      </c>
      <c r="U16" s="12">
        <f t="shared" si="6"/>
        <v>20000</v>
      </c>
      <c r="V16" s="12">
        <f t="shared" si="6"/>
        <v>20000</v>
      </c>
      <c r="W16" s="12">
        <f t="shared" si="6"/>
        <v>20000</v>
      </c>
    </row>
    <row r="17" spans="2:23" s="12" customFormat="1" ht="16.5" customHeight="1" x14ac:dyDescent="0.25">
      <c r="B17" s="17" t="s">
        <v>7</v>
      </c>
      <c r="C17" s="16">
        <f>C12-C13</f>
        <v>0</v>
      </c>
      <c r="D17" s="16">
        <f>D12-D13</f>
        <v>562.68493150685026</v>
      </c>
      <c r="E17" s="16">
        <f>E12-E13</f>
        <v>1283.504109589041</v>
      </c>
      <c r="F17" s="16">
        <f t="shared" ref="F17:W17" si="7">F12-F13</f>
        <v>2170.3642465753437</v>
      </c>
      <c r="G17" s="16">
        <f t="shared" si="7"/>
        <v>3231.5673904109608</v>
      </c>
      <c r="H17" s="16">
        <f t="shared" si="7"/>
        <v>4475.8306914383575</v>
      </c>
      <c r="I17" s="16">
        <f t="shared" si="7"/>
        <v>6412.3071575171271</v>
      </c>
      <c r="J17" s="16">
        <f t="shared" si="7"/>
        <v>8575.607446899834</v>
      </c>
      <c r="K17" s="16">
        <f t="shared" si="7"/>
        <v>10977.072750751671</v>
      </c>
      <c r="L17" s="16">
        <f t="shared" si="7"/>
        <v>14128.611319796109</v>
      </c>
      <c r="M17" s="16">
        <f t="shared" si="7"/>
        <v>17567.726817292772</v>
      </c>
      <c r="N17" s="16">
        <f t="shared" si="7"/>
        <v>21308.798089664269</v>
      </c>
      <c r="O17" s="16">
        <f t="shared" si="7"/>
        <v>25366.922925654333</v>
      </c>
      <c r="P17" s="16">
        <f t="shared" si="7"/>
        <v>29757.954003443912</v>
      </c>
      <c r="Q17" s="16">
        <f t="shared" si="7"/>
        <v>34498.53663512296</v>
      </c>
      <c r="R17" s="16">
        <f t="shared" si="7"/>
        <v>39606.148398385965</v>
      </c>
      <c r="S17" s="16">
        <f t="shared" si="7"/>
        <v>45099.140749812126</v>
      </c>
      <c r="T17" s="16">
        <f t="shared" si="7"/>
        <v>50996.782718809598</v>
      </c>
      <c r="U17" s="16">
        <f t="shared" si="7"/>
        <v>57319.30678625693</v>
      </c>
      <c r="V17" s="16">
        <f t="shared" si="7"/>
        <v>64087.957057076623</v>
      </c>
      <c r="W17" s="16">
        <f t="shared" si="7"/>
        <v>71325.039841437305</v>
      </c>
    </row>
    <row r="18" spans="2:23" s="12" customFormat="1" ht="16.5" customHeight="1" x14ac:dyDescent="0.25"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20" spans="2:23" ht="16.5" customHeight="1" x14ac:dyDescent="0.25">
      <c r="B20" s="10" t="s">
        <v>18</v>
      </c>
    </row>
    <row r="21" spans="2:23" ht="16.5" customHeight="1" x14ac:dyDescent="0.25">
      <c r="B21" s="6" t="s">
        <v>13</v>
      </c>
      <c r="C21" s="2">
        <v>0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T21" s="2">
        <v>17</v>
      </c>
      <c r="U21" s="2">
        <v>18</v>
      </c>
      <c r="V21" s="2">
        <v>19</v>
      </c>
      <c r="W21" s="2">
        <v>20</v>
      </c>
    </row>
    <row r="22" spans="2:23" s="12" customFormat="1" ht="16.5" customHeight="1" x14ac:dyDescent="0.25">
      <c r="B22" s="11" t="s">
        <v>8</v>
      </c>
      <c r="C22" s="12">
        <f>$C$3</f>
        <v>10000</v>
      </c>
      <c r="D22" s="12">
        <f>C$22*(1+($C$4*0.01/$C$8))^(1*$C$8)+$E$3*($E$6+$C$4*0.01/365*(365*$E$6-$E$7*$E$6*($E$6+1)/2))</f>
        <v>13174.303910324183</v>
      </c>
      <c r="E22" s="12">
        <f>D$22*(1+($C$4*0.01/$C$8))^(1*$C$8)+$E$3*($E$6+$C$4*0.01/365*(365*$E$6-$E$7*$E$6*($E$6+1)/2))</f>
        <v>16511.01123315396</v>
      </c>
      <c r="F22" s="12">
        <f>E$22*(1+($C$4*0.01/$C$8))^(1*$C$8)+$E$3*($E$6+$C$4*0.01/365*(365*$E$6-$E$7*$E$6*($E$6+1)/2))</f>
        <v>20018.430835295589</v>
      </c>
      <c r="G22" s="12">
        <f>F$22*(1+($C$4*0.01/$C$8))^(1*$C$8)+$E$3*($E$6+$C$4*0.01/365*(365*$E$6-$E$7*$E$6*($E$6+1)/2))</f>
        <v>23705.296680950374</v>
      </c>
      <c r="H22" s="12">
        <f>G$22*(1+($C$4*0.01/$C$8))^(1*$C$8)+$E$3*($E$6+$C$4*0.01/365*(365*$E$6-$E$7*$E$6*($E$6+1)/2))+$G$3</f>
        <v>37580.789580504206</v>
      </c>
      <c r="I22" s="12">
        <f>H$22*(1+($C$4*0.01/$C$8))^(1*$C$8)+$E$3*($E$6+$C$4*0.01/365*(365*$E$6-$E$7*$E$6*($E$6+1)/2))</f>
        <v>42166.179030843719</v>
      </c>
      <c r="J22" s="12">
        <f>I$22*(1+($C$4*0.01/$C$8))^(1*$C$8)+$E$3*($E$6+$C$4*0.01/365*(365*$E$6-$E$7*$E$6*($E$6+1)/2))</f>
        <v>46986.165707989479</v>
      </c>
      <c r="K22" s="12">
        <f>J$22*(1+($C$4*0.01/$C$8))^(1*$C$8)+$E$3*($E$6+$C$4*0.01/365*(365*$E$6-$E$7*$E$6*($E$6+1)/2))+I$3</f>
        <v>62052.75205130269</v>
      </c>
      <c r="L22" s="12">
        <f>K$22*(1+($C$4*0.01/$C$8))^(1*$C$8)+$E$3*($E$6+$C$4*0.01/365*(365*$E$6-$E$7*$E$6*($E$6+1)/2))</f>
        <v>67890.173546538819</v>
      </c>
      <c r="M22" s="12">
        <f>L$22*(1+($C$4*0.01/$C$8))^(1*$C$8)+$E$3*($E$6+$C$4*0.01/365*(365*$E$6-$E$7*$E$6*($E$6+1)/2))</f>
        <v>74026.248604206849</v>
      </c>
      <c r="N22" s="12">
        <f>M$22*(1+($C$4*0.01/$C$8))^(1*$C$8)+$E$3*($E$6+$C$4*0.01/365*(365*$E$6-$E$7*$E$6*($E$6+1)/2))</f>
        <v>80476.256907369941</v>
      </c>
      <c r="O22" s="12">
        <f>N$22*(1+($C$4*0.01/$C$8))^(1*$C$8)+$E$3*($E$6+$C$4*0.01/365*(365*$E$6-$E$7*$E$6*($E$6+1)/2))</f>
        <v>87256.259876675802</v>
      </c>
      <c r="P22" s="12">
        <f>O$22*(1+($C$4*0.01/$C$8))^(1*$C$8)+$E$3*($E$6+$C$4*0.01/365*(365*$E$6-$E$7*$E$6*($E$6+1)/2))</f>
        <v>94383.140665535131</v>
      </c>
      <c r="Q22" s="12">
        <f>P$22*(1+($C$4*0.01/$C$8))^(1*$C$8)+$E$3*($E$6+$C$4*0.01/365*(365*$E$6-$E$7*$E$6*($E$6+1)/2))</f>
        <v>101874.64620152938</v>
      </c>
      <c r="R22" s="12">
        <f>Q$22*(1+($C$4*0.01/$C$8))^(1*$C$8)+$E$3*($E$6+$C$4*0.01/365*(365*$E$6-$E$7*$E$6*($E$6+1)/2))</f>
        <v>109749.4313787366</v>
      </c>
      <c r="S22" s="12">
        <f>R$22*(1+($C$4*0.01/$C$8))^(1*$C$8)+$E$3*($E$6+$C$4*0.01/365*(365*$E$6-$E$7*$E$6*($E$6+1)/2))</f>
        <v>118027.10551102068</v>
      </c>
      <c r="T22" s="12">
        <f>S$22*(1+($C$4*0.01/$C$8))^(1*$C$8)+$E$3*($E$6+$C$4*0.01/365*(365*$E$6-$E$7*$E$6*($E$6+1)/2))</f>
        <v>126728.28116195895</v>
      </c>
      <c r="U22" s="12">
        <f>T$22*(1+($C$4*0.01/$C$8))^(1*$C$8)+$E$3*($E$6+$C$4*0.01/365*(365*$E$6-$E$7*$E$6*($E$6+1)/2))</f>
        <v>135874.62547300154</v>
      </c>
      <c r="V22" s="12">
        <f>U$22*(1+($C$4*0.01/$C$8))^(1*$C$8)+$E$3*($E$6+$C$4*0.01/365*(365*$E$6-$E$7*$E$6*($E$6+1)/2))</f>
        <v>145488.91411767685</v>
      </c>
      <c r="W22" s="12">
        <f>V$22*(1+($C$4*0.01/$C$8))^(1*$C$8)+$E$3*($E$6+$C$4*0.01/365*(365*$E$6-$E$7*$E$6*($E$6+1)/2))</f>
        <v>155595.08801619656</v>
      </c>
    </row>
    <row r="23" spans="2:23" s="12" customFormat="1" ht="16.5" customHeight="1" x14ac:dyDescent="0.25">
      <c r="B23" s="13" t="s">
        <v>16</v>
      </c>
      <c r="C23" s="12">
        <f>SUM(C24:C26)</f>
        <v>10000</v>
      </c>
      <c r="D23" s="12">
        <f t="shared" ref="D23:W23" si="8">SUM(D24:D26)</f>
        <v>12600</v>
      </c>
      <c r="E23" s="12">
        <f t="shared" si="8"/>
        <v>15200</v>
      </c>
      <c r="F23" s="12">
        <f t="shared" si="8"/>
        <v>17800</v>
      </c>
      <c r="G23" s="12">
        <f t="shared" si="8"/>
        <v>20400</v>
      </c>
      <c r="H23" s="12">
        <f t="shared" si="8"/>
        <v>33000</v>
      </c>
      <c r="I23" s="12">
        <f t="shared" si="8"/>
        <v>35600</v>
      </c>
      <c r="J23" s="12">
        <f t="shared" si="8"/>
        <v>38200</v>
      </c>
      <c r="K23" s="12">
        <f t="shared" si="8"/>
        <v>50800</v>
      </c>
      <c r="L23" s="12">
        <f t="shared" si="8"/>
        <v>53400</v>
      </c>
      <c r="M23" s="12">
        <f t="shared" si="8"/>
        <v>56000</v>
      </c>
      <c r="N23" s="12">
        <f t="shared" si="8"/>
        <v>58600</v>
      </c>
      <c r="O23" s="12">
        <f t="shared" si="8"/>
        <v>61200</v>
      </c>
      <c r="P23" s="12">
        <f t="shared" si="8"/>
        <v>63800</v>
      </c>
      <c r="Q23" s="12">
        <f t="shared" si="8"/>
        <v>66400</v>
      </c>
      <c r="R23" s="12">
        <f t="shared" si="8"/>
        <v>69000</v>
      </c>
      <c r="S23" s="12">
        <f t="shared" si="8"/>
        <v>71600</v>
      </c>
      <c r="T23" s="12">
        <f t="shared" si="8"/>
        <v>74200</v>
      </c>
      <c r="U23" s="12">
        <f t="shared" si="8"/>
        <v>76800</v>
      </c>
      <c r="V23" s="12">
        <f t="shared" si="8"/>
        <v>79400</v>
      </c>
      <c r="W23" s="12">
        <f t="shared" si="8"/>
        <v>82000</v>
      </c>
    </row>
    <row r="24" spans="2:23" s="12" customFormat="1" ht="16.5" customHeight="1" x14ac:dyDescent="0.25">
      <c r="B24" s="14" t="s">
        <v>10</v>
      </c>
      <c r="C24" s="12">
        <f>$C$3</f>
        <v>10000</v>
      </c>
      <c r="D24" s="12">
        <f t="shared" ref="D24:W24" si="9">$C$3</f>
        <v>10000</v>
      </c>
      <c r="E24" s="12">
        <f t="shared" si="9"/>
        <v>10000</v>
      </c>
      <c r="F24" s="12">
        <f t="shared" si="9"/>
        <v>10000</v>
      </c>
      <c r="G24" s="12">
        <f t="shared" si="9"/>
        <v>10000</v>
      </c>
      <c r="H24" s="12">
        <f t="shared" si="9"/>
        <v>10000</v>
      </c>
      <c r="I24" s="12">
        <f t="shared" si="9"/>
        <v>10000</v>
      </c>
      <c r="J24" s="12">
        <f t="shared" si="9"/>
        <v>10000</v>
      </c>
      <c r="K24" s="12">
        <f t="shared" si="9"/>
        <v>10000</v>
      </c>
      <c r="L24" s="12">
        <f t="shared" si="9"/>
        <v>10000</v>
      </c>
      <c r="M24" s="12">
        <f t="shared" si="9"/>
        <v>10000</v>
      </c>
      <c r="N24" s="12">
        <f t="shared" si="9"/>
        <v>10000</v>
      </c>
      <c r="O24" s="12">
        <f t="shared" si="9"/>
        <v>10000</v>
      </c>
      <c r="P24" s="12">
        <f t="shared" si="9"/>
        <v>10000</v>
      </c>
      <c r="Q24" s="12">
        <f t="shared" si="9"/>
        <v>10000</v>
      </c>
      <c r="R24" s="12">
        <f t="shared" si="9"/>
        <v>10000</v>
      </c>
      <c r="S24" s="12">
        <f t="shared" si="9"/>
        <v>10000</v>
      </c>
      <c r="T24" s="12">
        <f t="shared" si="9"/>
        <v>10000</v>
      </c>
      <c r="U24" s="12">
        <f t="shared" si="9"/>
        <v>10000</v>
      </c>
      <c r="V24" s="12">
        <f t="shared" si="9"/>
        <v>10000</v>
      </c>
      <c r="W24" s="12">
        <f t="shared" si="9"/>
        <v>10000</v>
      </c>
    </row>
    <row r="25" spans="2:23" s="12" customFormat="1" ht="16.5" customHeight="1" x14ac:dyDescent="0.25">
      <c r="B25" s="15" t="s">
        <v>9</v>
      </c>
      <c r="C25" s="12">
        <v>0</v>
      </c>
      <c r="D25" s="12">
        <f>$E$3*$E$6*D$11</f>
        <v>2600</v>
      </c>
      <c r="E25" s="12">
        <f t="shared" ref="E25:W25" si="10">$E$3*$E$6*E$11</f>
        <v>5200</v>
      </c>
      <c r="F25" s="12">
        <f t="shared" si="10"/>
        <v>7800</v>
      </c>
      <c r="G25" s="12">
        <f t="shared" si="10"/>
        <v>10400</v>
      </c>
      <c r="H25" s="12">
        <f t="shared" si="10"/>
        <v>13000</v>
      </c>
      <c r="I25" s="12">
        <f t="shared" si="10"/>
        <v>15600</v>
      </c>
      <c r="J25" s="12">
        <f t="shared" si="10"/>
        <v>18200</v>
      </c>
      <c r="K25" s="12">
        <f t="shared" si="10"/>
        <v>20800</v>
      </c>
      <c r="L25" s="12">
        <f t="shared" si="10"/>
        <v>23400</v>
      </c>
      <c r="M25" s="12">
        <f t="shared" si="10"/>
        <v>26000</v>
      </c>
      <c r="N25" s="12">
        <f t="shared" si="10"/>
        <v>28600</v>
      </c>
      <c r="O25" s="12">
        <f t="shared" si="10"/>
        <v>31200</v>
      </c>
      <c r="P25" s="12">
        <f t="shared" si="10"/>
        <v>33800</v>
      </c>
      <c r="Q25" s="12">
        <f t="shared" si="10"/>
        <v>36400</v>
      </c>
      <c r="R25" s="12">
        <f t="shared" si="10"/>
        <v>39000</v>
      </c>
      <c r="S25" s="12">
        <f t="shared" si="10"/>
        <v>41600</v>
      </c>
      <c r="T25" s="12">
        <f t="shared" si="10"/>
        <v>44200</v>
      </c>
      <c r="U25" s="12">
        <f t="shared" si="10"/>
        <v>46800</v>
      </c>
      <c r="V25" s="12">
        <f t="shared" si="10"/>
        <v>49400</v>
      </c>
      <c r="W25" s="12">
        <f t="shared" si="10"/>
        <v>52000</v>
      </c>
    </row>
    <row r="26" spans="2:23" s="12" customFormat="1" ht="16.5" customHeight="1" x14ac:dyDescent="0.25">
      <c r="B26" s="15" t="s">
        <v>11</v>
      </c>
      <c r="C26" s="16">
        <v>0</v>
      </c>
      <c r="D26" s="12">
        <f>C26</f>
        <v>0</v>
      </c>
      <c r="E26" s="12">
        <f t="shared" ref="E26:G26" si="11">D26</f>
        <v>0</v>
      </c>
      <c r="F26" s="12">
        <f t="shared" si="11"/>
        <v>0</v>
      </c>
      <c r="G26" s="12">
        <f t="shared" si="11"/>
        <v>0</v>
      </c>
      <c r="H26" s="12">
        <f>$G$3</f>
        <v>10000</v>
      </c>
      <c r="I26" s="12">
        <f>H26</f>
        <v>10000</v>
      </c>
      <c r="J26" s="12">
        <f>I26</f>
        <v>10000</v>
      </c>
      <c r="K26" s="12">
        <f>J26+$I$3</f>
        <v>20000</v>
      </c>
      <c r="L26" s="12">
        <f>K26</f>
        <v>20000</v>
      </c>
      <c r="M26" s="12">
        <f t="shared" ref="M26:W26" si="12">L26</f>
        <v>20000</v>
      </c>
      <c r="N26" s="12">
        <f t="shared" si="12"/>
        <v>20000</v>
      </c>
      <c r="O26" s="12">
        <f t="shared" si="12"/>
        <v>20000</v>
      </c>
      <c r="P26" s="12">
        <f t="shared" si="12"/>
        <v>20000</v>
      </c>
      <c r="Q26" s="12">
        <f t="shared" si="12"/>
        <v>20000</v>
      </c>
      <c r="R26" s="12">
        <f t="shared" si="12"/>
        <v>20000</v>
      </c>
      <c r="S26" s="12">
        <f t="shared" si="12"/>
        <v>20000</v>
      </c>
      <c r="T26" s="12">
        <f t="shared" si="12"/>
        <v>20000</v>
      </c>
      <c r="U26" s="12">
        <f t="shared" si="12"/>
        <v>20000</v>
      </c>
      <c r="V26" s="12">
        <f t="shared" si="12"/>
        <v>20000</v>
      </c>
      <c r="W26" s="12">
        <f t="shared" si="12"/>
        <v>20000</v>
      </c>
    </row>
    <row r="27" spans="2:23" s="12" customFormat="1" ht="16.5" customHeight="1" x14ac:dyDescent="0.25">
      <c r="B27" s="17" t="s">
        <v>7</v>
      </c>
      <c r="C27" s="16">
        <f>C22-C23</f>
        <v>0</v>
      </c>
      <c r="D27" s="16">
        <f t="shared" ref="D27:W27" si="13">D22-D23</f>
        <v>574.30391032418265</v>
      </c>
      <c r="E27" s="16">
        <f t="shared" si="13"/>
        <v>1311.0112331539603</v>
      </c>
      <c r="F27" s="16">
        <f t="shared" si="13"/>
        <v>2218.4308352955886</v>
      </c>
      <c r="G27" s="16">
        <f t="shared" si="13"/>
        <v>3305.2966809503741</v>
      </c>
      <c r="H27" s="16">
        <f t="shared" si="13"/>
        <v>4580.7895805042062</v>
      </c>
      <c r="I27" s="16">
        <f t="shared" si="13"/>
        <v>6566.1790308437194</v>
      </c>
      <c r="J27" s="16">
        <f t="shared" si="13"/>
        <v>8786.1657079894794</v>
      </c>
      <c r="K27" s="16">
        <f t="shared" si="13"/>
        <v>11252.75205130269</v>
      </c>
      <c r="L27" s="16">
        <f t="shared" si="13"/>
        <v>14490.173546538819</v>
      </c>
      <c r="M27" s="16">
        <f t="shared" si="13"/>
        <v>18026.248604206849</v>
      </c>
      <c r="N27" s="16">
        <f t="shared" si="13"/>
        <v>21876.256907369941</v>
      </c>
      <c r="O27" s="16">
        <f t="shared" si="13"/>
        <v>26056.259876675802</v>
      </c>
      <c r="P27" s="16">
        <f t="shared" si="13"/>
        <v>30583.140665535131</v>
      </c>
      <c r="Q27" s="16">
        <f t="shared" si="13"/>
        <v>35474.64620152938</v>
      </c>
      <c r="R27" s="16">
        <f t="shared" si="13"/>
        <v>40749.431378736597</v>
      </c>
      <c r="S27" s="16">
        <f t="shared" si="13"/>
        <v>46427.10551102068</v>
      </c>
      <c r="T27" s="16">
        <f t="shared" si="13"/>
        <v>52528.281161958948</v>
      </c>
      <c r="U27" s="16">
        <f t="shared" si="13"/>
        <v>59074.625473001535</v>
      </c>
      <c r="V27" s="16">
        <f t="shared" si="13"/>
        <v>66088.914117676846</v>
      </c>
      <c r="W27" s="16">
        <f t="shared" si="13"/>
        <v>73595.088016196562</v>
      </c>
    </row>
  </sheetData>
  <dataValidations disablePrompts="1" count="3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E4">
      <formula1>"Annually,Monthly,Fortnightly,Weekly,Daily"</formula1>
    </dataValidation>
    <dataValidation type="list" allowBlank="1" showInputMessage="1" showErrorMessage="1" sqref="C6">
      <formula1>"Annually,Monthly"</formula1>
    </dataValidation>
  </dataValidations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W26"/>
  <sheetViews>
    <sheetView workbookViewId="0">
      <selection sqref="A1:XFD1048576"/>
    </sheetView>
  </sheetViews>
  <sheetFormatPr defaultColWidth="6.85546875" defaultRowHeight="16.5" customHeight="1" x14ac:dyDescent="0.25"/>
  <cols>
    <col min="1" max="1" width="2.5703125" style="4" customWidth="1"/>
    <col min="2" max="2" width="32" style="4" bestFit="1" customWidth="1"/>
    <col min="3" max="3" width="17.28515625" style="4" customWidth="1"/>
    <col min="4" max="4" width="23.5703125" style="4" bestFit="1" customWidth="1"/>
    <col min="5" max="5" width="16.5703125" style="4" customWidth="1"/>
    <col min="6" max="6" width="21.140625" style="4" bestFit="1" customWidth="1"/>
    <col min="7" max="7" width="15" style="4" customWidth="1"/>
    <col min="8" max="8" width="21.140625" style="4" bestFit="1" customWidth="1"/>
    <col min="9" max="22" width="15" style="4" customWidth="1"/>
    <col min="23" max="23" width="12.5703125" style="4" customWidth="1"/>
    <col min="24" max="16384" width="6.85546875" style="4"/>
  </cols>
  <sheetData>
    <row r="1" spans="2:23" ht="30" customHeight="1" x14ac:dyDescent="0.25">
      <c r="B1" s="1"/>
      <c r="C1" s="1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2:23" ht="15" x14ac:dyDescent="0.25">
      <c r="B3" s="5" t="s">
        <v>10</v>
      </c>
      <c r="C3" s="3">
        <v>10000</v>
      </c>
      <c r="D3" s="6" t="s">
        <v>14</v>
      </c>
      <c r="E3" s="4">
        <v>100</v>
      </c>
      <c r="F3" s="6" t="s">
        <v>11</v>
      </c>
      <c r="G3" s="4">
        <v>10000</v>
      </c>
      <c r="H3" s="6" t="s">
        <v>11</v>
      </c>
      <c r="I3" s="4">
        <v>10000</v>
      </c>
    </row>
    <row r="4" spans="2:23" ht="23.25" customHeight="1" x14ac:dyDescent="0.25">
      <c r="B4" s="5" t="s">
        <v>12</v>
      </c>
      <c r="C4" s="4">
        <v>5</v>
      </c>
      <c r="D4" s="6" t="s">
        <v>1</v>
      </c>
      <c r="E4" s="4" t="s">
        <v>19</v>
      </c>
      <c r="F4" s="6" t="s">
        <v>15</v>
      </c>
      <c r="G4" s="4">
        <v>5</v>
      </c>
      <c r="H4" s="6" t="s">
        <v>15</v>
      </c>
      <c r="I4" s="4">
        <v>8</v>
      </c>
    </row>
    <row r="5" spans="2:23" ht="16.5" customHeight="1" x14ac:dyDescent="0.25">
      <c r="B5" s="6" t="s">
        <v>2</v>
      </c>
      <c r="C5" s="4">
        <v>20</v>
      </c>
      <c r="D5" s="7" t="s">
        <v>4</v>
      </c>
    </row>
    <row r="6" spans="2:23" ht="16.5" customHeight="1" x14ac:dyDescent="0.25">
      <c r="B6" s="6" t="s">
        <v>3</v>
      </c>
      <c r="C6" s="4" t="s">
        <v>5</v>
      </c>
      <c r="D6" s="8" t="s">
        <v>20</v>
      </c>
      <c r="E6" s="4">
        <f>IF($E$4="Annually",1,IF($E$4="Monthly",12,IF($E$4="Fortnightly",26,IF($E$4="Weekly",52,IF($E$4="Daily",365)))))</f>
        <v>26</v>
      </c>
    </row>
    <row r="7" spans="2:23" ht="16.5" customHeight="1" x14ac:dyDescent="0.25">
      <c r="B7" s="5" t="s">
        <v>4</v>
      </c>
      <c r="C7" s="4">
        <f>IF($C$6="Annually",1,IF($C$6="Monthly",12))</f>
        <v>12</v>
      </c>
      <c r="D7" s="8" t="s">
        <v>21</v>
      </c>
      <c r="E7" s="4">
        <f>IF($E$4="Annually",365,IF($E$4="Monthly",30,IF($E$4="Fortnightly",14,IF($E$4="Weekly",7,IF($E$4="Daily",1)))))</f>
        <v>14</v>
      </c>
    </row>
    <row r="9" spans="2:23" ht="16.5" customHeight="1" x14ac:dyDescent="0.25">
      <c r="B9" s="5"/>
    </row>
    <row r="10" spans="2:23" ht="16.5" customHeight="1" x14ac:dyDescent="0.25">
      <c r="B10" s="10" t="s">
        <v>17</v>
      </c>
    </row>
    <row r="11" spans="2:23" ht="16.5" customHeight="1" x14ac:dyDescent="0.25">
      <c r="B11" s="6" t="s">
        <v>13</v>
      </c>
      <c r="C11" s="4">
        <v>0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4">
        <v>12</v>
      </c>
      <c r="P11" s="4">
        <v>13</v>
      </c>
      <c r="Q11" s="4">
        <v>14</v>
      </c>
      <c r="R11" s="4">
        <v>15</v>
      </c>
      <c r="S11" s="4">
        <v>16</v>
      </c>
      <c r="T11" s="4">
        <v>17</v>
      </c>
      <c r="U11" s="4">
        <v>18</v>
      </c>
      <c r="V11" s="4">
        <v>19</v>
      </c>
      <c r="W11" s="4">
        <v>20</v>
      </c>
    </row>
    <row r="12" spans="2:23" s="12" customFormat="1" ht="16.5" customHeight="1" x14ac:dyDescent="0.25">
      <c r="B12" s="11" t="s">
        <v>8</v>
      </c>
      <c r="C12" s="12">
        <f>$C$3</f>
        <v>10000</v>
      </c>
      <c r="D12" s="12">
        <f>C$12*(1+($C$4*0.01/$C$7))^(1*$C$7)+$E$3*$E$6</f>
        <v>13111.618978817334</v>
      </c>
      <c r="E12" s="12">
        <f t="shared" ref="E12:W12" si="0">D$12*(1+($C$4*0.01/$C$7))^(1*$C$7)+$E$3*$E$6</f>
        <v>16382.434290075784</v>
      </c>
      <c r="F12" s="12">
        <f t="shared" si="0"/>
        <v>19820.590720278848</v>
      </c>
      <c r="G12" s="12">
        <f t="shared" si="0"/>
        <v>23434.649758665386</v>
      </c>
      <c r="H12" s="12">
        <f>G$12*(1+($C$4*0.01/$C$7))^(1*$C$7)+$E$3*$E$6+$G$3</f>
        <v>37233.610916512414</v>
      </c>
      <c r="I12" s="12">
        <f t="shared" si="0"/>
        <v>41738.553115991221</v>
      </c>
      <c r="J12" s="12">
        <f t="shared" si="0"/>
        <v>46473.976708242866</v>
      </c>
      <c r="K12" s="12">
        <f>J$12*(1+($C$4*0.01/$C$7))^(1*$C$7)+$E$3*$E$6+$I$3</f>
        <v>61451.673558748043</v>
      </c>
      <c r="L12" s="12">
        <f t="shared" si="0"/>
        <v>67195.657806022326</v>
      </c>
      <c r="M12" s="12">
        <f t="shared" si="0"/>
        <v>73233.515188789941</v>
      </c>
      <c r="N12" s="12">
        <f t="shared" si="0"/>
        <v>79580.280814399186</v>
      </c>
      <c r="O12" s="12">
        <f t="shared" si="0"/>
        <v>86251.759014825147</v>
      </c>
      <c r="P12" s="12">
        <f t="shared" si="0"/>
        <v>93264.562701661518</v>
      </c>
      <c r="Q12" s="12">
        <f t="shared" si="0"/>
        <v>100636.15473458845</v>
      </c>
      <c r="R12" s="12">
        <f t="shared" si="0"/>
        <v>108384.89140632979</v>
      </c>
      <c r="S12" s="12">
        <f t="shared" si="0"/>
        <v>116530.0681523832</v>
      </c>
      <c r="T12" s="12">
        <f t="shared" si="0"/>
        <v>125091.96759934687</v>
      </c>
      <c r="U12" s="12">
        <f t="shared" si="0"/>
        <v>134091.91007148975</v>
      </c>
      <c r="V12" s="12">
        <f t="shared" si="0"/>
        <v>143552.3066813339</v>
      </c>
      <c r="W12" s="12">
        <f t="shared" si="0"/>
        <v>153496.71513645159</v>
      </c>
    </row>
    <row r="13" spans="2:23" s="12" customFormat="1" ht="16.5" customHeight="1" x14ac:dyDescent="0.25">
      <c r="B13" s="13" t="s">
        <v>16</v>
      </c>
      <c r="C13" s="12">
        <f>SUM(C14:C16)</f>
        <v>10000</v>
      </c>
      <c r="D13" s="12">
        <f t="shared" ref="D13:W13" si="1">SUM(D14:D16)</f>
        <v>12600</v>
      </c>
      <c r="E13" s="12">
        <f t="shared" si="1"/>
        <v>15200</v>
      </c>
      <c r="F13" s="12">
        <f t="shared" si="1"/>
        <v>17800</v>
      </c>
      <c r="G13" s="12">
        <f t="shared" si="1"/>
        <v>20400</v>
      </c>
      <c r="H13" s="12">
        <f t="shared" si="1"/>
        <v>33000</v>
      </c>
      <c r="I13" s="12">
        <f t="shared" si="1"/>
        <v>35600</v>
      </c>
      <c r="J13" s="12">
        <f t="shared" si="1"/>
        <v>38200</v>
      </c>
      <c r="K13" s="12">
        <f t="shared" si="1"/>
        <v>50800</v>
      </c>
      <c r="L13" s="12">
        <f t="shared" si="1"/>
        <v>53400</v>
      </c>
      <c r="M13" s="12">
        <f t="shared" si="1"/>
        <v>56000</v>
      </c>
      <c r="N13" s="12">
        <f t="shared" si="1"/>
        <v>58600</v>
      </c>
      <c r="O13" s="12">
        <f t="shared" si="1"/>
        <v>61200</v>
      </c>
      <c r="P13" s="12">
        <f t="shared" si="1"/>
        <v>63800</v>
      </c>
      <c r="Q13" s="12">
        <f t="shared" si="1"/>
        <v>66400</v>
      </c>
      <c r="R13" s="12">
        <f t="shared" si="1"/>
        <v>69000</v>
      </c>
      <c r="S13" s="12">
        <f t="shared" si="1"/>
        <v>71600</v>
      </c>
      <c r="T13" s="12">
        <f t="shared" si="1"/>
        <v>74200</v>
      </c>
      <c r="U13" s="12">
        <f t="shared" si="1"/>
        <v>76800</v>
      </c>
      <c r="V13" s="12">
        <f t="shared" si="1"/>
        <v>79400</v>
      </c>
      <c r="W13" s="12">
        <f t="shared" si="1"/>
        <v>82000</v>
      </c>
    </row>
    <row r="14" spans="2:23" s="12" customFormat="1" ht="16.5" customHeight="1" x14ac:dyDescent="0.25">
      <c r="B14" s="14" t="s">
        <v>10</v>
      </c>
      <c r="C14" s="12">
        <f>$C$3</f>
        <v>10000</v>
      </c>
      <c r="D14" s="12">
        <f>$C$3</f>
        <v>10000</v>
      </c>
      <c r="E14" s="12">
        <f t="shared" ref="E14:W14" si="2">$C$3</f>
        <v>10000</v>
      </c>
      <c r="F14" s="12">
        <f t="shared" si="2"/>
        <v>10000</v>
      </c>
      <c r="G14" s="12">
        <f t="shared" si="2"/>
        <v>10000</v>
      </c>
      <c r="H14" s="12">
        <f t="shared" si="2"/>
        <v>10000</v>
      </c>
      <c r="I14" s="12">
        <f t="shared" si="2"/>
        <v>10000</v>
      </c>
      <c r="J14" s="12">
        <f t="shared" si="2"/>
        <v>10000</v>
      </c>
      <c r="K14" s="12">
        <f t="shared" si="2"/>
        <v>10000</v>
      </c>
      <c r="L14" s="12">
        <f t="shared" si="2"/>
        <v>10000</v>
      </c>
      <c r="M14" s="12">
        <f t="shared" si="2"/>
        <v>10000</v>
      </c>
      <c r="N14" s="12">
        <f t="shared" si="2"/>
        <v>10000</v>
      </c>
      <c r="O14" s="12">
        <f t="shared" si="2"/>
        <v>10000</v>
      </c>
      <c r="P14" s="12">
        <f t="shared" si="2"/>
        <v>10000</v>
      </c>
      <c r="Q14" s="12">
        <f t="shared" si="2"/>
        <v>10000</v>
      </c>
      <c r="R14" s="12">
        <f t="shared" si="2"/>
        <v>10000</v>
      </c>
      <c r="S14" s="12">
        <f t="shared" si="2"/>
        <v>10000</v>
      </c>
      <c r="T14" s="12">
        <f t="shared" si="2"/>
        <v>10000</v>
      </c>
      <c r="U14" s="12">
        <f t="shared" si="2"/>
        <v>10000</v>
      </c>
      <c r="V14" s="12">
        <f t="shared" si="2"/>
        <v>10000</v>
      </c>
      <c r="W14" s="12">
        <f t="shared" si="2"/>
        <v>10000</v>
      </c>
    </row>
    <row r="15" spans="2:23" s="12" customFormat="1" ht="16.5" customHeight="1" x14ac:dyDescent="0.25">
      <c r="B15" s="15" t="s">
        <v>9</v>
      </c>
      <c r="C15" s="12">
        <v>0</v>
      </c>
      <c r="D15" s="12">
        <f>$E$3*$E$6*D$11</f>
        <v>2600</v>
      </c>
      <c r="E15" s="12">
        <f t="shared" ref="E15:W15" si="3">$E$3*$E$6*E$11</f>
        <v>5200</v>
      </c>
      <c r="F15" s="12">
        <f t="shared" si="3"/>
        <v>7800</v>
      </c>
      <c r="G15" s="12">
        <f t="shared" si="3"/>
        <v>10400</v>
      </c>
      <c r="H15" s="12">
        <f t="shared" si="3"/>
        <v>13000</v>
      </c>
      <c r="I15" s="12">
        <f t="shared" si="3"/>
        <v>15600</v>
      </c>
      <c r="J15" s="12">
        <f t="shared" si="3"/>
        <v>18200</v>
      </c>
      <c r="K15" s="12">
        <f t="shared" si="3"/>
        <v>20800</v>
      </c>
      <c r="L15" s="12">
        <f t="shared" si="3"/>
        <v>23400</v>
      </c>
      <c r="M15" s="12">
        <f t="shared" si="3"/>
        <v>26000</v>
      </c>
      <c r="N15" s="12">
        <f t="shared" si="3"/>
        <v>28600</v>
      </c>
      <c r="O15" s="12">
        <f t="shared" si="3"/>
        <v>31200</v>
      </c>
      <c r="P15" s="12">
        <f t="shared" si="3"/>
        <v>33800</v>
      </c>
      <c r="Q15" s="12">
        <f t="shared" si="3"/>
        <v>36400</v>
      </c>
      <c r="R15" s="12">
        <f t="shared" si="3"/>
        <v>39000</v>
      </c>
      <c r="S15" s="12">
        <f t="shared" si="3"/>
        <v>41600</v>
      </c>
      <c r="T15" s="12">
        <f t="shared" si="3"/>
        <v>44200</v>
      </c>
      <c r="U15" s="12">
        <f t="shared" si="3"/>
        <v>46800</v>
      </c>
      <c r="V15" s="12">
        <f t="shared" si="3"/>
        <v>49400</v>
      </c>
      <c r="W15" s="12">
        <f t="shared" si="3"/>
        <v>52000</v>
      </c>
    </row>
    <row r="16" spans="2:23" s="12" customFormat="1" ht="16.5" customHeight="1" x14ac:dyDescent="0.25">
      <c r="B16" s="15" t="s">
        <v>11</v>
      </c>
      <c r="C16" s="16">
        <v>0</v>
      </c>
      <c r="D16" s="12">
        <f>C16</f>
        <v>0</v>
      </c>
      <c r="E16" s="12">
        <f t="shared" ref="E16:G16" si="4">D16</f>
        <v>0</v>
      </c>
      <c r="F16" s="12">
        <f t="shared" si="4"/>
        <v>0</v>
      </c>
      <c r="G16" s="12">
        <f t="shared" si="4"/>
        <v>0</v>
      </c>
      <c r="H16" s="12">
        <f>$G$3</f>
        <v>10000</v>
      </c>
      <c r="I16" s="12">
        <f>H16</f>
        <v>10000</v>
      </c>
      <c r="J16" s="12">
        <f t="shared" ref="J16" si="5">I16</f>
        <v>10000</v>
      </c>
      <c r="K16" s="12">
        <f>J16+$I$3</f>
        <v>20000</v>
      </c>
      <c r="L16" s="12">
        <f>K16</f>
        <v>20000</v>
      </c>
      <c r="M16" s="12">
        <f t="shared" ref="M16:W16" si="6">L16</f>
        <v>20000</v>
      </c>
      <c r="N16" s="12">
        <f t="shared" si="6"/>
        <v>20000</v>
      </c>
      <c r="O16" s="12">
        <f t="shared" si="6"/>
        <v>20000</v>
      </c>
      <c r="P16" s="12">
        <f t="shared" si="6"/>
        <v>20000</v>
      </c>
      <c r="Q16" s="12">
        <f t="shared" si="6"/>
        <v>20000</v>
      </c>
      <c r="R16" s="12">
        <f t="shared" si="6"/>
        <v>20000</v>
      </c>
      <c r="S16" s="12">
        <f t="shared" si="6"/>
        <v>20000</v>
      </c>
      <c r="T16" s="12">
        <f t="shared" si="6"/>
        <v>20000</v>
      </c>
      <c r="U16" s="12">
        <f t="shared" si="6"/>
        <v>20000</v>
      </c>
      <c r="V16" s="12">
        <f t="shared" si="6"/>
        <v>20000</v>
      </c>
      <c r="W16" s="12">
        <f t="shared" si="6"/>
        <v>20000</v>
      </c>
    </row>
    <row r="17" spans="2:23" s="12" customFormat="1" ht="16.5" customHeight="1" x14ac:dyDescent="0.25">
      <c r="B17" s="17" t="s">
        <v>7</v>
      </c>
      <c r="C17" s="16">
        <f>C12-C13</f>
        <v>0</v>
      </c>
      <c r="D17" s="16">
        <f>D12-D13</f>
        <v>511.61897881733421</v>
      </c>
      <c r="E17" s="16">
        <f>E12-E13</f>
        <v>1182.4342900757838</v>
      </c>
      <c r="F17" s="16">
        <f t="shared" ref="F17:W17" si="7">F12-F13</f>
        <v>2020.5907202788476</v>
      </c>
      <c r="G17" s="16">
        <f t="shared" si="7"/>
        <v>3034.6497586653859</v>
      </c>
      <c r="H17" s="16">
        <f t="shared" si="7"/>
        <v>4233.6109165124144</v>
      </c>
      <c r="I17" s="16">
        <f t="shared" si="7"/>
        <v>6138.5531159912207</v>
      </c>
      <c r="J17" s="16">
        <f t="shared" si="7"/>
        <v>8273.9767082428662</v>
      </c>
      <c r="K17" s="16">
        <f t="shared" si="7"/>
        <v>10651.673558748043</v>
      </c>
      <c r="L17" s="16">
        <f t="shared" si="7"/>
        <v>13795.657806022326</v>
      </c>
      <c r="M17" s="16">
        <f t="shared" si="7"/>
        <v>17233.515188789941</v>
      </c>
      <c r="N17" s="16">
        <f t="shared" si="7"/>
        <v>20980.280814399186</v>
      </c>
      <c r="O17" s="16">
        <f t="shared" si="7"/>
        <v>25051.759014825147</v>
      </c>
      <c r="P17" s="16">
        <f t="shared" si="7"/>
        <v>29464.562701661518</v>
      </c>
      <c r="Q17" s="16">
        <f t="shared" si="7"/>
        <v>34236.154734588446</v>
      </c>
      <c r="R17" s="16">
        <f t="shared" si="7"/>
        <v>39384.891406329785</v>
      </c>
      <c r="S17" s="16">
        <f t="shared" si="7"/>
        <v>44930.068152383203</v>
      </c>
      <c r="T17" s="16">
        <f t="shared" si="7"/>
        <v>50891.96759934687</v>
      </c>
      <c r="U17" s="16">
        <f t="shared" si="7"/>
        <v>57291.91007148975</v>
      </c>
      <c r="V17" s="16">
        <f t="shared" si="7"/>
        <v>64152.306681333896</v>
      </c>
      <c r="W17" s="16">
        <f t="shared" si="7"/>
        <v>71496.715136451588</v>
      </c>
    </row>
    <row r="19" spans="2:23" ht="16.5" customHeight="1" x14ac:dyDescent="0.25">
      <c r="B19" s="10" t="s">
        <v>18</v>
      </c>
    </row>
    <row r="20" spans="2:23" ht="16.5" customHeight="1" x14ac:dyDescent="0.25">
      <c r="B20" s="6" t="s">
        <v>13</v>
      </c>
      <c r="C20" s="4">
        <v>0</v>
      </c>
      <c r="D20" s="4">
        <v>1</v>
      </c>
      <c r="E20" s="4">
        <v>2</v>
      </c>
      <c r="F20" s="4">
        <v>3</v>
      </c>
      <c r="G20" s="4">
        <v>4</v>
      </c>
      <c r="H20" s="4">
        <v>5</v>
      </c>
      <c r="I20" s="4">
        <v>6</v>
      </c>
      <c r="J20" s="4">
        <v>7</v>
      </c>
      <c r="K20" s="4">
        <v>8</v>
      </c>
      <c r="L20" s="4">
        <v>9</v>
      </c>
      <c r="M20" s="4">
        <v>10</v>
      </c>
      <c r="N20" s="4">
        <v>11</v>
      </c>
      <c r="O20" s="4">
        <v>12</v>
      </c>
      <c r="P20" s="4">
        <v>13</v>
      </c>
      <c r="Q20" s="4">
        <v>14</v>
      </c>
      <c r="R20" s="4">
        <v>15</v>
      </c>
      <c r="S20" s="4">
        <v>16</v>
      </c>
      <c r="T20" s="4">
        <v>17</v>
      </c>
      <c r="U20" s="4">
        <v>18</v>
      </c>
      <c r="V20" s="4">
        <v>19</v>
      </c>
      <c r="W20" s="4">
        <v>20</v>
      </c>
    </row>
    <row r="21" spans="2:23" s="12" customFormat="1" ht="16.5" customHeight="1" x14ac:dyDescent="0.25">
      <c r="B21" s="11" t="s">
        <v>8</v>
      </c>
      <c r="C21" s="12">
        <f>$C$3</f>
        <v>10000</v>
      </c>
      <c r="D21" s="12">
        <f>C$21*(1+($C$4*0.01/$C$7))^(1*$C$7)+$E$3*(((1+$C$4*0.01/$C$7)^$C$7)-1)/($C$4*0.01/$C$7)</f>
        <v>11739.504527978936</v>
      </c>
    </row>
    <row r="22" spans="2:23" s="12" customFormat="1" ht="16.5" customHeight="1" x14ac:dyDescent="0.25">
      <c r="B22" s="13" t="s">
        <v>16</v>
      </c>
      <c r="C22" s="12">
        <f>SUM(C23:C25)</f>
        <v>10000</v>
      </c>
    </row>
    <row r="23" spans="2:23" s="12" customFormat="1" ht="16.5" customHeight="1" x14ac:dyDescent="0.25">
      <c r="B23" s="14" t="s">
        <v>10</v>
      </c>
      <c r="C23" s="12">
        <f>$C$3</f>
        <v>10000</v>
      </c>
    </row>
    <row r="24" spans="2:23" s="12" customFormat="1" ht="16.5" customHeight="1" x14ac:dyDescent="0.25">
      <c r="B24" s="15" t="s">
        <v>9</v>
      </c>
      <c r="C24" s="12">
        <v>0</v>
      </c>
      <c r="D24" s="12">
        <f>$E$3*(((1+$C$4*0.01/$C$7)^$C$7)-1)/($C$4*0.01/$C$7)</f>
        <v>1227.8855491616021</v>
      </c>
      <c r="E24" s="12">
        <f>D24*(((1+$C$4/$C$7)^$C$7)-1)/($C$4/$C$7)</f>
        <v>189619.79504135263</v>
      </c>
      <c r="F24" s="12">
        <f>E24*(((1+$C$4/$C$7)^$C$7)-1)/($C$4/$C$7)</f>
        <v>29282588.019767024</v>
      </c>
    </row>
    <row r="25" spans="2:23" s="12" customFormat="1" ht="16.5" customHeight="1" x14ac:dyDescent="0.25">
      <c r="B25" s="15" t="s">
        <v>11</v>
      </c>
      <c r="C25" s="16">
        <v>0</v>
      </c>
    </row>
    <row r="26" spans="2:23" s="12" customFormat="1" ht="16.5" customHeight="1" x14ac:dyDescent="0.25">
      <c r="B26" s="17" t="s">
        <v>7</v>
      </c>
      <c r="C26" s="16"/>
    </row>
  </sheetData>
  <dataValidations count="3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C6">
      <formula1>"Annually,Monthly"</formula1>
    </dataValidation>
    <dataValidation type="list" allowBlank="1" showInputMessage="1" showErrorMessage="1" sqref="E4">
      <formula1>"Annually,Monthly,Fortnightly,Weekly,Daily"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2021-07-04T13:46:43Z</dcterms:modified>
</cp:coreProperties>
</file>