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yans\Desktop\UofOBootCamp\Analysis Projects\Module 1\"/>
    </mc:Choice>
  </mc:AlternateContent>
  <xr:revisionPtr revIDLastSave="0" documentId="13_ncr:1_{1B4DCE4A-1A27-4474-8012-F7F5A8D3A0D2}" xr6:coauthVersionLast="47" xr6:coauthVersionMax="47" xr10:uidLastSave="{00000000-0000-0000-0000-000000000000}"/>
  <bookViews>
    <workbookView xWindow="855" yWindow="315" windowWidth="15540" windowHeight="15240" firstSheet="1" activeTab="2" xr2:uid="{00000000-000D-0000-FFFF-FFFF00000000}"/>
  </bookViews>
  <sheets>
    <sheet name="Category Statistics" sheetId="2" r:id="rId1"/>
    <sheet name="Kickstarter" sheetId="1" r:id="rId2"/>
    <sheet name="Theater Outcomes by Launch Date" sheetId="17" r:id="rId3"/>
    <sheet name="Outcomes Based on Goals" sheetId="18" r:id="rId4"/>
  </sheets>
  <definedNames>
    <definedName name="_xlnm._FilterDatabase" localSheetId="1" hidden="1">Kickstarter!$A$1:$U$4117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8" l="1"/>
  <c r="H4" i="18"/>
  <c r="H5" i="18"/>
  <c r="H6" i="18"/>
  <c r="H7" i="18"/>
  <c r="H8" i="18"/>
  <c r="H9" i="18"/>
  <c r="H10" i="18"/>
  <c r="H11" i="18"/>
  <c r="H12" i="18"/>
  <c r="H13" i="18"/>
  <c r="H2" i="18"/>
  <c r="G3" i="18"/>
  <c r="G4" i="18"/>
  <c r="G5" i="18"/>
  <c r="G6" i="18"/>
  <c r="G7" i="18"/>
  <c r="G8" i="18"/>
  <c r="G9" i="18"/>
  <c r="G10" i="18"/>
  <c r="G11" i="18"/>
  <c r="G12" i="18"/>
  <c r="G13" i="18"/>
  <c r="G2" i="18"/>
  <c r="F3" i="18"/>
  <c r="F4" i="18"/>
  <c r="F5" i="18"/>
  <c r="F6" i="18"/>
  <c r="F7" i="18"/>
  <c r="F8" i="18"/>
  <c r="F9" i="18"/>
  <c r="F10" i="18"/>
  <c r="F11" i="18"/>
  <c r="F12" i="18"/>
  <c r="F13" i="18"/>
  <c r="F2" i="18"/>
  <c r="D13" i="18"/>
  <c r="D12" i="18"/>
  <c r="D11" i="18"/>
  <c r="D10" i="18"/>
  <c r="D9" i="18"/>
  <c r="D8" i="18"/>
  <c r="D7" i="18"/>
  <c r="D6" i="18"/>
  <c r="D5" i="18"/>
  <c r="D4" i="18"/>
  <c r="D3" i="18"/>
  <c r="D2" i="18"/>
  <c r="C13" i="18"/>
  <c r="C12" i="18"/>
  <c r="C11" i="18"/>
  <c r="C10" i="18"/>
  <c r="C9" i="18"/>
  <c r="C8" i="18"/>
  <c r="C7" i="18"/>
  <c r="C6" i="18"/>
  <c r="C5" i="18"/>
  <c r="C4" i="18"/>
  <c r="C3" i="18"/>
  <c r="C2" i="18"/>
  <c r="B2" i="18"/>
  <c r="E2" i="18" s="1"/>
  <c r="B13" i="18"/>
  <c r="E13" i="18" s="1"/>
  <c r="B12" i="18"/>
  <c r="E12" i="18" s="1"/>
  <c r="B11" i="18"/>
  <c r="E11" i="18" s="1"/>
  <c r="B10" i="18"/>
  <c r="E10" i="18" s="1"/>
  <c r="B9" i="18"/>
  <c r="E9" i="18" s="1"/>
  <c r="B8" i="18"/>
  <c r="E8" i="18" s="1"/>
  <c r="B7" i="18"/>
  <c r="E7" i="18" s="1"/>
  <c r="B6" i="18"/>
  <c r="E6" i="18" s="1"/>
  <c r="B5" i="18"/>
  <c r="E5" i="18" s="1"/>
  <c r="B4" i="18"/>
  <c r="E4" i="18" s="1"/>
  <c r="B3" i="18"/>
  <c r="E3" i="1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4117" i="1"/>
  <c r="U4117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2" i="1"/>
</calcChain>
</file>

<file path=xl/sharedStrings.xml><?xml version="1.0" encoding="utf-8"?>
<sst xmlns="http://schemas.openxmlformats.org/spreadsheetml/2006/main" count="32987" uniqueCount="8400">
  <si>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</si>
  <si>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</si>
  <si>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</si>
  <si>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</si>
  <si>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</si>
  <si>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</si>
  <si>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</si>
  <si>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</si>
  <si>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</si>
  <si>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</si>
  <si>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</si>
  <si>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</si>
  <si>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</si>
  <si>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</si>
  <si>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</si>
  <si>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</si>
  <si>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</si>
  <si>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</si>
  <si>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</si>
  <si>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</si>
  <si>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</si>
  <si>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</si>
  <si>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</si>
  <si>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</si>
  <si>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</si>
  <si>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</si>
  <si>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</si>
  <si>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</si>
  <si>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</si>
  <si>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</si>
  <si>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</si>
  <si>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</si>
  <si>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</si>
  <si>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</si>
  <si>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</si>
  <si>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</si>
  <si>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</si>
  <si>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</si>
  <si>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</si>
  <si>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</si>
  <si>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</si>
  <si>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</si>
  <si>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</si>
  <si>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</si>
  <si>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</si>
  <si>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</si>
  <si>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</si>
  <si>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</si>
  <si>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</si>
  <si>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</si>
  <si>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</si>
  <si>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</si>
  <si>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</si>
  <si>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</si>
  <si>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</si>
  <si>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</si>
  <si>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</si>
  <si>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</si>
  <si>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</si>
  <si>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</si>
  <si>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</si>
  <si>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</si>
  <si>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</si>
  <si>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</si>
  <si>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</si>
  <si>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</si>
  <si>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</si>
  <si>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</si>
  <si>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</si>
  <si>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</si>
  <si>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</si>
  <si>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</si>
  <si>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</si>
  <si>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</si>
  <si>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</si>
  <si>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</si>
  <si>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</si>
  <si>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</si>
  <si>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</si>
  <si>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</si>
  <si>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</si>
  <si>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</si>
  <si>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</si>
  <si>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</si>
  <si>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</si>
  <si>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</si>
  <si>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</si>
  <si>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</si>
  <si>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</si>
  <si>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</si>
  <si>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</si>
  <si>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</si>
  <si>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</si>
  <si>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</si>
  <si>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</si>
  <si>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</si>
  <si>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</si>
  <si>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</si>
  <si>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</si>
  <si>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</si>
  <si>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</si>
  <si>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</si>
  <si>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</si>
  <si>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</si>
  <si>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</si>
  <si>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</si>
  <si>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</si>
  <si>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</si>
  <si>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</si>
  <si>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</si>
  <si>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</si>
  <si>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</si>
  <si>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</si>
  <si>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</si>
  <si>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</si>
  <si>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</si>
  <si>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</si>
  <si>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</si>
  <si>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</si>
  <si>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</si>
  <si>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</si>
  <si>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</si>
  <si>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</si>
  <si>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</si>
  <si>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</si>
  <si>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</si>
  <si>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</si>
  <si>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</si>
  <si>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</si>
  <si>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</si>
  <si>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</si>
  <si>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</si>
  <si>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</si>
  <si>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</si>
  <si>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</si>
  <si>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</si>
  <si>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</si>
  <si>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</si>
  <si>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</si>
  <si>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</si>
  <si>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</si>
  <si>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</si>
  <si>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</si>
  <si>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</si>
  <si>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</si>
  <si>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</si>
  <si>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</si>
  <si>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</si>
  <si>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</si>
  <si>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</si>
  <si>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</si>
  <si>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</si>
  <si>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</si>
  <si>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</si>
  <si>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</si>
  <si>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</si>
  <si>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</si>
  <si>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</si>
  <si>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</si>
  <si>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</si>
  <si>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</si>
  <si>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</si>
  <si>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</si>
  <si>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</si>
  <si>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</si>
  <si>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</si>
  <si>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</si>
  <si>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</si>
  <si>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</si>
  <si>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</si>
  <si>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</si>
  <si>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</si>
  <si>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</si>
  <si>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</si>
  <si>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</si>
  <si>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</si>
  <si>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</si>
  <si>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</si>
  <si>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</si>
  <si>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</si>
  <si>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</si>
  <si>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</si>
  <si>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</si>
  <si>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</si>
  <si>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</si>
  <si>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</si>
  <si>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</si>
  <si>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</si>
  <si>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</si>
  <si>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</si>
  <si>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</si>
  <si>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</si>
  <si>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</si>
  <si>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</si>
  <si>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</si>
  <si>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</si>
  <si>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</si>
  <si>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</si>
  <si>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</si>
  <si>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</si>
  <si>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</si>
  <si>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</si>
  <si>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</si>
  <si>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</si>
  <si>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</si>
  <si>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</si>
  <si>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</si>
  <si>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</si>
  <si>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</si>
  <si>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</si>
  <si>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</si>
  <si>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</si>
  <si>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</si>
  <si>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</si>
  <si>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</si>
  <si>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</si>
  <si>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</si>
  <si>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</si>
  <si>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</si>
  <si>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</si>
  <si>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</si>
  <si>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</si>
  <si>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</si>
  <si>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</si>
  <si>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</si>
  <si>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</si>
  <si>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</si>
  <si>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</si>
  <si>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</si>
  <si>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</si>
  <si>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</si>
  <si>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</si>
  <si>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</si>
  <si>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</si>
  <si>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</si>
  <si>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</si>
  <si>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</si>
  <si>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</si>
  <si>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</si>
  <si>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</si>
  <si>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</si>
  <si>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</si>
  <si>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</si>
  <si>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</si>
  <si>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</si>
  <si>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</si>
  <si>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</si>
  <si>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</si>
  <si>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</si>
  <si>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</si>
  <si>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</si>
  <si>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</si>
  <si>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</si>
  <si>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</si>
  <si>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</si>
  <si>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</si>
  <si>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</si>
  <si>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</si>
  <si>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</si>
  <si>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</si>
  <si>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</si>
  <si>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</si>
  <si>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</si>
  <si>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</si>
  <si>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</si>
  <si>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</si>
  <si>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</si>
  <si>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</si>
  <si>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</si>
  <si>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</si>
  <si>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</si>
  <si>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</si>
  <si>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</si>
  <si>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</si>
  <si>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</si>
  <si>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</si>
  <si>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</si>
  <si>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</si>
  <si>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</si>
  <si>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</si>
  <si>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</si>
  <si>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</si>
  <si>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</si>
  <si>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</si>
  <si>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</si>
  <si>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</si>
  <si>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</si>
  <si>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</si>
  <si>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</si>
  <si>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</si>
  <si>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</si>
  <si>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</si>
  <si>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</si>
  <si>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</si>
  <si>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</si>
  <si>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</si>
  <si>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</si>
  <si>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</si>
  <si>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</si>
  <si>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</si>
  <si>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</si>
  <si>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</si>
  <si>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</si>
  <si>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</si>
  <si>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</si>
  <si>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</si>
  <si>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</si>
  <si>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</si>
  <si>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</si>
  <si>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</si>
  <si>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</si>
  <si>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</si>
  <si>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</si>
  <si>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</si>
  <si>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</si>
  <si>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</si>
  <si>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</si>
  <si>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</si>
  <si>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</si>
  <si>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</si>
  <si>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</si>
  <si>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</si>
  <si>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</si>
  <si>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</si>
  <si>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</si>
  <si>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</si>
  <si>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</si>
  <si>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</si>
  <si>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</si>
  <si>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</si>
  <si>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</si>
  <si>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</si>
  <si>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</si>
  <si>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</si>
  <si>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</si>
  <si>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</si>
  <si>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</si>
  <si>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</si>
  <si>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</si>
  <si>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</si>
  <si>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</si>
  <si>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</si>
  <si>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</si>
  <si>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</si>
  <si>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</si>
  <si>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</si>
  <si>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</si>
  <si>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</si>
  <si>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</si>
  <si>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</si>
  <si>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</si>
  <si>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</si>
  <si>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</si>
  <si>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</si>
  <si>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</si>
  <si>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</si>
  <si>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</si>
  <si>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</si>
  <si>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</si>
  <si>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</si>
  <si>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</si>
  <si>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</si>
  <si>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</si>
  <si>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</si>
  <si>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</si>
  <si>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</si>
  <si>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</si>
  <si>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</si>
  <si>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</si>
  <si>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</si>
  <si>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</si>
  <si>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</si>
  <si>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</si>
  <si>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</si>
  <si>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</si>
  <si>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</si>
  <si>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</si>
  <si>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</si>
  <si>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</si>
  <si>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</si>
  <si>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</si>
  <si>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</si>
  <si>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</si>
  <si>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</si>
  <si>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</si>
  <si>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</si>
  <si>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</si>
  <si>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</si>
  <si>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</si>
  <si>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</si>
  <si>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</si>
  <si>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</si>
  <si>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</si>
  <si>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</si>
  <si>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</si>
  <si>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</si>
  <si>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</si>
  <si>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</si>
  <si>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</si>
  <si>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</si>
  <si>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</si>
  <si>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</si>
  <si>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</si>
  <si>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</si>
  <si>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</si>
  <si>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</si>
  <si>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</si>
  <si>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</si>
  <si>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</si>
  <si>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</si>
  <si>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</si>
  <si>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</si>
  <si>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</si>
  <si>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</si>
  <si>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</si>
  <si>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</si>
  <si>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</si>
  <si>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</si>
  <si>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</si>
  <si>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</si>
  <si>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</si>
  <si>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</si>
  <si>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</si>
  <si>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</si>
  <si>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</si>
  <si>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</si>
  <si>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</si>
  <si>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</si>
  <si>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</si>
  <si>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</si>
  <si>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</si>
  <si>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</si>
  <si>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</si>
  <si>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</si>
  <si>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</si>
  <si>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</si>
  <si>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</si>
  <si>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</si>
  <si>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</si>
  <si>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</si>
  <si>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</si>
  <si>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</si>
  <si>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</si>
  <si>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</si>
  <si>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</si>
  <si>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</si>
  <si>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</si>
  <si>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</si>
  <si>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</si>
  <si>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</si>
  <si>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</si>
  <si>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</si>
  <si>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</si>
  <si>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</si>
  <si>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</si>
  <si>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</si>
  <si>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</si>
  <si>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</si>
  <si>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</si>
  <si>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</si>
  <si>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</si>
  <si>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</si>
  <si>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</si>
  <si>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</si>
  <si>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</si>
  <si>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</si>
  <si>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</si>
  <si>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</si>
  <si>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</si>
  <si>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</si>
  <si>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</si>
  <si>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</si>
  <si>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</si>
  <si>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</si>
  <si>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</si>
  <si>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</si>
  <si>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</si>
  <si>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</si>
  <si>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</si>
  <si>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</si>
  <si>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</si>
  <si>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</si>
  <si>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</si>
  <si>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</si>
  <si>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</si>
  <si>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</si>
  <si>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</si>
  <si>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</si>
  <si>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</si>
  <si>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</si>
  <si>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</si>
  <si>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</si>
  <si>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</si>
  <si>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</si>
  <si>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</si>
  <si>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</si>
  <si>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</si>
  <si>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</si>
  <si>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</si>
  <si>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</si>
  <si>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</si>
  <si>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</si>
  <si>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</si>
  <si>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</si>
  <si>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</si>
  <si>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</si>
  <si>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</si>
  <si>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</si>
  <si>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</si>
  <si>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</si>
  <si>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</si>
  <si>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</si>
  <si>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</si>
  <si>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</si>
  <si>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</si>
  <si>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</si>
  <si>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</si>
  <si>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</si>
  <si>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</si>
  <si>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</si>
  <si>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</si>
  <si>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</si>
  <si>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</si>
  <si>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</si>
  <si>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</si>
  <si>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</si>
  <si>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</si>
  <si>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</si>
  <si>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</si>
  <si>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</si>
  <si>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</si>
  <si>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</si>
  <si>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</si>
  <si>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</si>
  <si>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</si>
  <si>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</si>
  <si>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</si>
  <si>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</si>
  <si>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</si>
  <si>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</si>
  <si>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</si>
  <si>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</si>
  <si>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</si>
  <si>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</si>
  <si>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</si>
  <si>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</si>
  <si>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</si>
  <si>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</si>
  <si>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</si>
  <si>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</si>
  <si>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</si>
  <si>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</si>
  <si>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</si>
  <si>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</si>
  <si>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</si>
  <si>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</si>
  <si>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</si>
  <si>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</si>
  <si>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</si>
  <si>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</si>
  <si>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</si>
  <si>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</si>
  <si>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</si>
  <si>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</si>
  <si>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</si>
  <si>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</si>
  <si>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</si>
  <si>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</si>
  <si>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</si>
  <si>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</si>
  <si>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</si>
  <si>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</si>
  <si>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</si>
  <si>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</si>
  <si>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</si>
  <si>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</si>
  <si>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</si>
  <si>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</si>
  <si>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</si>
  <si>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</si>
  <si>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</si>
  <si>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</si>
  <si>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</si>
  <si>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</si>
  <si>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</si>
  <si>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</si>
  <si>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</si>
  <si>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</si>
  <si>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</si>
  <si>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</si>
  <si>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</si>
  <si>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</si>
  <si>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</si>
  <si>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</si>
  <si>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</si>
  <si>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</si>
  <si>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</si>
  <si>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</si>
  <si>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</si>
  <si>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</si>
  <si>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</si>
  <si>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</si>
  <si>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</si>
  <si>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</si>
  <si>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</si>
  <si>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</si>
  <si>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</si>
  <si>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</si>
  <si>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</si>
  <si>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</si>
  <si>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</si>
  <si>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</si>
  <si>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</si>
  <si>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</si>
  <si>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</si>
  <si>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</si>
  <si>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</si>
  <si>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</si>
  <si>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</si>
  <si>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</si>
  <si>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</si>
  <si>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</si>
  <si>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</si>
  <si>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</si>
  <si>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</si>
  <si>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</si>
  <si>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</si>
  <si>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</si>
  <si>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</si>
  <si>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</si>
  <si>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</si>
  <si>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</si>
  <si>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</si>
  <si>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</si>
  <si>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</si>
  <si>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</si>
  <si>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</si>
  <si>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</si>
  <si>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</si>
  <si>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</si>
  <si>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</si>
  <si>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</si>
  <si>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</si>
  <si>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</si>
  <si>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</si>
  <si>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</si>
  <si>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</si>
  <si>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</si>
  <si>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</si>
  <si>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</si>
  <si>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</si>
  <si>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</si>
  <si>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</si>
  <si>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</si>
  <si>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</si>
  <si>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</si>
  <si>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</si>
  <si>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</si>
  <si>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</si>
  <si>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</si>
  <si>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</si>
  <si>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</si>
  <si>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</si>
  <si>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</si>
  <si>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</si>
  <si>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</si>
  <si>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</si>
  <si>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</si>
  <si>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</si>
  <si>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</si>
  <si>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</si>
  <si>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</si>
  <si>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</si>
  <si>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</si>
  <si>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</si>
  <si>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</si>
  <si>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</si>
  <si>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</si>
  <si>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</si>
  <si>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</si>
  <si>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</si>
  <si>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</si>
  <si>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</si>
  <si>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</si>
  <si>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</si>
  <si>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</si>
  <si>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</si>
  <si>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</si>
  <si>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</si>
  <si>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</si>
  <si>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</si>
  <si>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</si>
  <si>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</si>
  <si>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</si>
  <si>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</si>
  <si>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</si>
  <si>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</si>
  <si>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</si>
  <si>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</si>
  <si>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</si>
  <si>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</si>
  <si>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</si>
  <si>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</si>
  <si>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</si>
  <si>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</si>
  <si>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</si>
  <si>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</si>
  <si>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</si>
  <si>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</si>
  <si>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</si>
  <si>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</si>
  <si>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</si>
  <si>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</si>
  <si>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</si>
  <si>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</si>
  <si>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</si>
  <si>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</si>
  <si>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</si>
  <si>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</si>
  <si>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</si>
  <si>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</si>
  <si>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</si>
  <si>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</si>
  <si>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</si>
  <si>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</si>
  <si>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</si>
  <si>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</si>
  <si>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</si>
  <si>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</si>
  <si>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</si>
  <si>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</si>
  <si>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</si>
  <si>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</si>
  <si>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</si>
  <si>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</si>
  <si>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</si>
  <si>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</si>
  <si>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</si>
  <si>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</si>
  <si>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</si>
  <si>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</si>
  <si>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</si>
  <si>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</si>
  <si>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</si>
  <si>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</si>
  <si>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</si>
  <si>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</si>
  <si>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</si>
  <si>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</si>
  <si>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</si>
  <si>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</si>
  <si>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</si>
  <si>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</si>
  <si>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</si>
  <si>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</si>
  <si>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</si>
  <si>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</si>
  <si>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</si>
  <si>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</si>
  <si>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</si>
  <si>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</si>
  <si>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</si>
  <si>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</si>
  <si>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</si>
  <si>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</si>
  <si>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</si>
  <si>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</si>
  <si>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</si>
  <si>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</si>
  <si>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</si>
  <si>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</si>
  <si>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</si>
  <si>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</si>
  <si>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</si>
  <si>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</si>
  <si>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</si>
  <si>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</si>
  <si>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</si>
  <si>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</si>
  <si>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</si>
  <si>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</si>
  <si>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</si>
  <si>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</si>
  <si>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</si>
  <si>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</si>
  <si>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</si>
  <si>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</si>
  <si>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</si>
  <si>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</si>
  <si>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</si>
  <si>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</si>
  <si>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</si>
  <si>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</si>
  <si>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</si>
  <si>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</si>
  <si>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</si>
  <si>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</si>
  <si>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</si>
  <si>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</si>
  <si>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</si>
  <si>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</si>
  <si>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</si>
  <si>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</si>
  <si>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</si>
  <si>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</si>
  <si>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</si>
  <si>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</si>
  <si>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</si>
  <si>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</si>
  <si>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</si>
  <si>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</si>
  <si>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</si>
  <si>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</si>
  <si>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</si>
  <si>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</si>
  <si>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</si>
  <si>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</si>
  <si>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</si>
  <si>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</si>
  <si>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</si>
  <si>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</si>
  <si>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</si>
  <si>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</si>
  <si>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</si>
  <si>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</si>
  <si>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</si>
  <si>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</si>
  <si>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</si>
  <si>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</si>
  <si>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</si>
  <si>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</si>
  <si>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</si>
  <si>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</si>
  <si>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</si>
  <si>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</si>
  <si>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</si>
  <si>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</si>
  <si>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</si>
  <si>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</si>
  <si>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</si>
  <si>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</si>
  <si>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</si>
  <si>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</si>
  <si>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</si>
  <si>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</si>
  <si>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</si>
  <si>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</si>
  <si>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</si>
  <si>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</si>
  <si>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</si>
  <si>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</si>
  <si>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</si>
  <si>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</si>
  <si>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</si>
  <si>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</si>
  <si>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</si>
  <si>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</si>
  <si>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</si>
  <si>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</si>
  <si>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</si>
  <si>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</si>
  <si>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</si>
  <si>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</si>
  <si>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</si>
  <si>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</si>
  <si>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</si>
  <si>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</si>
  <si>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</si>
  <si>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</si>
  <si>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</si>
  <si>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</si>
  <si>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</si>
  <si>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</si>
  <si>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</si>
  <si>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</si>
  <si>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</si>
  <si>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</si>
  <si>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</si>
  <si>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</si>
  <si>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</si>
  <si>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</si>
  <si>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</si>
  <si>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</si>
  <si>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</si>
  <si>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</si>
  <si>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</si>
  <si>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</si>
  <si>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</si>
  <si>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</si>
  <si>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</si>
  <si>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</si>
  <si>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</si>
  <si>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</si>
  <si>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</si>
  <si>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</si>
  <si>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</si>
  <si>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</si>
  <si>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</si>
  <si>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</si>
  <si>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</si>
  <si>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</si>
  <si>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</si>
  <si>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</si>
  <si>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</si>
  <si>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</si>
  <si>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</si>
  <si>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</si>
  <si>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</si>
  <si>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</si>
  <si>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</si>
  <si>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</si>
  <si>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</si>
  <si>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</si>
  <si>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</si>
  <si>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</si>
  <si>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</si>
  <si>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</si>
  <si>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</si>
  <si>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</si>
  <si>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</si>
  <si>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</si>
  <si>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</si>
  <si>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</si>
  <si>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</si>
  <si>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</si>
  <si>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</si>
  <si>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</si>
  <si>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</si>
  <si>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</si>
  <si>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</si>
  <si>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</si>
  <si>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</si>
  <si>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</si>
  <si>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</si>
  <si>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</si>
  <si>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</si>
  <si>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</si>
  <si>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</si>
  <si>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</si>
  <si>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</si>
  <si>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</si>
  <si>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</si>
  <si>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</si>
  <si>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</si>
  <si>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</si>
  <si>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</si>
  <si>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</si>
  <si>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</si>
  <si>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</si>
  <si>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</si>
  <si>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</si>
  <si>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</si>
  <si>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</si>
  <si>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</si>
  <si>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</si>
  <si>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</si>
  <si>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</si>
  <si>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</si>
  <si>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</si>
  <si>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</si>
  <si>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</si>
  <si>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</si>
  <si>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</si>
  <si>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</si>
  <si>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</si>
  <si>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</si>
  <si>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</si>
  <si>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</si>
  <si>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</si>
  <si>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</si>
  <si>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</si>
  <si>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</si>
  <si>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</si>
  <si>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</si>
  <si>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</si>
  <si>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</si>
  <si>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</si>
  <si>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</si>
  <si>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</si>
  <si>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</si>
  <si>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</si>
  <si>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</si>
  <si>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</si>
  <si>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</si>
  <si>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</si>
  <si>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</si>
  <si>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</si>
  <si>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</si>
  <si>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</si>
  <si>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</si>
  <si>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</si>
  <si>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</si>
  <si>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</si>
  <si>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</si>
  <si>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</si>
  <si>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</si>
  <si>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</si>
  <si>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</si>
  <si>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</si>
  <si>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</si>
  <si>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</si>
  <si>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</si>
  <si>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</si>
  <si>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</si>
  <si>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</si>
  <si>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</si>
  <si>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</si>
  <si>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</si>
  <si>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</si>
  <si>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</si>
  <si>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</si>
  <si>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</si>
  <si>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</si>
  <si>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</si>
  <si>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</si>
  <si>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</si>
  <si>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</si>
  <si>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</si>
  <si>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</si>
  <si>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</si>
  <si>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</si>
  <si>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</si>
  <si>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</si>
  <si>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</si>
  <si>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</si>
  <si>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</si>
  <si>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</si>
  <si>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</si>
  <si>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</si>
  <si>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</si>
  <si>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</si>
  <si>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</si>
  <si>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</si>
  <si>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</si>
  <si>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</si>
  <si>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</si>
  <si>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</si>
  <si>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</si>
  <si>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</si>
  <si>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</si>
  <si>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</si>
  <si>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</si>
  <si>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</si>
  <si>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</si>
  <si>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</si>
  <si>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</si>
  <si>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</si>
  <si>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</si>
  <si>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</si>
  <si>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</si>
  <si>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</si>
  <si>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</si>
  <si>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</si>
  <si>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</si>
  <si>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</si>
  <si>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</si>
  <si>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</si>
  <si>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</si>
  <si>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</si>
  <si>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</si>
  <si>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</si>
  <si>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</si>
  <si>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</si>
  <si>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</si>
  <si>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</si>
  <si>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</si>
  <si>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</si>
  <si>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</si>
  <si>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</si>
  <si>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</si>
  <si>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</si>
  <si>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</si>
  <si>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</si>
  <si>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</si>
  <si>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</si>
  <si>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</si>
  <si>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</si>
  <si>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</si>
  <si>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</si>
  <si>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</si>
  <si>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</si>
  <si>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</si>
  <si>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</si>
  <si>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</si>
  <si>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</si>
  <si>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</si>
  <si>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</si>
  <si>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</si>
  <si>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</si>
  <si>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</si>
  <si>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</si>
  <si>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</si>
  <si>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</si>
  <si>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</si>
  <si>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</si>
  <si>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</si>
  <si>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</si>
  <si>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</si>
  <si>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</si>
  <si>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</si>
  <si>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</si>
  <si>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</si>
  <si>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</si>
  <si>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</si>
  <si>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</si>
  <si>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</si>
  <si>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</si>
  <si>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</si>
  <si>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</si>
  <si>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</si>
  <si>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</si>
  <si>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</si>
  <si>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</si>
  <si>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</si>
  <si>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</si>
  <si>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</si>
  <si>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</si>
  <si>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</si>
  <si>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</si>
  <si>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</si>
  <si>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</si>
  <si>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</si>
  <si>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</si>
  <si>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</si>
  <si>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</si>
  <si>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</si>
  <si>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</si>
  <si>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</si>
  <si>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</si>
  <si>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</si>
  <si>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</si>
  <si>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</si>
  <si>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</si>
  <si>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</si>
  <si>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</si>
  <si>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</si>
  <si>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</si>
  <si>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</si>
  <si>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</si>
  <si>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</si>
  <si>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</si>
  <si>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</si>
  <si>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</si>
  <si>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</si>
  <si>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</si>
  <si>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</si>
  <si>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</si>
  <si>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</si>
  <si>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</si>
  <si>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</si>
  <si>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</si>
  <si>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</si>
  <si>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</si>
  <si>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</si>
  <si>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</si>
  <si>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</si>
  <si>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</si>
  <si>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</si>
  <si>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</si>
  <si>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</si>
  <si>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</si>
  <si>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</si>
  <si>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</si>
  <si>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</si>
  <si>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</si>
  <si>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</si>
  <si>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</si>
  <si>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</si>
  <si>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</si>
  <si>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</si>
  <si>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</si>
  <si>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</si>
  <si>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</si>
  <si>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</si>
  <si>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</si>
  <si>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</si>
  <si>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</si>
  <si>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</si>
  <si>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</si>
  <si>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</si>
  <si>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</si>
  <si>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</si>
  <si>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</si>
  <si>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</si>
  <si>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</si>
  <si>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</si>
  <si>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</si>
  <si>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</si>
  <si>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</si>
  <si>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</si>
  <si>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</si>
  <si>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</si>
  <si>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</si>
  <si>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</si>
  <si>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</si>
  <si>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</si>
  <si>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</si>
  <si>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</si>
  <si>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</si>
  <si>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</si>
  <si>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</si>
  <si>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</si>
  <si>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</si>
  <si>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</si>
  <si>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</si>
  <si>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</si>
  <si>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</si>
  <si>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</si>
  <si>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</si>
  <si>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</si>
  <si>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</si>
  <si>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</si>
  <si>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</si>
  <si>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</si>
  <si>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</si>
  <si>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</si>
  <si>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</si>
  <si>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</si>
  <si>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</si>
  <si>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</si>
  <si>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</si>
  <si>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</si>
  <si>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</si>
  <si>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</si>
  <si>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</si>
  <si>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</si>
  <si>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</si>
  <si>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</si>
  <si>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</si>
  <si>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</si>
  <si>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</si>
  <si>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</si>
  <si>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</si>
  <si>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</si>
  <si>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</si>
  <si>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</si>
  <si>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</si>
  <si>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</si>
  <si>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</si>
  <si>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</si>
  <si>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</si>
  <si>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</si>
  <si>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</si>
  <si>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</si>
  <si>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</si>
  <si>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</si>
  <si>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</si>
  <si>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</si>
  <si>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</si>
  <si>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</si>
  <si>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</si>
  <si>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</si>
  <si>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</si>
  <si>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</si>
  <si>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</si>
  <si>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</si>
  <si>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</si>
  <si>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</si>
  <si>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</si>
  <si>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</si>
  <si>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</si>
  <si>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</si>
  <si>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</si>
  <si>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</si>
  <si>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</si>
  <si>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</si>
  <si>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</si>
  <si>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</si>
  <si>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</si>
  <si>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</si>
  <si>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</si>
  <si>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</si>
  <si>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</si>
  <si>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</si>
  <si>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</si>
  <si>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</si>
  <si>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</si>
  <si>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</si>
  <si>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</si>
  <si>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</si>
  <si>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</si>
  <si>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</si>
  <si>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</si>
  <si>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</si>
  <si>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</si>
  <si>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</si>
  <si>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</si>
  <si>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</si>
  <si>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</si>
  <si>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</si>
  <si>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</si>
  <si>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</si>
  <si>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</si>
  <si>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</si>
  <si>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</si>
  <si>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</si>
  <si>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</si>
  <si>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</si>
  <si>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</si>
  <si>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</si>
  <si>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</si>
  <si>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</si>
  <si>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</si>
  <si>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</si>
  <si>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</si>
  <si>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</si>
  <si>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</si>
  <si>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</si>
  <si>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</si>
  <si>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</si>
  <si>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</si>
  <si>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</si>
  <si>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</si>
  <si>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</si>
  <si>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</si>
  <si>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</si>
  <si>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</si>
  <si>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</si>
  <si>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</si>
  <si>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</si>
  <si>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</si>
  <si>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</si>
  <si>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</si>
  <si>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</si>
  <si>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</si>
  <si>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</si>
  <si>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</si>
  <si>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</si>
  <si>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</si>
  <si>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</si>
  <si>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</si>
  <si>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</si>
  <si>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</si>
  <si>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</si>
  <si>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</si>
  <si>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</si>
  <si>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</si>
  <si>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</si>
  <si>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</si>
  <si>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</si>
  <si>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</si>
  <si>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</si>
  <si>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</si>
  <si>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</si>
  <si>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</si>
  <si>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</si>
  <si>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</si>
  <si>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</si>
  <si>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</si>
  <si>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</si>
  <si>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</si>
  <si>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</si>
  <si>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</si>
  <si>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</si>
  <si>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</si>
  <si>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</si>
  <si>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</si>
  <si>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</si>
  <si>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</si>
  <si>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</si>
  <si>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</si>
  <si>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</si>
  <si>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</si>
  <si>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</si>
  <si>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</si>
  <si>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</si>
  <si>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</si>
  <si>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</si>
  <si>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</si>
  <si>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</si>
  <si>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</si>
  <si>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</si>
  <si>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</si>
  <si>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</si>
  <si>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</si>
  <si>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</si>
  <si>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</si>
  <si>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</si>
  <si>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</si>
  <si>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</si>
  <si>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</si>
  <si>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</si>
  <si>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</si>
  <si>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</si>
  <si>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</si>
  <si>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</si>
  <si>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</si>
  <si>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</si>
  <si>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</si>
  <si>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</si>
  <si>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</si>
  <si>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</si>
  <si>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</si>
  <si>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</si>
  <si>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</si>
  <si>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</si>
  <si>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</si>
  <si>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</si>
  <si>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</si>
  <si>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</si>
  <si>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</si>
  <si>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</si>
  <si>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</si>
  <si>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</si>
  <si>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</si>
  <si>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</si>
  <si>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</si>
  <si>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</si>
  <si>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</si>
  <si>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</si>
  <si>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</si>
  <si>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</si>
  <si>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</si>
  <si>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</si>
  <si>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</si>
  <si>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</si>
  <si>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</si>
  <si>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</si>
  <si>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</si>
  <si>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</si>
  <si>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</si>
  <si>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</si>
  <si>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</si>
  <si>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</si>
  <si>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</si>
  <si>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</si>
  <si>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</si>
  <si>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</si>
  <si>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</si>
  <si>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</si>
  <si>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</si>
  <si>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</si>
  <si>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</si>
  <si>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</si>
  <si>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</si>
  <si>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</si>
  <si>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</si>
  <si>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</si>
  <si>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</si>
  <si>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</si>
  <si>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</si>
  <si>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</si>
  <si>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</si>
  <si>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</si>
  <si>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</si>
  <si>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</si>
  <si>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</si>
  <si>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</si>
  <si>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</si>
  <si>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</si>
  <si>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</si>
  <si>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</si>
  <si>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</si>
  <si>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</si>
  <si>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</si>
  <si>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</si>
  <si>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</si>
  <si>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</si>
  <si>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</si>
  <si>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</si>
  <si>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</si>
  <si>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</si>
  <si>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</si>
  <si>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</si>
  <si>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</si>
  <si>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</si>
  <si>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</si>
  <si>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</si>
  <si>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</si>
  <si>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</si>
  <si>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</si>
  <si>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</si>
  <si>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</si>
  <si>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</si>
  <si>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</si>
  <si>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</si>
  <si>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</si>
  <si>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</si>
  <si>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</si>
  <si>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</si>
  <si>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</si>
  <si>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</si>
  <si>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</si>
  <si>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</si>
  <si>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</si>
  <si>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</si>
  <si>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</si>
  <si>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</si>
  <si>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</si>
  <si>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</si>
  <si>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</si>
  <si>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</si>
  <si>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</si>
  <si>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</si>
  <si>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</si>
  <si>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</si>
  <si>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</si>
  <si>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</si>
  <si>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</si>
  <si>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</si>
  <si>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</si>
  <si>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</si>
  <si>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</si>
  <si>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</si>
  <si>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</si>
  <si>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</si>
  <si>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</si>
  <si>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</si>
  <si>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</si>
  <si>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</si>
  <si>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</si>
  <si>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</si>
  <si>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</si>
  <si>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</si>
  <si>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</si>
  <si>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</si>
  <si>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</si>
  <si>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</si>
  <si>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</si>
  <si>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</si>
  <si>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</si>
  <si>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</si>
  <si>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</si>
  <si>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</si>
  <si>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</si>
  <si>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</si>
  <si>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</si>
  <si>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</si>
  <si>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</si>
  <si>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</si>
  <si>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</si>
  <si>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</si>
  <si>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</si>
  <si>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</si>
  <si>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</si>
  <si>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</si>
  <si>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</si>
  <si>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</si>
  <si>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</si>
  <si>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</si>
  <si>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</si>
  <si>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</si>
  <si>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</si>
  <si>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</si>
  <si>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</si>
  <si>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</si>
  <si>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</si>
  <si>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</si>
  <si>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</si>
  <si>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</si>
  <si>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</si>
  <si>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</si>
  <si>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</si>
  <si>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</si>
  <si>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</si>
  <si>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</si>
  <si>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</si>
  <si>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</si>
  <si>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</si>
  <si>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</si>
  <si>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</si>
  <si>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</si>
  <si>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</si>
  <si>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</si>
  <si>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</si>
  <si>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</si>
  <si>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</si>
  <si>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</si>
  <si>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</si>
  <si>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</si>
  <si>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</si>
  <si>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</si>
  <si>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</si>
  <si>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</si>
  <si>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</si>
  <si>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</si>
  <si>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</si>
  <si>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</si>
  <si>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</si>
  <si>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</si>
  <si>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</si>
  <si>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</si>
  <si>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</si>
  <si>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</si>
  <si>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</si>
  <si>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</si>
  <si>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</si>
  <si>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</si>
  <si>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</si>
  <si>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</si>
  <si>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</si>
  <si>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</si>
  <si>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</si>
  <si>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</si>
  <si>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</si>
  <si>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</si>
  <si>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</si>
  <si>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</si>
  <si>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</si>
  <si>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</si>
  <si>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</si>
  <si>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</si>
  <si>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</si>
  <si>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</si>
  <si>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</si>
  <si>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</si>
  <si>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</si>
  <si>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</si>
  <si>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</si>
  <si>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</si>
  <si>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</si>
  <si>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</si>
  <si>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</si>
  <si>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</si>
  <si>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</si>
  <si>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</si>
  <si>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</si>
  <si>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</si>
  <si>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</si>
  <si>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</si>
  <si>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</si>
  <si>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</si>
  <si>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</si>
  <si>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</si>
  <si>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</si>
  <si>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</si>
  <si>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</si>
  <si>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</si>
  <si>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</si>
  <si>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</si>
  <si>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</si>
  <si>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</si>
  <si>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</si>
  <si>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</si>
  <si>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</si>
  <si>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</si>
  <si>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</si>
  <si>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</si>
  <si>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</si>
  <si>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</si>
  <si>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</si>
  <si>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</si>
  <si>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</si>
  <si>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</si>
  <si>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</si>
  <si>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</si>
  <si>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</si>
  <si>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</si>
  <si>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</si>
  <si>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</si>
  <si>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</si>
  <si>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</si>
  <si>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</si>
  <si>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</si>
  <si>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</si>
  <si>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</si>
  <si>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</si>
  <si>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</si>
  <si>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</si>
  <si>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</si>
  <si>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</si>
  <si>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</si>
  <si>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</si>
  <si>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</si>
  <si>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</si>
  <si>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</si>
  <si>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</si>
  <si>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</si>
  <si>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</si>
  <si>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</si>
  <si>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</si>
  <si>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</si>
  <si>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</si>
  <si>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</si>
  <si>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</si>
  <si>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</si>
  <si>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</si>
  <si>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</si>
  <si>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</si>
  <si>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</si>
  <si>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</si>
  <si>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</si>
  <si>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</si>
  <si>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</si>
  <si>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</si>
  <si>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</si>
  <si>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</si>
  <si>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</si>
  <si>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</si>
  <si>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</si>
  <si>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</si>
  <si>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</si>
  <si>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</si>
  <si>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</si>
  <si>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</si>
  <si>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</si>
  <si>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</si>
  <si>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</si>
  <si>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</si>
  <si>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</si>
  <si>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</si>
  <si>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</si>
  <si>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</si>
  <si>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</si>
  <si>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</si>
  <si>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</si>
  <si>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</si>
  <si>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</si>
  <si>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</si>
  <si>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</si>
  <si>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</si>
  <si>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</si>
  <si>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</si>
  <si>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</si>
  <si>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</si>
  <si>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</si>
  <si>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</si>
  <si>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</si>
  <si>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</si>
  <si>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</si>
  <si>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</si>
  <si>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</si>
  <si>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</si>
  <si>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</si>
  <si>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</si>
  <si>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</si>
  <si>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</si>
  <si>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</si>
  <si>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</si>
  <si>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</si>
  <si>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</si>
  <si>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</si>
  <si>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</si>
  <si>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</si>
  <si>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</si>
  <si>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</si>
  <si>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</si>
  <si>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</si>
  <si>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</si>
  <si>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</si>
  <si>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</si>
  <si>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</si>
  <si>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</si>
  <si>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</si>
  <si>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</si>
  <si>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</si>
  <si>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</si>
  <si>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</si>
  <si>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</si>
  <si>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</si>
  <si>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</si>
  <si>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</si>
  <si>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</si>
  <si>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</si>
  <si>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</si>
  <si>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</si>
  <si>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</si>
  <si>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</si>
  <si>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</si>
  <si>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</si>
  <si>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</si>
  <si>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</si>
  <si>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</si>
  <si>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</si>
  <si>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</si>
  <si>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</si>
  <si>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</si>
  <si>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</si>
  <si>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</si>
  <si>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</si>
  <si>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</si>
  <si>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</si>
  <si>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</si>
  <si>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</si>
  <si>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</si>
  <si>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</si>
  <si>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</si>
  <si>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</si>
  <si>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</si>
  <si>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</si>
  <si>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</si>
  <si>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</si>
  <si>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</si>
  <si>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</si>
  <si>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</si>
  <si>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</si>
  <si>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</si>
  <si>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</si>
  <si>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</si>
  <si>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</si>
  <si>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</si>
  <si>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</si>
  <si>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</si>
  <si>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</si>
  <si>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</si>
  <si>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</si>
  <si>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</si>
  <si>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</si>
  <si>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</si>
  <si>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</si>
  <si>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</si>
  <si>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</si>
  <si>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</si>
  <si>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</si>
  <si>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</si>
  <si>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</si>
  <si>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</si>
  <si>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</si>
  <si>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</si>
  <si>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</si>
  <si>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</si>
  <si>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</si>
  <si>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</si>
  <si>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</si>
  <si>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</si>
  <si>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</si>
  <si>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</si>
  <si>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</si>
  <si>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</si>
  <si>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</si>
  <si>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</si>
  <si>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</si>
  <si>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</si>
  <si>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</si>
  <si>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</si>
  <si>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</si>
  <si>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</si>
  <si>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</si>
  <si>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</si>
  <si>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</si>
  <si>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</si>
  <si>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</si>
  <si>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</si>
  <si>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</si>
  <si>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</si>
  <si>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</si>
  <si>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</si>
  <si>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</si>
  <si>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</si>
  <si>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</si>
  <si>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</si>
  <si>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</si>
  <si>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</si>
  <si>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</si>
  <si>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</si>
  <si>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</si>
  <si>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</si>
  <si>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</si>
  <si>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</si>
  <si>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</si>
  <si>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</si>
  <si>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</si>
  <si>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</si>
  <si>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</si>
  <si>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</si>
  <si>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</si>
  <si>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</si>
  <si>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</si>
  <si>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</si>
  <si>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</si>
  <si>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</si>
  <si>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</si>
  <si>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</si>
  <si>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</si>
  <si>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</si>
  <si>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</si>
  <si>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</si>
  <si>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</si>
  <si>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</si>
  <si>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</si>
  <si>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</si>
  <si>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</si>
  <si>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</si>
  <si>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</si>
  <si>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</si>
  <si>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</si>
  <si>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</si>
  <si>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</si>
  <si>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</si>
  <si>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</si>
  <si>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</si>
  <si>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</si>
  <si>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</si>
  <si>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</si>
  <si>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</si>
  <si>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</si>
  <si>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</si>
  <si>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</si>
  <si>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</si>
  <si>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</si>
  <si>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</si>
  <si>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</si>
  <si>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</si>
  <si>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</si>
  <si>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</si>
  <si>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</si>
  <si>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</si>
  <si>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</si>
  <si>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</si>
  <si>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</si>
  <si>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</si>
  <si>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</si>
  <si>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</si>
  <si>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</si>
  <si>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</si>
  <si>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</si>
  <si>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</si>
  <si>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</si>
  <si>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</si>
  <si>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</si>
  <si>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</si>
  <si>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</si>
  <si>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</si>
  <si>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</si>
  <si>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</si>
  <si>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</si>
  <si>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</si>
  <si>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</si>
  <si>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</si>
  <si>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</si>
  <si>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</si>
  <si>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</si>
  <si>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</si>
  <si>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</si>
  <si>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</si>
  <si>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</si>
  <si>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</si>
  <si>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</si>
  <si>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</si>
  <si>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</si>
  <si>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</si>
  <si>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</si>
  <si>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</si>
  <si>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</si>
  <si>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</si>
  <si>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</si>
  <si>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</si>
  <si>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</si>
  <si>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</si>
  <si>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</si>
  <si>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</si>
  <si>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</si>
  <si>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</si>
  <si>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</si>
  <si>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</si>
  <si>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</si>
  <si>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</si>
  <si>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</si>
  <si>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</si>
  <si>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</si>
  <si>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</si>
  <si>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</si>
  <si>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</si>
  <si>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</si>
  <si>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</si>
  <si>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</si>
  <si>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</si>
  <si>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</si>
  <si>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</si>
  <si>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</si>
  <si>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</si>
  <si>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</si>
  <si>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</si>
  <si>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</si>
  <si>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</si>
  <si>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</si>
  <si>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</si>
  <si>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</si>
  <si>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</si>
  <si>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</si>
  <si>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</si>
  <si>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</si>
  <si>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</si>
  <si>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</si>
  <si>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</si>
  <si>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</si>
  <si>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</si>
  <si>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</si>
  <si>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</si>
  <si>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</si>
  <si>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</si>
  <si>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</si>
  <si>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</si>
  <si>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</si>
  <si>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</si>
  <si>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</si>
  <si>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</si>
  <si>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</si>
  <si>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</si>
  <si>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</si>
  <si>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</si>
  <si>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</si>
  <si>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</si>
  <si>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</si>
  <si>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</si>
  <si>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</si>
  <si>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</si>
  <si>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</si>
  <si>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</si>
  <si>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</si>
  <si>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</si>
  <si>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</si>
  <si>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</si>
  <si>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</si>
  <si>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</si>
  <si>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</si>
  <si>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</si>
  <si>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</si>
  <si>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</si>
  <si>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</si>
  <si>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</si>
  <si>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</si>
  <si>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</si>
  <si>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</si>
  <si>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</si>
  <si>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</si>
  <si>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</si>
  <si>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</si>
  <si>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</si>
  <si>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</si>
  <si>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</si>
  <si>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</si>
  <si>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</si>
  <si>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</si>
  <si>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</si>
  <si>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</si>
  <si>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</si>
  <si>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</si>
  <si>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</si>
  <si>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</si>
  <si>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</si>
  <si>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</si>
  <si>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</si>
  <si>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</si>
  <si>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</si>
  <si>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</si>
  <si>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</si>
  <si>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</si>
  <si>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</si>
  <si>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</si>
  <si>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</si>
  <si>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</si>
  <si>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</si>
  <si>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</si>
  <si>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</si>
  <si>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</si>
  <si>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</si>
  <si>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</si>
  <si>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</si>
  <si>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</si>
  <si>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</si>
  <si>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</si>
  <si>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</si>
  <si>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</si>
  <si>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</si>
  <si>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</si>
  <si>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</si>
  <si>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</si>
  <si>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</si>
  <si>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</si>
  <si>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</si>
  <si>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</si>
  <si>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</si>
  <si>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</si>
  <si>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</si>
  <si>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</si>
  <si>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</si>
  <si>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</si>
  <si>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</si>
  <si>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</si>
  <si>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</si>
  <si>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</si>
  <si>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</si>
  <si>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</si>
  <si>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</si>
  <si>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</si>
  <si>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</si>
  <si>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</si>
  <si>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</si>
  <si>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</si>
  <si>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</si>
  <si>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</si>
  <si>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</si>
  <si>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</si>
  <si>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</si>
  <si>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</si>
  <si>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</si>
  <si>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</si>
  <si>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</si>
  <si>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</si>
  <si>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</si>
  <si>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</si>
  <si>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</si>
  <si>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</si>
  <si>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</si>
  <si>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</si>
  <si>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</si>
  <si>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</si>
  <si>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</si>
  <si>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</si>
  <si>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</si>
  <si>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</si>
  <si>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</si>
  <si>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</si>
  <si>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</si>
  <si>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</si>
  <si>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</si>
  <si>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</si>
  <si>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</si>
  <si>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</si>
  <si>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</si>
  <si>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</si>
  <si>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</si>
  <si>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</si>
  <si>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</si>
  <si>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</si>
  <si>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</si>
  <si>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</si>
  <si>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</si>
  <si>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</si>
  <si>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</si>
  <si>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</si>
  <si>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</si>
  <si>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</si>
  <si>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</si>
  <si>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</si>
  <si>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</si>
  <si>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</si>
  <si>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</si>
  <si>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</si>
  <si>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</si>
  <si>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</si>
  <si>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</si>
  <si>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</si>
  <si>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</si>
  <si>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</si>
  <si>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</si>
  <si>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</si>
  <si>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</si>
  <si>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</si>
  <si>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</si>
  <si>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</si>
  <si>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</si>
  <si>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</si>
  <si>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</si>
  <si>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</si>
  <si>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</si>
  <si>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</si>
  <si>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</si>
  <si>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</si>
  <si>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</si>
  <si>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</si>
  <si>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</si>
  <si>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</si>
  <si>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</si>
  <si>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</si>
  <si>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</si>
  <si>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</si>
  <si>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</si>
  <si>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</si>
  <si>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</si>
  <si>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</si>
  <si>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</si>
  <si>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</si>
  <si>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</si>
  <si>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</si>
  <si>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</si>
  <si>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</si>
  <si>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</si>
  <si>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</si>
  <si>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</si>
  <si>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</si>
  <si>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</si>
  <si>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</si>
  <si>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</si>
  <si>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</si>
  <si>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</si>
  <si>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</si>
  <si>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</si>
  <si>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</si>
  <si>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</si>
  <si>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</si>
  <si>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</si>
  <si>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</si>
  <si>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</si>
  <si>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</si>
  <si>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</si>
  <si>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</si>
  <si>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</si>
  <si>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</si>
  <si>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</si>
  <si>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</si>
  <si>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</si>
  <si>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</si>
  <si>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</si>
  <si>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</si>
  <si>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</si>
  <si>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</si>
  <si>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</si>
  <si>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</si>
  <si>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</si>
  <si>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</si>
  <si>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</si>
  <si>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</si>
  <si>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</si>
  <si>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</si>
  <si>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</si>
  <si>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</si>
  <si>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</si>
  <si>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</si>
  <si>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</si>
  <si>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</si>
  <si>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</si>
  <si>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</si>
  <si>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</si>
  <si>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</si>
  <si>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</si>
  <si>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</si>
  <si>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</si>
  <si>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</si>
  <si>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</si>
  <si>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</si>
  <si>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</si>
  <si>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</si>
  <si>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</si>
  <si>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</si>
  <si>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</si>
  <si>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</si>
  <si>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</si>
  <si>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</si>
  <si>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</si>
  <si>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</si>
  <si>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</si>
  <si>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</si>
  <si>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</si>
  <si>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</si>
  <si>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</si>
  <si>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</si>
  <si>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</si>
  <si>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</si>
  <si>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</si>
  <si>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</si>
  <si>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</si>
  <si>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</si>
  <si>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</si>
  <si>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</si>
  <si>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</si>
  <si>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</si>
  <si>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</si>
  <si>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</si>
  <si>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</si>
  <si>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</si>
  <si>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</si>
  <si>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</si>
  <si>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</si>
  <si>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</si>
  <si>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</si>
  <si>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</si>
  <si>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</si>
  <si>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</si>
  <si>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</si>
  <si>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</si>
  <si>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</si>
  <si>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</si>
  <si>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</si>
  <si>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</si>
  <si>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</si>
  <si>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</si>
  <si>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</si>
  <si>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</si>
  <si>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</si>
  <si>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</si>
  <si>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</si>
  <si>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</si>
  <si>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</si>
  <si>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</si>
  <si>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</si>
  <si>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</si>
  <si>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</si>
  <si>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</si>
  <si>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</si>
  <si>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</si>
  <si>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</si>
  <si>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</si>
  <si>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</si>
  <si>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</si>
  <si>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</si>
  <si>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</si>
  <si>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</si>
  <si>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</si>
  <si>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</si>
  <si>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</si>
  <si>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</si>
  <si>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</si>
  <si>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</si>
  <si>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</si>
  <si>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</si>
  <si>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</si>
  <si>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</si>
  <si>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</si>
  <si>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</si>
  <si>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</si>
  <si>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</si>
  <si>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</si>
  <si>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</si>
  <si>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</si>
  <si>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</si>
  <si>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</si>
  <si>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</si>
  <si>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</si>
  <si>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</si>
  <si>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</si>
  <si>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</si>
  <si>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</si>
  <si>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</si>
  <si>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</si>
  <si>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</si>
  <si>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</si>
  <si>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</si>
  <si>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</si>
  <si>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</si>
  <si>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</si>
  <si>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</si>
  <si>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</si>
  <si>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</si>
  <si>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</si>
  <si>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</si>
  <si>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</si>
  <si>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</si>
  <si>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</si>
  <si>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</si>
  <si>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</si>
  <si>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</si>
  <si>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</si>
  <si>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</si>
  <si>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</si>
  <si>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</si>
  <si>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</si>
  <si>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</si>
  <si>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</si>
  <si>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</si>
  <si>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</si>
  <si>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</si>
  <si>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</si>
  <si>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</si>
  <si>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</si>
  <si>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</si>
  <si>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</si>
  <si>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</si>
  <si>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</si>
  <si>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</si>
  <si>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</si>
  <si>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</si>
  <si>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</si>
  <si>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</si>
  <si>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</si>
  <si>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</si>
  <si>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</si>
  <si>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</si>
  <si>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</si>
  <si>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</si>
  <si>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</si>
  <si>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</si>
  <si>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</si>
  <si>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</si>
  <si>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</si>
  <si>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</si>
  <si>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</si>
  <si>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</si>
  <si>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</si>
  <si>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</si>
  <si>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</si>
  <si>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</si>
  <si>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</si>
  <si>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</si>
  <si>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</si>
  <si>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</si>
  <si>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</si>
  <si>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</si>
  <si>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</si>
  <si>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</si>
  <si>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</si>
  <si>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</si>
  <si>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</si>
  <si>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</si>
  <si>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</si>
  <si>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</si>
  <si>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</si>
  <si>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</si>
  <si>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</si>
  <si>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</si>
  <si>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</si>
  <si>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</si>
  <si>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</si>
  <si>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</si>
  <si>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</si>
  <si>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</si>
  <si>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</si>
  <si>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</si>
  <si>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</si>
  <si>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</si>
  <si>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</si>
  <si>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</si>
  <si>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</si>
  <si>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</si>
  <si>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</si>
  <si>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</si>
  <si>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</si>
  <si>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</si>
  <si>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</si>
  <si>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</si>
  <si>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</si>
  <si>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</si>
  <si>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</si>
  <si>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</si>
  <si>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</si>
  <si>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</si>
  <si>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</si>
  <si>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</si>
  <si>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</si>
  <si>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</si>
  <si>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</si>
  <si>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</si>
  <si>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</si>
  <si>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</si>
  <si>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</si>
  <si>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</si>
  <si>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</si>
  <si>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</si>
  <si>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</si>
  <si>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</si>
  <si>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</si>
  <si>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</si>
  <si>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</si>
  <si>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</si>
  <si>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</si>
  <si>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</si>
  <si>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</si>
  <si>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</si>
  <si>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</si>
  <si>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</si>
  <si>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</si>
  <si>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</si>
  <si>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</si>
  <si>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</si>
  <si>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</si>
  <si>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</si>
  <si>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</si>
  <si>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</si>
  <si>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</si>
  <si>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</si>
  <si>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</si>
  <si>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</si>
  <si>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</si>
  <si>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</si>
  <si>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</si>
  <si>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</si>
  <si>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</si>
  <si>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</si>
  <si>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</si>
  <si>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</si>
  <si>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</si>
  <si>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</si>
  <si>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</si>
  <si>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</si>
  <si>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</si>
  <si>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</si>
  <si>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</si>
  <si>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</si>
  <si>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</si>
  <si>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</si>
  <si>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</si>
  <si>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</si>
  <si>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</si>
  <si>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</si>
  <si>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</si>
  <si>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</si>
  <si>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</si>
  <si>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</si>
  <si>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</si>
  <si>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</si>
  <si>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</si>
  <si>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</si>
  <si>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</si>
  <si>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</si>
  <si>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</si>
  <si>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</si>
  <si>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</si>
  <si>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</si>
  <si>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</si>
  <si>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</si>
  <si>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</si>
  <si>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</si>
  <si>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</si>
  <si>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</si>
  <si>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</si>
  <si>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</si>
  <si>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</si>
  <si>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</si>
  <si>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</si>
  <si>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</si>
  <si>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</si>
  <si>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</si>
  <si>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</si>
  <si>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</si>
  <si>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</si>
  <si>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</si>
  <si>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</si>
  <si>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</si>
  <si>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</si>
  <si>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</si>
  <si>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</si>
  <si>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</si>
  <si>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</si>
  <si>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</si>
  <si>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</si>
  <si>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</si>
  <si>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</si>
  <si>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</si>
  <si>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</si>
  <si>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</si>
  <si>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</si>
  <si>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</si>
  <si>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</si>
  <si>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</si>
  <si>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</si>
  <si>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</si>
  <si>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</si>
  <si>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</si>
  <si>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</si>
  <si>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</si>
  <si>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</si>
  <si>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</si>
  <si>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</si>
  <si>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</si>
  <si>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</si>
  <si>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</si>
  <si>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</si>
  <si>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</si>
  <si>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</si>
  <si>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</si>
  <si>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</si>
  <si>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</si>
  <si>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</si>
  <si>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</si>
  <si>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</si>
  <si>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</si>
  <si>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</si>
  <si>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</si>
  <si>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</si>
  <si>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</si>
  <si>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</si>
  <si>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</si>
  <si>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</si>
  <si>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</si>
  <si>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</si>
  <si>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</si>
  <si>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</si>
  <si>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</si>
  <si>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</si>
  <si>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</si>
  <si>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</si>
  <si>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</si>
  <si>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</si>
  <si>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</si>
  <si>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</si>
  <si>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</si>
  <si>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</si>
  <si>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</si>
  <si>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</si>
  <si>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</si>
  <si>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</si>
  <si>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</si>
  <si>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</si>
  <si>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</si>
  <si>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</si>
  <si>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</si>
  <si>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</si>
  <si>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</si>
  <si>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</si>
  <si>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</si>
  <si>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</si>
  <si>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</si>
  <si>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</si>
  <si>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</si>
  <si>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</si>
  <si>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</si>
  <si>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</si>
  <si>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</si>
  <si>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</si>
  <si>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</si>
  <si>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</si>
  <si>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</si>
  <si>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</si>
  <si>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</si>
  <si>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</si>
  <si>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</si>
  <si>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</si>
  <si>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</si>
  <si>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</si>
  <si>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</si>
  <si>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</si>
  <si>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</si>
  <si>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</si>
  <si>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</si>
  <si>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</si>
  <si>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</si>
  <si>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</si>
  <si>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</si>
  <si>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</si>
  <si>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</si>
  <si>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</si>
  <si>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</si>
  <si>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</si>
  <si>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</si>
  <si>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</si>
  <si>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</si>
  <si>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</si>
  <si>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</si>
  <si>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</si>
  <si>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</si>
  <si>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</si>
  <si>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</si>
  <si>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</si>
  <si>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</si>
  <si>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</si>
  <si>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</si>
  <si>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</si>
  <si>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</si>
  <si>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</si>
  <si>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</si>
  <si>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</si>
  <si>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</si>
  <si>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</si>
  <si>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</si>
  <si>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</si>
  <si>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</si>
  <si>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</si>
  <si>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</si>
  <si>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</si>
  <si>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</si>
  <si>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</si>
  <si>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</si>
  <si>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</si>
  <si>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</si>
  <si>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</si>
  <si>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</si>
  <si>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</si>
  <si>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</si>
  <si>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</si>
  <si>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</si>
  <si>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</si>
  <si>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</si>
  <si>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</si>
  <si>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</si>
  <si>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</si>
  <si>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</si>
  <si>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</si>
  <si>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</si>
  <si>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</si>
  <si>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</si>
  <si>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</si>
  <si>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</si>
  <si>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</si>
  <si>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</si>
  <si>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</si>
  <si>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</si>
  <si>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</si>
  <si>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</si>
  <si>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</si>
  <si>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</si>
  <si>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</si>
  <si>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</si>
  <si>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</si>
  <si>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</si>
  <si>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</si>
  <si>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</si>
  <si>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</si>
  <si>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</si>
  <si>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</si>
  <si>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</si>
  <si>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</si>
  <si>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</si>
  <si>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</si>
  <si>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</si>
  <si>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</si>
  <si>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</si>
  <si>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</si>
  <si>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</si>
  <si>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</si>
  <si>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</si>
  <si>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</si>
  <si>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</si>
  <si>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</si>
  <si>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</si>
  <si>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</si>
  <si>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</si>
  <si>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</si>
  <si>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</si>
  <si>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</si>
  <si>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</si>
  <si>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</si>
  <si>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</si>
  <si>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</si>
  <si>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</si>
  <si>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</si>
  <si>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</si>
  <si>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</si>
  <si>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</si>
  <si>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</si>
  <si>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</si>
  <si>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</si>
  <si>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</si>
  <si>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</si>
  <si>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</si>
  <si>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</si>
  <si>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</si>
  <si>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</si>
  <si>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</si>
  <si>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</si>
  <si>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</si>
  <si>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</si>
  <si>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</si>
  <si>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</si>
  <si>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</si>
  <si>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</si>
  <si>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</si>
  <si>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</si>
  <si>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</si>
  <si>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</si>
  <si>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</si>
  <si>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</si>
  <si>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</si>
  <si>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</si>
  <si>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</si>
  <si>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</si>
  <si>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</si>
  <si>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</si>
  <si>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</si>
  <si>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</si>
  <si>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</si>
  <si>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</si>
  <si>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</si>
  <si>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</si>
  <si>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</si>
  <si>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</si>
  <si>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</si>
  <si>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</si>
  <si>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</si>
  <si>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</si>
  <si>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</si>
  <si>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</si>
  <si>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</si>
  <si>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</si>
  <si>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</si>
  <si>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</si>
  <si>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</si>
  <si>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</si>
  <si>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</si>
  <si>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</si>
  <si>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</si>
  <si>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</si>
  <si>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</si>
  <si>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</si>
  <si>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</si>
  <si>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</si>
  <si>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</si>
  <si>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</si>
  <si>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</si>
  <si>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</si>
  <si>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</si>
  <si>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</si>
  <si>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</si>
  <si>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</si>
  <si>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</si>
  <si>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</si>
  <si>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</si>
  <si>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</si>
  <si>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</si>
  <si>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</si>
  <si>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</si>
  <si>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</si>
  <si>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</si>
  <si>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</si>
  <si>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</si>
  <si>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</si>
  <si>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</si>
  <si>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</si>
  <si>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</si>
  <si>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</si>
  <si>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</si>
  <si>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</si>
  <si>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</si>
  <si>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</si>
  <si>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</si>
  <si>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</si>
  <si>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</si>
  <si>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</si>
  <si>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</si>
  <si>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</si>
  <si>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</si>
  <si>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</si>
  <si>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</si>
  <si>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</si>
  <si>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</si>
  <si>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</si>
  <si>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</si>
  <si>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</si>
  <si>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</si>
  <si>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</si>
  <si>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</si>
  <si>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</si>
  <si>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</si>
  <si>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</si>
  <si>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</si>
  <si>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</si>
  <si>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</si>
  <si>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</si>
  <si>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</si>
  <si>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</si>
  <si>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</si>
  <si>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</si>
  <si>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</si>
  <si>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</si>
  <si>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</si>
  <si>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</si>
  <si>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</si>
  <si>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</si>
  <si>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</si>
  <si>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</si>
  <si>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</si>
  <si>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</si>
  <si>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</si>
  <si>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</si>
  <si>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</si>
  <si>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</si>
  <si>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</si>
  <si>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</si>
  <si>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</si>
  <si>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</si>
  <si>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</si>
  <si>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</si>
  <si>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</si>
  <si>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</si>
  <si>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</si>
  <si>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</si>
  <si>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</si>
  <si>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</si>
  <si>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</si>
  <si>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</si>
  <si>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</si>
  <si>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</si>
  <si>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</si>
  <si>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</si>
  <si>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</si>
  <si>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</si>
  <si>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</si>
  <si>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</si>
  <si>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</si>
  <si>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</si>
  <si>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</si>
  <si>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</si>
  <si>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</si>
  <si>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</si>
  <si>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</si>
  <si>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</si>
  <si>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</si>
  <si>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</si>
  <si>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</si>
  <si>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</si>
  <si>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</si>
  <si>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</si>
  <si>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</si>
  <si>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</si>
  <si>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</si>
  <si>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</si>
  <si>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</si>
  <si>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</si>
  <si>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</si>
  <si>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</si>
  <si>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</si>
  <si>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</si>
  <si>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</si>
  <si>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</si>
  <si>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</si>
  <si>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</si>
  <si>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</si>
  <si>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</si>
  <si>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</si>
  <si>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</si>
  <si>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</si>
  <si>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</si>
  <si>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</si>
  <si>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</si>
  <si>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</si>
  <si>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</si>
  <si>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</si>
  <si>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</si>
  <si>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</si>
  <si>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</si>
  <si>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</si>
  <si>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</si>
  <si>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</si>
  <si>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</si>
  <si>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</si>
  <si>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</si>
  <si>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</si>
  <si>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</si>
  <si>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</si>
  <si>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</si>
  <si>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</si>
  <si>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</si>
  <si>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</si>
  <si>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</si>
  <si>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</si>
  <si>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</si>
  <si>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</si>
  <si>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</si>
  <si>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</si>
  <si>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</si>
  <si>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</si>
  <si>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</si>
  <si>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</si>
  <si>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</si>
  <si>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</si>
  <si>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</si>
  <si>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</si>
  <si>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</si>
  <si>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</si>
  <si>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</si>
  <si>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</si>
  <si>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</si>
  <si>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</si>
  <si>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</si>
  <si>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</si>
  <si>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</si>
  <si>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</si>
  <si>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</si>
  <si>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</si>
  <si>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</si>
  <si>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</si>
  <si>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</si>
  <si>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</si>
  <si>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</si>
  <si>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</si>
  <si>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</si>
  <si>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</si>
  <si>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</si>
  <si>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</si>
  <si>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</si>
  <si>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</si>
  <si>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</si>
  <si>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</si>
  <si>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</si>
  <si>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</si>
  <si>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</si>
  <si>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</si>
  <si>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</si>
  <si>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</si>
  <si>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</si>
  <si>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</si>
  <si>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</si>
  <si>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</si>
  <si>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</si>
  <si>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</si>
  <si>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</si>
  <si>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</si>
  <si>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</si>
  <si>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</si>
  <si>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</si>
  <si>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</si>
  <si>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</si>
  <si>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</si>
  <si>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</si>
  <si>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</si>
  <si>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</si>
  <si>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</si>
  <si>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</si>
  <si>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</si>
  <si>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</si>
  <si>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</si>
  <si>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</si>
  <si>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</si>
  <si>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</si>
  <si>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</si>
  <si>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</si>
  <si>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</si>
  <si>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</si>
  <si>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</si>
  <si>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</si>
  <si>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</si>
  <si>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</si>
  <si>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</si>
  <si>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</si>
  <si>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</si>
  <si>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</si>
  <si>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</si>
  <si>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</si>
  <si>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</si>
  <si>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</si>
  <si>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</si>
  <si>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</si>
  <si>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</si>
  <si>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</si>
  <si>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</si>
  <si>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</si>
  <si>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</si>
  <si>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</si>
  <si>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</si>
  <si>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</si>
  <si>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</si>
  <si>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</si>
  <si>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</si>
  <si>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</si>
  <si>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</si>
  <si>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</si>
  <si>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</si>
  <si>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</si>
  <si>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</si>
  <si>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</si>
  <si>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</si>
  <si>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</si>
  <si>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</si>
  <si>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</si>
  <si>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</si>
  <si>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</si>
  <si>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</si>
  <si>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</si>
  <si>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</si>
  <si>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</si>
  <si>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</si>
  <si>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</si>
  <si>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</si>
  <si>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</si>
  <si>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</si>
  <si>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</si>
  <si>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</si>
  <si>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</si>
  <si>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</si>
  <si>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</si>
  <si>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</si>
  <si>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</si>
  <si>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</si>
  <si>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</si>
  <si>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</si>
  <si>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</si>
  <si>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</si>
  <si>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</si>
  <si>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</si>
  <si>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</si>
  <si>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</si>
  <si>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</si>
  <si>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</si>
  <si>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</si>
  <si>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</si>
  <si>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</si>
  <si>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</si>
  <si>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</si>
  <si>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</si>
  <si>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</si>
  <si>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</si>
  <si>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</si>
  <si>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</si>
  <si>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</si>
  <si>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</si>
  <si>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</si>
  <si>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</si>
  <si>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</si>
  <si>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</si>
  <si>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</si>
  <si>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</si>
  <si>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</si>
  <si>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</si>
  <si>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</si>
  <si>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</si>
  <si>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</si>
  <si>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</si>
  <si>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</si>
  <si>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</si>
  <si>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</si>
  <si>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</si>
  <si>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</si>
  <si>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</si>
  <si>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</si>
  <si>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</si>
  <si>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</si>
  <si>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</si>
  <si>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</si>
  <si>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</si>
  <si>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</si>
  <si>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</si>
  <si>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</si>
  <si>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</si>
  <si>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</si>
  <si>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</si>
  <si>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</si>
  <si>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</si>
  <si>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</si>
  <si>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</si>
  <si>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</si>
  <si>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</si>
  <si>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</si>
  <si>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</si>
  <si>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</si>
  <si>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</si>
  <si>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</si>
  <si>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</si>
  <si>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</si>
  <si>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</si>
  <si>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</si>
  <si>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</si>
  <si>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</si>
  <si>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</si>
  <si>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</si>
  <si>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</si>
  <si>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</si>
  <si>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</si>
  <si>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</si>
  <si>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</si>
  <si>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</si>
  <si>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</si>
  <si>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</si>
  <si>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</si>
  <si>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</si>
  <si>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</si>
  <si>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</si>
  <si>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</si>
  <si>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</si>
  <si>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</si>
  <si>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</si>
  <si>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</si>
  <si>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</si>
  <si>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</si>
  <si>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</si>
  <si>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</si>
  <si>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</si>
  <si>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</si>
  <si>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</si>
  <si>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</si>
  <si>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</si>
  <si>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</si>
  <si>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</si>
  <si>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</si>
  <si>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</si>
  <si>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</si>
  <si>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</si>
  <si>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</si>
  <si>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</si>
  <si>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</si>
  <si>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</si>
  <si>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</si>
  <si>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</si>
  <si>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</si>
  <si>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</si>
  <si>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</si>
  <si>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</si>
  <si>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</si>
  <si>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</si>
  <si>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</si>
  <si>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</si>
  <si>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</si>
  <si>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</si>
  <si>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</si>
  <si>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</si>
  <si>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</si>
  <si>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</si>
  <si>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</si>
  <si>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</si>
  <si>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</si>
  <si>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</si>
  <si>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</si>
  <si>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</si>
  <si>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</si>
  <si>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</si>
  <si>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</si>
  <si>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</si>
  <si>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</si>
  <si>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</si>
  <si>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</si>
  <si>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</si>
  <si>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</si>
  <si>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</si>
  <si>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</si>
  <si>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</si>
  <si>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</si>
  <si>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</si>
  <si>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</si>
  <si>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</si>
  <si>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</si>
  <si>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</si>
  <si>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</si>
  <si>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</si>
  <si>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</si>
  <si>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</si>
  <si>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</si>
  <si>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</si>
  <si>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</si>
  <si>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</si>
  <si>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</si>
  <si>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</si>
  <si>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</si>
  <si>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</si>
  <si>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</si>
  <si>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</si>
  <si>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</si>
  <si>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</si>
  <si>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</si>
  <si>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</si>
  <si>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</si>
  <si>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</si>
  <si>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</si>
  <si>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</si>
  <si>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</si>
  <si>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</si>
  <si>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</si>
  <si>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</si>
  <si>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</si>
  <si>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</si>
  <si>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</si>
  <si>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</si>
  <si>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</si>
  <si>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</si>
  <si>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</si>
  <si>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</si>
  <si>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</si>
  <si>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</si>
  <si>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</si>
  <si>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</si>
  <si>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</si>
  <si>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</si>
  <si>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</si>
  <si>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</si>
  <si>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</si>
  <si>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</si>
  <si>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</si>
  <si>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</si>
  <si>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</si>
  <si>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</si>
  <si>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</si>
  <si>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</si>
  <si>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</si>
  <si>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</si>
  <si>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</si>
  <si>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</si>
  <si>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</si>
  <si>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</si>
  <si>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</si>
  <si>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</si>
  <si>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</si>
  <si>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</si>
  <si>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</si>
  <si>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</si>
  <si>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</si>
  <si>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</si>
  <si>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</si>
  <si>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</si>
  <si>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</si>
  <si>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</si>
  <si>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</si>
  <si>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</si>
  <si>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</si>
  <si>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</si>
  <si>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</si>
  <si>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</si>
  <si>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</si>
  <si>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</si>
  <si>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</si>
  <si>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</si>
  <si>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</si>
  <si>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</si>
  <si>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</si>
  <si>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</si>
  <si>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</si>
  <si>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</si>
  <si>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</si>
  <si>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</si>
  <si>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</si>
  <si>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</si>
  <si>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</si>
  <si>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</si>
  <si>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</si>
  <si>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</si>
  <si>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</si>
  <si>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</si>
  <si>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</si>
  <si>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</si>
  <si>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</si>
  <si>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</si>
  <si>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</si>
  <si>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</si>
  <si>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</si>
  <si>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</si>
  <si>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</si>
  <si>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</si>
  <si>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</si>
  <si>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</si>
  <si>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</si>
  <si>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</si>
  <si>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</si>
  <si>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</si>
  <si>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</si>
  <si>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</si>
  <si>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</si>
  <si>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</si>
  <si>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</si>
  <si>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</si>
  <si>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</si>
  <si>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</si>
  <si>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</si>
  <si>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</si>
  <si>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</si>
  <si>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</si>
  <si>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</si>
  <si>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</si>
  <si>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</si>
  <si>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</si>
  <si>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</si>
  <si>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</si>
  <si>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</si>
  <si>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</si>
  <si>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</si>
  <si>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</si>
  <si>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</si>
  <si>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</si>
  <si>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</si>
  <si>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</si>
  <si>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</si>
  <si>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</si>
  <si>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</si>
  <si>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</si>
  <si>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</si>
  <si>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</si>
  <si>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</si>
  <si>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</si>
  <si>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</si>
  <si>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</si>
  <si>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</si>
  <si>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</si>
  <si>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</si>
  <si>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</si>
  <si>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</si>
  <si>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</si>
  <si>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</si>
  <si>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</si>
  <si>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</si>
  <si>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</si>
  <si>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</si>
  <si>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</si>
  <si>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</si>
  <si>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</si>
  <si>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</si>
  <si>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</si>
  <si>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</si>
  <si>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</si>
  <si>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</si>
  <si>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</si>
  <si>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</si>
  <si>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</si>
  <si>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</si>
  <si>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</si>
  <si>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</si>
  <si>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</si>
  <si>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</si>
  <si>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</si>
  <si>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</si>
  <si>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</si>
  <si>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</si>
  <si>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</si>
  <si>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</si>
  <si>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</si>
  <si>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</si>
  <si>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</si>
  <si>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</si>
  <si>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</si>
  <si>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</si>
  <si>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</si>
  <si>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</si>
  <si>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</si>
  <si>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</si>
  <si>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</si>
  <si>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</si>
  <si>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</si>
  <si>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</si>
  <si>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</si>
  <si>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</si>
  <si>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</si>
  <si>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</si>
  <si>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</si>
  <si>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</si>
  <si>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</si>
  <si>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</si>
  <si>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</si>
  <si>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</si>
  <si>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</si>
  <si>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</si>
  <si>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</si>
  <si>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</si>
  <si>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</si>
  <si>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</si>
  <si>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</si>
  <si>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</si>
  <si>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</si>
  <si>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</si>
  <si>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</si>
  <si>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</si>
  <si>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</si>
  <si>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</si>
  <si>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</si>
  <si>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</si>
  <si>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</si>
  <si>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</si>
  <si>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</si>
  <si>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</si>
  <si>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</si>
  <si>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</si>
  <si>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</si>
  <si>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</si>
  <si>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</si>
  <si>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</si>
  <si>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</si>
  <si>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</si>
  <si>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</si>
  <si>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</si>
  <si>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</si>
  <si>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</si>
  <si>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</si>
  <si>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</si>
  <si>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</si>
  <si>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</si>
  <si>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</si>
  <si>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</si>
  <si>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</si>
  <si>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</si>
  <si>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</si>
  <si>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</si>
  <si>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</si>
  <si>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</si>
  <si>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</si>
  <si>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</si>
  <si>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</si>
  <si>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</si>
  <si>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</si>
  <si>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</si>
  <si>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</si>
  <si>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</si>
  <si>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</si>
  <si>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</si>
  <si>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</si>
  <si>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</si>
  <si>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</si>
  <si>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</si>
  <si>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</si>
  <si>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</si>
  <si>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</si>
  <si>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</si>
  <si>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</si>
  <si>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</si>
  <si>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</si>
  <si>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</si>
  <si>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</si>
  <si>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</si>
  <si>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</si>
  <si>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</si>
  <si>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</si>
  <si>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</si>
  <si>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</si>
  <si>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</si>
  <si>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</si>
  <si>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</si>
  <si>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</si>
  <si>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</si>
  <si>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</si>
  <si>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</si>
  <si>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</si>
  <si>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</si>
  <si>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</si>
  <si>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</si>
  <si>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</si>
  <si>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</si>
  <si>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</si>
  <si>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</si>
  <si>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</si>
  <si>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</si>
  <si>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</si>
  <si>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</si>
  <si>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</si>
  <si>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</si>
  <si>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</si>
  <si>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</si>
  <si>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</si>
  <si>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</si>
  <si>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</si>
  <si>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</si>
  <si>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</si>
  <si>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</si>
  <si>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</si>
  <si>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</si>
  <si>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</si>
  <si>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</si>
  <si>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</si>
  <si>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</si>
  <si>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</si>
  <si>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</si>
  <si>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</si>
  <si>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</si>
  <si>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</si>
  <si>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</si>
  <si>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</si>
  <si>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</si>
  <si>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</si>
  <si>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</si>
  <si>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</si>
  <si>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</si>
  <si>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</si>
  <si>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</si>
  <si>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</si>
  <si>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</si>
  <si>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</si>
  <si>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</si>
  <si>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</si>
  <si>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</si>
  <si>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</si>
  <si>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</si>
  <si>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</si>
  <si>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</si>
  <si>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</si>
  <si>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</si>
  <si>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</si>
  <si>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</si>
  <si>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</si>
  <si>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</si>
  <si>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</si>
  <si>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</si>
  <si>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</si>
  <si>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</si>
  <si>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</si>
  <si>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</si>
  <si>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</si>
  <si>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</si>
  <si>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</si>
  <si>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</si>
  <si>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</si>
  <si>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</si>
  <si>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</si>
  <si>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</si>
  <si>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</si>
  <si>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</si>
  <si>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</si>
  <si>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</si>
  <si>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</si>
  <si>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</si>
  <si>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</si>
  <si>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</si>
  <si>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</si>
  <si>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</si>
  <si>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</si>
  <si>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</si>
  <si>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</si>
  <si>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</si>
  <si>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</si>
  <si>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</si>
  <si>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</si>
  <si>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</si>
  <si>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</si>
  <si>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</si>
  <si>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</si>
  <si>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</si>
  <si>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</si>
  <si>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</si>
  <si>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</si>
  <si>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</si>
  <si>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</si>
  <si>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</si>
  <si>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</si>
  <si>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</si>
  <si>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</si>
  <si>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</si>
  <si>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</si>
  <si>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</si>
  <si>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</si>
  <si>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</si>
  <si>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</si>
  <si>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</si>
  <si>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</si>
  <si>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</si>
  <si>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</si>
  <si>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</si>
  <si>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</si>
  <si>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</si>
  <si>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</si>
  <si>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</si>
  <si>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</si>
  <si>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</si>
  <si>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</si>
  <si>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</si>
  <si>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</si>
  <si>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</si>
  <si>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</si>
  <si>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</si>
  <si>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</si>
  <si>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</si>
  <si>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</si>
  <si>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</si>
  <si>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</si>
  <si>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</si>
  <si>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</si>
  <si>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</si>
  <si>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</si>
  <si>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</si>
  <si>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</si>
  <si>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</si>
  <si>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</si>
  <si>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</si>
  <si>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</si>
  <si>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</si>
  <si>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</si>
  <si>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</si>
  <si>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</si>
  <si>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</si>
  <si>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</si>
  <si>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</si>
  <si>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</si>
  <si>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</si>
  <si>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</si>
  <si>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</si>
  <si>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</si>
  <si>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</si>
  <si>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</si>
  <si>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</si>
  <si>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</si>
  <si>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</si>
  <si>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</si>
  <si>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</si>
  <si>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</si>
  <si>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</si>
  <si>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</si>
  <si>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</si>
  <si>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</si>
  <si>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</si>
  <si>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</si>
  <si>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</si>
  <si>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</si>
  <si>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</si>
  <si>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</si>
  <si>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</si>
  <si>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</si>
  <si>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</si>
  <si>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</si>
  <si>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</si>
  <si>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</si>
  <si>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</si>
  <si>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</si>
  <si>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</si>
  <si>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</si>
  <si>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</si>
  <si>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</si>
  <si>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</si>
  <si>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</si>
  <si>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</si>
  <si>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</si>
  <si>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</si>
  <si>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</si>
  <si>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</si>
  <si>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</si>
  <si>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</si>
  <si>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</si>
  <si>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</si>
  <si>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</si>
  <si>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</si>
  <si>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</si>
  <si>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</si>
  <si>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</si>
  <si>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</si>
  <si>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</si>
  <si>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</si>
  <si>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</si>
  <si>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</si>
  <si>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</si>
  <si>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</si>
  <si>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</si>
  <si>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</si>
  <si>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</si>
  <si>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</si>
  <si>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</si>
  <si>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</si>
  <si>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</si>
  <si>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</si>
  <si>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</si>
  <si>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</si>
  <si>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</si>
  <si>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</si>
  <si>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</si>
  <si>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</si>
  <si>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</si>
  <si>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</si>
  <si>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</si>
  <si>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</si>
  <si>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</si>
  <si>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</si>
  <si>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</si>
  <si>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</si>
  <si>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</si>
  <si>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</si>
  <si>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</si>
  <si>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</si>
  <si>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</si>
  <si>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</si>
  <si>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</si>
  <si>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</si>
  <si>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</si>
  <si>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</si>
  <si>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</si>
  <si>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</si>
  <si>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</si>
  <si>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</si>
  <si>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</si>
  <si>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</si>
  <si>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</si>
  <si>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</si>
  <si>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</si>
  <si>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</si>
  <si>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</si>
  <si>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</si>
  <si>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</si>
  <si>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</si>
  <si>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</si>
  <si>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</si>
  <si>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</si>
  <si>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</si>
  <si>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</si>
  <si>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</si>
  <si>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</si>
  <si>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</si>
  <si>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</si>
  <si>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</si>
  <si>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</si>
  <si>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</si>
  <si>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</si>
  <si>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</si>
  <si>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</si>
  <si>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</si>
  <si>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</si>
  <si>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</si>
  <si>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</si>
  <si>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</si>
  <si>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</si>
  <si>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</si>
  <si>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</si>
  <si>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</si>
  <si>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</si>
  <si>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</si>
  <si>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</si>
  <si>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</si>
  <si>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</si>
  <si>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</si>
  <si>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</si>
  <si>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</si>
  <si>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</si>
  <si>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</si>
  <si>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</si>
  <si>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</si>
  <si>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</si>
  <si>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</si>
  <si>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</si>
  <si>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</si>
  <si>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</si>
  <si>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</si>
  <si>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</si>
  <si>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</si>
  <si>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</si>
  <si>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</si>
  <si>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</si>
  <si>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</si>
  <si>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</si>
  <si>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</si>
  <si>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</si>
  <si>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</si>
  <si>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</si>
  <si>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</si>
  <si>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</si>
  <si>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</si>
  <si>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</si>
  <si>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</si>
  <si>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</si>
  <si>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</si>
  <si>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</si>
  <si>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</si>
  <si>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</si>
  <si>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</si>
  <si>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</si>
  <si>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</si>
  <si>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</si>
  <si>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</si>
  <si>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</si>
  <si>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</si>
  <si>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</si>
  <si>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</si>
  <si>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</si>
  <si>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</si>
  <si>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</si>
  <si>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</si>
  <si>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</si>
  <si>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</si>
  <si>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</si>
  <si>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</si>
  <si>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</si>
  <si>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</si>
  <si>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</si>
  <si>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</si>
  <si>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</si>
  <si>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</si>
  <si>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</si>
  <si>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</si>
  <si>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</si>
  <si>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</si>
  <si>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</si>
  <si>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</si>
  <si>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</si>
  <si>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</si>
  <si>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</si>
  <si>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</si>
  <si>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</si>
  <si>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</si>
  <si>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</si>
  <si>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</si>
  <si>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</si>
  <si>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</si>
  <si>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</si>
  <si>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</si>
  <si>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</si>
  <si>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</si>
  <si>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</si>
  <si>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</si>
  <si>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</si>
  <si>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</si>
  <si>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</si>
  <si>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</si>
  <si>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</si>
  <si>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</si>
  <si>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</si>
  <si>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</si>
  <si>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</si>
  <si>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</si>
  <si>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</si>
  <si>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</si>
  <si>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</si>
  <si>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</si>
  <si>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</si>
  <si>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</si>
  <si>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</si>
  <si>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</si>
  <si>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</si>
  <si>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</si>
  <si>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</si>
  <si>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</si>
  <si>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</si>
  <si>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</si>
  <si>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</si>
  <si>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</si>
  <si>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</si>
  <si>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</si>
  <si>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</si>
  <si>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</si>
  <si>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</si>
  <si>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</si>
  <si>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</si>
  <si>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</si>
  <si>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</si>
  <si>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</si>
  <si>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</si>
  <si>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</si>
  <si>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</si>
  <si>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</si>
  <si>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</si>
  <si>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</si>
  <si>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</si>
  <si>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</si>
  <si>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</si>
  <si>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</si>
  <si>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</si>
  <si>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</si>
  <si>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</si>
  <si>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</si>
  <si>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</si>
  <si>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</si>
  <si>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</si>
  <si>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</si>
  <si>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</si>
  <si>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</si>
  <si>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</si>
  <si>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</si>
  <si>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</si>
  <si>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</si>
  <si>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</si>
  <si>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</si>
  <si>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</si>
  <si>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</si>
  <si>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</si>
  <si>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</si>
  <si>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</si>
  <si>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</si>
  <si>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</si>
  <si>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</si>
  <si>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</si>
  <si>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</si>
  <si>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</si>
  <si>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</si>
  <si>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</si>
  <si>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</si>
  <si>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</si>
  <si>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</si>
  <si>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</si>
  <si>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</si>
  <si>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</si>
  <si>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</si>
  <si>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</si>
  <si>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</si>
  <si>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</si>
  <si>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</si>
  <si>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</si>
  <si>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</si>
  <si>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</si>
  <si>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</si>
  <si>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</si>
  <si>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</si>
  <si>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</si>
  <si>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</si>
  <si>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</si>
  <si>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</si>
  <si>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</si>
  <si>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</si>
  <si>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</si>
  <si>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</si>
  <si>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</si>
  <si>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</si>
  <si>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</si>
  <si>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</si>
  <si>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</si>
  <si>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</si>
  <si>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</si>
  <si>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</si>
  <si>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</si>
  <si>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</si>
  <si>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</si>
  <si>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</si>
  <si>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</si>
  <si>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</si>
  <si>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</si>
  <si>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</si>
  <si>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</si>
  <si>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</si>
  <si>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</si>
  <si>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</si>
  <si>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</si>
  <si>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</si>
  <si>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</si>
  <si>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</si>
  <si>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</si>
  <si>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</si>
  <si>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</si>
  <si>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</si>
  <si>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</si>
  <si>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</si>
  <si>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</si>
  <si>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</si>
  <si>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</si>
  <si>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</si>
  <si>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</si>
  <si>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</si>
  <si>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</si>
  <si>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</si>
  <si>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</si>
  <si>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</si>
  <si>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</si>
  <si>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</si>
  <si>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</si>
  <si>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</si>
  <si>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</si>
  <si>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</si>
  <si>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</si>
  <si>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</si>
  <si>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</si>
  <si>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</si>
  <si>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</si>
  <si>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</si>
  <si>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</si>
  <si>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</si>
  <si>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</si>
  <si>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</si>
  <si>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</si>
  <si>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</si>
  <si>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</si>
  <si>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</si>
  <si>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</si>
  <si>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</si>
  <si>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</si>
  <si>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</si>
  <si>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</si>
  <si>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</si>
  <si>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</si>
  <si>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</si>
  <si>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</si>
  <si>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</si>
  <si>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</si>
  <si>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</si>
  <si>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</si>
  <si>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</si>
  <si>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</si>
  <si>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</si>
  <si>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</si>
  <si>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</si>
  <si>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</si>
  <si>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</si>
  <si>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</si>
  <si>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</si>
  <si>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</si>
  <si>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</si>
  <si>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</si>
  <si>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</si>
  <si>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</si>
  <si>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</si>
  <si>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</si>
  <si>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</si>
  <si>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</si>
  <si>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</si>
  <si>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</si>
  <si>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</si>
  <si>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</si>
  <si>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</si>
  <si>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</si>
  <si>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</si>
  <si>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</si>
  <si>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</si>
  <si>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</si>
  <si>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</si>
  <si>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</si>
  <si>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</si>
  <si>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</si>
  <si>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</si>
  <si>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</si>
  <si>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</si>
  <si>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</si>
  <si>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</si>
  <si>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</si>
  <si>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</si>
  <si>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</si>
  <si>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</si>
  <si>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</si>
  <si>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</si>
  <si>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</si>
  <si>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</si>
  <si>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</si>
  <si>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</si>
  <si>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</si>
  <si>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</si>
  <si>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</si>
  <si>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</si>
  <si>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</si>
  <si>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</si>
  <si>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</si>
  <si>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</si>
  <si>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</si>
  <si>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</si>
  <si>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</si>
  <si>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</si>
  <si>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</si>
  <si>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</si>
  <si>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</si>
  <si>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</si>
  <si>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</si>
  <si>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</si>
  <si>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</si>
  <si>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</si>
  <si>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</si>
  <si>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</si>
  <si>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</si>
  <si>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</si>
  <si>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</si>
  <si>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</si>
  <si>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</si>
  <si>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</si>
  <si>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</si>
  <si>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</si>
  <si>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</si>
  <si>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</si>
  <si>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</si>
  <si>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</si>
  <si>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</si>
  <si>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</si>
  <si>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</si>
  <si>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</si>
  <si>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</si>
  <si>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</si>
  <si>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</si>
  <si>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</si>
  <si>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</si>
  <si>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</si>
  <si>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</si>
  <si>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</si>
  <si>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</si>
  <si>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</si>
  <si>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</si>
  <si>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</si>
  <si>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</si>
  <si>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</si>
  <si>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</si>
  <si>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</si>
  <si>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</si>
  <si>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</si>
  <si>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</si>
  <si>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</si>
  <si>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</si>
  <si>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</si>
  <si>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</si>
  <si>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</si>
  <si>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</si>
  <si>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</si>
  <si>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</si>
  <si>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</si>
  <si>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</si>
  <si>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</si>
  <si>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</si>
  <si>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</si>
  <si>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</si>
  <si>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</si>
  <si>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</si>
  <si>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</si>
  <si>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</si>
  <si>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</si>
  <si>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</si>
  <si>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</si>
  <si>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</si>
  <si>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</si>
  <si>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</si>
  <si>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</si>
  <si>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</si>
  <si>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</si>
  <si>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</si>
  <si>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</si>
  <si>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</si>
  <si>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</si>
  <si>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</si>
  <si>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</si>
  <si>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</si>
  <si>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</si>
  <si>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</si>
  <si>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</si>
  <si>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</si>
  <si>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</si>
  <si>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</si>
  <si>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</si>
  <si>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</si>
  <si>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</si>
  <si>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</si>
  <si>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</si>
  <si>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</si>
  <si>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</si>
  <si>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</si>
  <si>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</si>
  <si>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</si>
  <si>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</si>
  <si>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</si>
  <si>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</si>
  <si>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</si>
  <si>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</si>
  <si>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</si>
  <si>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</si>
  <si>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</si>
  <si>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</si>
  <si>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</si>
  <si>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</si>
  <si>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</si>
  <si>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</si>
  <si>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</si>
  <si>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</si>
  <si>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</si>
  <si>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</si>
  <si>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</si>
  <si>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</si>
  <si>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</si>
  <si>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</si>
  <si>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</si>
  <si>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</si>
  <si>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</si>
  <si>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</si>
  <si>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</si>
  <si>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</si>
  <si>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</si>
  <si>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</si>
  <si>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</si>
  <si>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</si>
  <si>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</si>
  <si>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</si>
  <si>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</si>
  <si>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</si>
  <si>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</si>
  <si>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</si>
  <si>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</si>
  <si>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</si>
  <si>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</si>
  <si>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</si>
  <si>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</si>
  <si>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</si>
  <si>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</si>
  <si>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</si>
  <si>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</si>
  <si>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</si>
  <si>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</si>
  <si>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</si>
  <si>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</si>
  <si>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</si>
  <si>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</si>
  <si>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</si>
  <si>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</si>
  <si>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</si>
  <si>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</si>
  <si>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</si>
  <si>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</si>
  <si>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</si>
  <si>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</si>
  <si>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</si>
  <si>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</si>
  <si>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</si>
  <si>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</si>
  <si>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</si>
  <si>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</si>
  <si>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</si>
  <si>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</si>
  <si>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</si>
  <si>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</si>
  <si>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</si>
  <si>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</si>
  <si>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</si>
  <si>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</si>
  <si>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</si>
  <si>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</si>
  <si>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</si>
  <si>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</si>
  <si>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</si>
  <si>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</si>
  <si>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</si>
  <si>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</si>
  <si>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</si>
  <si>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</si>
  <si>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</si>
  <si>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</si>
  <si>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</si>
  <si>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</si>
  <si>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</si>
  <si>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</si>
  <si>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</si>
  <si>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</si>
  <si>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</si>
  <si>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</si>
  <si>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</si>
  <si>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</si>
  <si>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</si>
  <si>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</si>
  <si>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</si>
  <si>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</si>
  <si>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</si>
  <si>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</si>
  <si>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</si>
  <si>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</si>
  <si>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</si>
  <si>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</si>
  <si>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</si>
  <si>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</si>
  <si>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</si>
  <si>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</si>
  <si>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</si>
  <si>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</si>
  <si>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</si>
  <si>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</si>
  <si>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</si>
  <si>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</si>
  <si>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</si>
  <si>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</si>
  <si>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</si>
  <si>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</si>
  <si>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</si>
  <si>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</si>
  <si>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</si>
  <si>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</si>
  <si>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</si>
  <si>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</si>
  <si>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</si>
  <si>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</si>
  <si>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</si>
  <si>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</si>
  <si>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</si>
  <si>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</si>
  <si>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</si>
  <si>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</si>
  <si>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</si>
  <si>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</si>
  <si>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</si>
  <si>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</si>
  <si>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</si>
  <si>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</si>
  <si>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</si>
  <si>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</si>
  <si>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</si>
  <si>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</si>
  <si>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</si>
  <si>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</si>
  <si>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</si>
  <si>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</si>
  <si>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</si>
  <si>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</si>
  <si>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</si>
  <si>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</si>
  <si>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</si>
  <si>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</si>
  <si>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</si>
  <si>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</si>
  <si>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</si>
  <si>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</si>
  <si>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</si>
  <si>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</si>
  <si>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</si>
  <si>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</si>
  <si>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</si>
  <si>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</si>
  <si>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</si>
  <si>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</si>
  <si>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</si>
  <si>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</si>
  <si>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</si>
  <si>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</si>
  <si>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</si>
  <si>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</si>
  <si>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</si>
  <si>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</si>
  <si>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</si>
  <si>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</si>
  <si>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</si>
  <si>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</si>
  <si>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</si>
  <si>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</si>
  <si>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</si>
  <si>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</si>
  <si>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</si>
  <si>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</si>
  <si>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</si>
  <si>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</si>
  <si>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</si>
  <si>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</si>
  <si>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</si>
  <si>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</si>
  <si>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</si>
  <si>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</si>
  <si>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</si>
  <si>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</si>
  <si>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</si>
  <si>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</si>
  <si>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</si>
  <si>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</si>
  <si>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</si>
  <si>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</si>
  <si>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</si>
  <si>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</si>
  <si>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</si>
  <si>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</si>
  <si>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</si>
  <si>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</si>
  <si>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</si>
  <si>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</si>
  <si>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</si>
  <si>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</si>
  <si>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</si>
  <si>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</si>
  <si>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</si>
  <si>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</si>
  <si>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</si>
  <si>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</si>
  <si>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</si>
  <si>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</si>
  <si>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</si>
  <si>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</si>
  <si>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</si>
  <si>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</si>
  <si>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</si>
  <si>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</si>
  <si>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</si>
  <si>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</si>
  <si>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</si>
  <si>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</si>
  <si>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</si>
  <si>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</si>
  <si>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</si>
  <si>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</si>
  <si>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</si>
  <si>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</si>
  <si>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</si>
  <si>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</si>
  <si>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</si>
  <si>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</si>
  <si>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</si>
  <si>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</si>
  <si>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</si>
  <si>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</si>
  <si>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</si>
  <si>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</si>
  <si>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</si>
  <si>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</si>
  <si>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</si>
  <si>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</si>
  <si>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</si>
  <si>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</si>
  <si>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</si>
  <si>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</si>
  <si>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</si>
  <si>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</si>
  <si>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</si>
  <si>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</si>
  <si>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</si>
  <si>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</si>
  <si>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</si>
  <si>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</si>
  <si>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</si>
  <si>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</si>
  <si>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</si>
  <si>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</si>
  <si>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</si>
  <si>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</si>
  <si>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</si>
  <si>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</si>
  <si>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</si>
  <si>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</si>
  <si>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</si>
  <si>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</si>
  <si>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</si>
  <si>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</si>
  <si>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</si>
  <si>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</si>
  <si>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</si>
  <si>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</si>
  <si>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</si>
  <si>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</si>
  <si>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</si>
  <si>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</si>
  <si>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</si>
  <si>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</si>
  <si>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</si>
  <si>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</si>
  <si>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</si>
  <si>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</si>
  <si>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</si>
  <si>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</si>
  <si>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</si>
  <si>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</si>
  <si>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</si>
  <si>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</si>
  <si>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</si>
  <si>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</si>
  <si>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</si>
  <si>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</si>
  <si>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</si>
  <si>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</si>
  <si>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</si>
  <si>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</si>
  <si>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</si>
  <si>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</si>
  <si>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</si>
  <si>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</si>
  <si>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</si>
  <si>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</si>
  <si>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</si>
  <si>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</si>
  <si>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</si>
  <si>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</si>
  <si>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</si>
  <si>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</si>
  <si>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</si>
  <si>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</si>
  <si>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</si>
  <si>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</si>
  <si>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</si>
  <si>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</si>
  <si>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</si>
  <si>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</si>
  <si>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</si>
  <si>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</si>
  <si>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</si>
  <si>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</si>
  <si>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</si>
  <si>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</si>
  <si>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</si>
  <si>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</si>
  <si>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</si>
  <si>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</si>
  <si>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</si>
  <si>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</si>
  <si>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</si>
  <si>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</si>
  <si>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</si>
  <si>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</si>
  <si>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</si>
  <si>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</si>
  <si>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</si>
  <si>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</si>
  <si>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</si>
  <si>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</si>
  <si>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</si>
  <si>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</si>
  <si>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</si>
  <si>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</si>
  <si>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</si>
  <si>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</si>
  <si>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</si>
  <si>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</si>
  <si>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</si>
  <si>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</si>
  <si>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</si>
  <si>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</si>
  <si>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</si>
  <si>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</si>
  <si>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</si>
  <si>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</si>
  <si>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</si>
  <si>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</si>
  <si>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</si>
  <si>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</si>
  <si>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</si>
  <si>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</si>
  <si>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</si>
  <si>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</si>
  <si>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</si>
  <si>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</si>
  <si>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</si>
  <si>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</si>
  <si>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</si>
  <si>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</si>
  <si>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</si>
  <si>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</si>
  <si>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</si>
  <si>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</si>
  <si>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</si>
  <si>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</si>
  <si>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</si>
  <si>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</si>
  <si>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</si>
  <si>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</si>
  <si>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</si>
  <si>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</si>
  <si>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</si>
  <si>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</si>
  <si>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</si>
  <si>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</si>
  <si>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</si>
  <si>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</si>
  <si>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</si>
  <si>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</si>
  <si>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</si>
  <si>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</si>
  <si>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</si>
  <si>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</si>
  <si>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</si>
  <si>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</si>
  <si>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</si>
  <si>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</si>
  <si>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</si>
  <si>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</si>
  <si>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</si>
  <si>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</si>
  <si>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</si>
  <si>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</si>
  <si>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</si>
  <si>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</si>
  <si>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</si>
  <si>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</si>
  <si>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</si>
  <si>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</si>
  <si>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</si>
  <si>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</si>
  <si>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</si>
  <si>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</si>
  <si>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</si>
  <si>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</si>
  <si>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</si>
  <si>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</si>
  <si>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</si>
  <si>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</si>
  <si>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</si>
  <si>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</si>
  <si>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</si>
  <si>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</si>
  <si>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</si>
  <si>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</si>
  <si>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</si>
  <si>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</si>
  <si>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</si>
  <si>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</si>
  <si>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</si>
  <si>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</si>
  <si>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</si>
  <si>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</si>
  <si>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</si>
  <si>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</si>
  <si>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</si>
  <si>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</si>
  <si>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</si>
  <si>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</si>
  <si>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</si>
  <si>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</si>
  <si>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</si>
  <si>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</si>
  <si>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</si>
  <si>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</si>
  <si>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</si>
  <si>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</si>
  <si>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</si>
  <si>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</si>
  <si>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</si>
  <si>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</si>
  <si>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</si>
  <si>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</si>
  <si>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</si>
  <si>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</si>
  <si>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</si>
  <si>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</si>
  <si>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</si>
  <si>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</si>
  <si>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</si>
  <si>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</si>
  <si>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</si>
  <si>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</si>
  <si>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</si>
  <si>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</si>
  <si>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</si>
  <si>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</si>
  <si>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</si>
  <si>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</si>
  <si>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</si>
  <si>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</si>
  <si>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</si>
  <si>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</si>
  <si>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</si>
  <si>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</si>
  <si>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</si>
  <si>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</si>
  <si>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</si>
  <si>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</si>
  <si>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</si>
  <si>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</si>
  <si>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</si>
  <si>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</si>
  <si>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</si>
  <si>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</si>
  <si>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</si>
  <si>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</si>
  <si>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</si>
  <si>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</si>
  <si>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</si>
  <si>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</si>
  <si>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</si>
  <si>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</si>
  <si>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</si>
  <si>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</si>
  <si>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</si>
  <si>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</si>
  <si>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</si>
  <si>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</si>
  <si>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</si>
  <si>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</si>
  <si>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</si>
  <si>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</si>
  <si>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</si>
  <si>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</si>
  <si>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</si>
  <si>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</si>
  <si>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</si>
  <si>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</si>
  <si>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</si>
  <si>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</si>
  <si>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</si>
  <si>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</si>
  <si>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</si>
  <si>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</si>
  <si>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</si>
  <si>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</si>
  <si>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</si>
  <si>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</si>
  <si>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</si>
  <si>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</si>
  <si>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</si>
  <si>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</si>
  <si>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</si>
  <si>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</si>
  <si>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</si>
  <si>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</si>
  <si>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</si>
  <si>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</si>
  <si>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</si>
  <si>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</si>
  <si>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</si>
  <si>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</si>
  <si>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</si>
  <si>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</si>
  <si>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</si>
  <si>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</si>
  <si>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</si>
  <si>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</si>
  <si>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</si>
  <si>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</si>
  <si>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</si>
  <si>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</si>
  <si>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</si>
  <si>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</si>
  <si>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</si>
  <si>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</si>
  <si>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</si>
  <si>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</si>
  <si>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</si>
  <si>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</si>
  <si>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</si>
  <si>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</si>
  <si>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</si>
  <si>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</si>
  <si>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</si>
  <si>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</si>
  <si>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</si>
  <si>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</si>
  <si>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</si>
  <si>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</si>
  <si>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</si>
  <si>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</si>
  <si>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</si>
  <si>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</si>
  <si>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</si>
  <si>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</si>
  <si>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</si>
  <si>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</si>
  <si>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</si>
  <si>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</si>
  <si>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</si>
  <si>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</si>
  <si>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</si>
  <si>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</si>
  <si>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</si>
  <si>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</si>
  <si>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</si>
  <si>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</si>
  <si>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</si>
  <si>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</si>
  <si>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</si>
  <si>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</si>
  <si>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</si>
  <si>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</si>
  <si>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</si>
  <si>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</si>
  <si>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</si>
  <si>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</si>
  <si>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</si>
  <si>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</si>
  <si>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</si>
  <si>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</si>
  <si>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</si>
  <si>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</si>
  <si>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</si>
  <si>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</si>
  <si>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</si>
  <si>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</si>
  <si>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</si>
  <si>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</si>
  <si>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</si>
  <si>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</si>
  <si>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</si>
  <si>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</si>
  <si>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</si>
  <si>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</si>
  <si>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</si>
  <si>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</si>
  <si>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</si>
  <si>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</si>
  <si>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</si>
  <si>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</si>
  <si>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</si>
  <si>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</si>
  <si>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</si>
  <si>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</si>
  <si>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</si>
  <si>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</si>
  <si>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</si>
  <si>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</si>
  <si>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</si>
  <si>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</si>
  <si>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</si>
  <si>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</si>
  <si>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</si>
  <si>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</si>
  <si>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</si>
  <si>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</si>
  <si>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</si>
  <si>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</si>
  <si>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</si>
  <si>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</si>
  <si>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</si>
  <si>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</si>
  <si>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</si>
  <si>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</si>
  <si>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</si>
  <si>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</si>
  <si>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</si>
  <si>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</si>
  <si>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</si>
  <si>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</si>
  <si>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</si>
  <si>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</si>
  <si>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</si>
  <si>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</si>
  <si>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</si>
  <si>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</si>
  <si>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</si>
  <si>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</si>
  <si>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</si>
  <si>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</si>
  <si>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</si>
  <si>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</si>
  <si>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</si>
  <si>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</si>
  <si>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</si>
  <si>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</si>
  <si>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</si>
  <si>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</si>
  <si>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</si>
  <si>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</si>
  <si>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</si>
  <si>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</si>
  <si>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</si>
  <si>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</si>
  <si>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</si>
  <si>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</si>
  <si>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</si>
  <si>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</si>
  <si>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</si>
  <si>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</si>
  <si>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</si>
  <si>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</si>
  <si>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</si>
  <si>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</si>
  <si>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</si>
  <si>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</si>
  <si>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</si>
  <si>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</si>
  <si>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</si>
  <si>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</si>
  <si>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</si>
  <si>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</si>
  <si>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</si>
  <si>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</si>
  <si>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</si>
  <si>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</si>
  <si>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</si>
  <si>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</si>
  <si>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</si>
  <si>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</si>
  <si>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</si>
  <si>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</si>
  <si>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</si>
  <si>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</si>
  <si>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</si>
  <si>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</si>
  <si>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</si>
  <si>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</si>
  <si>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</si>
  <si>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</si>
  <si>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</si>
  <si>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</si>
  <si>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</si>
  <si>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</si>
  <si>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</si>
  <si>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</si>
  <si>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</si>
  <si>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</si>
  <si>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</si>
  <si>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</si>
  <si>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</si>
  <si>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</si>
  <si>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</si>
  <si>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</si>
  <si>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</si>
  <si>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</si>
  <si>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</si>
  <si>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</si>
  <si>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</si>
  <si>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</si>
  <si>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</si>
  <si>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</si>
  <si>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</si>
  <si>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</si>
  <si>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</si>
  <si>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</si>
  <si>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</si>
  <si>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</si>
  <si>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</si>
  <si>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</si>
  <si>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</si>
  <si>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</si>
  <si>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</si>
  <si>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</si>
  <si>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</si>
  <si>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</si>
  <si>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</si>
  <si>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</si>
  <si>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</si>
  <si>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</si>
  <si>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</si>
  <si>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</si>
  <si>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</si>
  <si>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</si>
  <si>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</si>
  <si>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</si>
  <si>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</si>
  <si>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</si>
  <si>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</si>
  <si>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</si>
  <si>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</si>
  <si>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</si>
  <si>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</si>
  <si>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</si>
  <si>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</si>
  <si>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</si>
  <si>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</si>
  <si>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</si>
  <si>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</si>
  <si>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</si>
  <si>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</si>
  <si>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</si>
  <si>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</si>
  <si>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</si>
  <si>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</si>
  <si>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</si>
  <si>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</si>
  <si>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</si>
  <si>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</si>
  <si>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</si>
  <si>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</si>
  <si>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</si>
  <si>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</si>
  <si>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</si>
  <si>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</si>
  <si>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</si>
  <si>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</si>
  <si>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</si>
  <si>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</si>
  <si>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</si>
  <si>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</si>
  <si>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</si>
  <si>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</si>
  <si>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</si>
  <si>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</si>
  <si>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</si>
  <si>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</si>
  <si>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</si>
  <si>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</si>
  <si>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</si>
  <si>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</si>
  <si>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</si>
  <si>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</si>
  <si>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</si>
  <si>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</si>
  <si>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</si>
  <si>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</si>
  <si>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</si>
  <si>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</si>
  <si>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</si>
  <si>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</si>
  <si>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</si>
  <si>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</si>
  <si>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</si>
  <si>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</si>
  <si>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</si>
  <si>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</si>
  <si>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</si>
  <si>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</si>
  <si>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</si>
  <si>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</si>
  <si>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</si>
  <si>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</si>
  <si>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</si>
  <si>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</si>
  <si>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</si>
  <si>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</si>
  <si>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</si>
  <si>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</si>
  <si>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</si>
  <si>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</si>
  <si>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</si>
  <si>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</si>
  <si>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</si>
  <si>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</si>
  <si>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</si>
  <si>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</si>
  <si>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</si>
  <si>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</si>
  <si>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</si>
  <si>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</si>
  <si>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</si>
  <si>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</si>
  <si>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</si>
  <si>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</si>
  <si>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</si>
  <si>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</si>
  <si>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</si>
  <si>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</si>
  <si>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</si>
  <si>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</si>
  <si>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</si>
  <si>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</si>
  <si>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</si>
  <si>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</si>
  <si>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</si>
  <si>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</si>
  <si>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</si>
  <si>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</si>
  <si>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</si>
  <si>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</si>
  <si>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</si>
  <si>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</si>
  <si>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</si>
  <si>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</si>
  <si>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</si>
  <si>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</si>
  <si>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</si>
  <si>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</si>
  <si>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</si>
  <si>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</si>
  <si>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</si>
  <si>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</si>
  <si>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</si>
  <si>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</si>
  <si>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</si>
  <si>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</si>
  <si>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</si>
  <si>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</si>
  <si>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</si>
  <si>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</si>
  <si>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</si>
  <si>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</si>
  <si>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</si>
  <si>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</si>
  <si>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</si>
  <si>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</si>
  <si>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</si>
  <si>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</si>
  <si>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</si>
  <si>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</si>
  <si>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</si>
  <si>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</si>
  <si>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</si>
  <si>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</si>
  <si>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</si>
  <si>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</si>
  <si>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</si>
  <si>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</si>
  <si>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</si>
  <si>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</si>
  <si>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</si>
  <si>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</si>
  <si>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</si>
  <si>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</si>
  <si>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</si>
  <si>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</si>
  <si>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</si>
  <si>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</si>
  <si>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</si>
  <si>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</si>
  <si>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</si>
  <si>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</si>
  <si>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</si>
  <si>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</si>
  <si>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</si>
  <si>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</si>
  <si>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</si>
  <si>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</si>
  <si>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</si>
  <si>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</si>
  <si>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</si>
  <si>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</si>
  <si>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</si>
  <si>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</si>
  <si>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</si>
  <si>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</si>
  <si>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</si>
  <si>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</si>
  <si>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</si>
  <si>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</si>
  <si>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</si>
  <si>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</si>
  <si>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</si>
  <si>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</si>
  <si>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</si>
  <si>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</si>
  <si>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</si>
  <si>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</si>
  <si>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</si>
  <si>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</si>
  <si>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</si>
  <si>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</si>
  <si>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</si>
  <si>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</si>
  <si>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</si>
  <si>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</si>
  <si>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</si>
  <si>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</si>
  <si>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</si>
  <si>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</si>
  <si>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</si>
  <si>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</si>
  <si>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</si>
  <si>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</si>
  <si>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</si>
  <si>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</si>
  <si>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</si>
  <si>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</si>
  <si>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</si>
  <si>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</si>
  <si>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</si>
  <si>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</si>
  <si>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</si>
  <si>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</si>
  <si>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</si>
  <si>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</si>
  <si>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</si>
  <si>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</si>
  <si>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</si>
  <si>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</si>
  <si>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</si>
  <si>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</si>
  <si>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</si>
  <si>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</si>
  <si>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</si>
  <si>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</si>
  <si>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</si>
  <si>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</si>
  <si>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</si>
  <si>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</si>
  <si>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</si>
  <si>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</si>
  <si>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</si>
  <si>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</si>
  <si>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</si>
  <si>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</si>
  <si>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</si>
  <si>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</si>
  <si>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</si>
  <si>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</si>
  <si>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</si>
  <si>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</si>
  <si>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</si>
  <si>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</si>
  <si>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</si>
  <si>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</si>
  <si>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</si>
  <si>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</si>
  <si>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</si>
  <si>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</si>
  <si>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</si>
  <si>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</si>
  <si>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</si>
  <si>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</si>
  <si>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</si>
  <si>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</si>
  <si>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</si>
  <si>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</si>
  <si>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</si>
  <si>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</si>
  <si>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</si>
  <si>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</si>
  <si>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</si>
  <si>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</si>
  <si>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</si>
  <si>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</si>
  <si>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</si>
  <si>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</si>
  <si>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</si>
  <si>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</si>
  <si>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</si>
  <si>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</si>
  <si>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</si>
  <si>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</si>
  <si>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</si>
  <si>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</si>
  <si>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</si>
  <si>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</si>
  <si>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</si>
  <si>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</si>
  <si>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</si>
  <si>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</si>
  <si>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</si>
  <si>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</si>
  <si>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</si>
  <si>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</si>
  <si>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</si>
  <si>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</si>
  <si>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</si>
  <si>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</si>
  <si>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</si>
  <si>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</si>
  <si>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</si>
  <si>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</si>
  <si>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</si>
  <si>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</si>
  <si>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</si>
  <si>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</si>
  <si>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</si>
  <si>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</si>
  <si>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</si>
  <si>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</si>
  <si>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</si>
  <si>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</si>
  <si>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</si>
  <si>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</si>
  <si>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</si>
  <si>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</si>
  <si>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</si>
  <si>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</si>
  <si>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</si>
  <si>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</si>
  <si>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</si>
  <si>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</si>
  <si>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</si>
  <si>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</si>
  <si>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</si>
  <si>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</si>
  <si>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</si>
  <si>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</si>
  <si>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</si>
  <si>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</si>
  <si>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</si>
  <si>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</si>
  <si>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</si>
  <si>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</si>
  <si>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</si>
  <si>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</si>
  <si>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</si>
  <si>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</si>
  <si>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</si>
  <si>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</si>
  <si>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</si>
  <si>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</si>
  <si>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</si>
  <si>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</si>
  <si>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</si>
  <si>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</si>
  <si>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</si>
  <si>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</si>
  <si>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</si>
  <si>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</si>
  <si>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</si>
  <si>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</si>
  <si>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</si>
  <si>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</si>
  <si>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</si>
  <si>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</si>
  <si>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</si>
  <si>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</si>
  <si>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</si>
  <si>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</si>
  <si>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</si>
  <si>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</si>
  <si>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</si>
  <si>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</si>
  <si>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</si>
  <si>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</si>
  <si>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</si>
  <si>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</si>
  <si>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</si>
  <si>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</si>
  <si>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</si>
  <si>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</si>
  <si>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</si>
  <si>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</si>
  <si>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</si>
  <si>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</si>
  <si>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</si>
  <si>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</si>
  <si>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</si>
  <si>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</si>
  <si>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</si>
  <si>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</si>
  <si>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</si>
  <si>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</si>
  <si>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</si>
  <si>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</si>
  <si>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</si>
  <si>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</si>
  <si>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</si>
  <si>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</si>
  <si>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</si>
  <si>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</si>
  <si>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</si>
  <si>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</si>
  <si>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</si>
  <si>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</si>
  <si>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</si>
  <si>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</si>
  <si>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</si>
  <si>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</si>
  <si>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</si>
  <si>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</si>
  <si>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</si>
  <si>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</si>
  <si>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</si>
  <si>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</si>
  <si>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</si>
  <si>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</si>
  <si>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</si>
  <si>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</si>
  <si>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</si>
  <si>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</si>
  <si>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</si>
  <si>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</si>
  <si>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</si>
  <si>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</si>
  <si>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</si>
  <si>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</si>
  <si>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</si>
  <si>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</si>
  <si>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</si>
  <si>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</si>
  <si>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</si>
  <si>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</si>
  <si>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</si>
  <si>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</si>
  <si>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</si>
  <si>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</si>
  <si>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</si>
  <si>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</si>
  <si>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</si>
  <si>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</si>
  <si>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</si>
  <si>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</si>
  <si>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</si>
  <si>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</si>
  <si>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</si>
  <si>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</si>
  <si>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</si>
  <si>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</si>
  <si>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</si>
  <si>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</si>
  <si>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</si>
  <si>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</si>
  <si>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</si>
  <si>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</si>
  <si>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</si>
  <si>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</si>
  <si>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</si>
  <si>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</si>
  <si>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</si>
  <si>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</si>
  <si>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</si>
  <si>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</si>
  <si>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</si>
  <si>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</si>
  <si>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</si>
  <si>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</si>
  <si>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</si>
  <si>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</si>
  <si>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</si>
  <si>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</si>
  <si>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</si>
  <si>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</si>
  <si>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</si>
  <si>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</si>
  <si>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</si>
  <si>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</si>
  <si>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</si>
  <si>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</si>
  <si>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</si>
  <si>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</si>
  <si>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</si>
  <si>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</si>
  <si>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</si>
  <si>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</si>
  <si>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</si>
  <si>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</si>
  <si>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</si>
  <si>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</si>
  <si>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</si>
  <si>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</si>
  <si>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</si>
  <si>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</si>
  <si>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</si>
  <si>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</si>
  <si>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</si>
  <si>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</si>
  <si>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</si>
  <si>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</si>
  <si>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</si>
  <si>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</si>
  <si>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</si>
  <si>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</si>
  <si>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</si>
  <si>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</si>
  <si>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</si>
  <si>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</si>
  <si>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</si>
  <si>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</si>
  <si>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</si>
  <si>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</si>
  <si>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</si>
  <si>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</si>
  <si>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</si>
  <si>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</si>
  <si>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</si>
  <si>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</si>
  <si>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</si>
  <si>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</si>
  <si>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</si>
  <si>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</si>
  <si>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</si>
  <si>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</si>
  <si>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</si>
  <si>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</si>
  <si>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</si>
  <si>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</si>
  <si>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</si>
  <si>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</si>
  <si>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</si>
  <si>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</si>
  <si>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</si>
  <si>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</si>
  <si>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</si>
  <si>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</si>
  <si>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</si>
  <si>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</si>
  <si>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</si>
  <si>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</si>
  <si>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</si>
  <si>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</si>
  <si>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</si>
  <si>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</si>
  <si>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</si>
  <si>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</si>
  <si>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</si>
  <si>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</si>
  <si>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</si>
  <si>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</si>
  <si>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</si>
  <si>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</si>
  <si>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</si>
  <si>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</si>
  <si>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</si>
  <si>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</si>
  <si>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</si>
  <si>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</si>
  <si>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</si>
  <si>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</si>
  <si>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</si>
  <si>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</si>
  <si>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</si>
  <si>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</si>
  <si>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</si>
  <si>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</si>
  <si>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</si>
  <si>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</si>
  <si>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</si>
  <si>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</si>
  <si>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</si>
  <si>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</si>
  <si>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</si>
  <si>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</si>
  <si>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</si>
  <si>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</si>
  <si>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</si>
  <si>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</si>
  <si>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</si>
  <si>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</si>
  <si>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</si>
  <si>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</si>
  <si>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</si>
  <si>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</si>
  <si>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</si>
  <si>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</si>
  <si>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</si>
  <si>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</si>
  <si>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</si>
  <si>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</si>
  <si>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</si>
  <si>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</si>
  <si>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</si>
  <si>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</si>
  <si>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</si>
  <si>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</si>
  <si>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</si>
  <si>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</si>
  <si>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</si>
  <si>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</si>
  <si>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</si>
  <si>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</si>
  <si>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</si>
  <si>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</si>
  <si>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</si>
  <si>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</si>
  <si>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</si>
  <si>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</si>
  <si>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</si>
  <si>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</si>
  <si>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</si>
  <si>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</si>
  <si>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</si>
  <si>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</si>
  <si>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</si>
  <si>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</si>
  <si>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</si>
  <si>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</si>
  <si>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</si>
  <si>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</si>
  <si>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</si>
  <si>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</si>
  <si>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</si>
  <si>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</si>
  <si>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</si>
  <si>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</si>
  <si>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</si>
  <si>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</si>
  <si>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</si>
  <si>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</si>
  <si>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</si>
  <si>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</si>
  <si>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</si>
  <si>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</si>
  <si>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</si>
  <si>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</si>
  <si>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</si>
  <si>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</si>
  <si>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</si>
  <si>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</si>
  <si>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</si>
  <si>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</si>
  <si>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</si>
  <si>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</si>
  <si>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</si>
  <si>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</si>
  <si>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</si>
  <si>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</si>
  <si>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</si>
  <si>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</si>
  <si>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</si>
  <si>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</si>
  <si>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</si>
  <si>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</si>
  <si>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</si>
  <si>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</si>
  <si>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</si>
  <si>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</si>
  <si>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</si>
  <si>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</si>
  <si>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</si>
  <si>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</si>
  <si>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</si>
  <si>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</si>
  <si>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</si>
  <si>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</si>
  <si>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</si>
  <si>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</si>
  <si>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</si>
  <si>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</si>
  <si>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</si>
  <si>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</si>
  <si>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</si>
  <si>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</si>
  <si>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</si>
  <si>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</si>
  <si>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</si>
  <si>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</si>
  <si>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</si>
  <si>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</si>
  <si>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</si>
  <si>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</si>
  <si>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</si>
  <si>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</si>
  <si>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</si>
  <si>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</si>
  <si>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</si>
  <si>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</si>
  <si>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</si>
  <si>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</si>
  <si>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</si>
  <si>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</si>
  <si>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</si>
  <si>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</si>
  <si>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</si>
  <si>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</si>
  <si>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</si>
  <si>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</si>
  <si>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</si>
  <si>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</si>
  <si>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</si>
  <si>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</si>
  <si>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</si>
  <si>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</si>
  <si>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</si>
  <si>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</si>
  <si>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</si>
  <si>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</si>
  <si>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</si>
  <si>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</si>
  <si>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</si>
  <si>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</si>
  <si>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</si>
  <si>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</si>
  <si>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</si>
  <si>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</si>
  <si>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</si>
  <si>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</si>
  <si>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</si>
  <si>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</si>
  <si>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</si>
  <si>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</si>
  <si>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</si>
  <si>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</si>
  <si>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</si>
  <si>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</si>
  <si>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</si>
  <si>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</si>
  <si>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</si>
  <si>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</si>
  <si>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</si>
  <si>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</si>
  <si>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</si>
  <si>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</si>
  <si>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</si>
  <si>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</si>
  <si>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</si>
  <si>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</si>
  <si>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</si>
  <si>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</si>
  <si>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</si>
  <si>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</si>
  <si>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</si>
  <si>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</si>
  <si>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</si>
  <si>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</si>
  <si>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</si>
  <si>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</si>
  <si>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</si>
  <si>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</si>
  <si>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</si>
  <si>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</si>
  <si>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</si>
  <si>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</si>
  <si>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</si>
  <si>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</si>
  <si>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</si>
  <si>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</si>
  <si>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</si>
  <si>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</si>
  <si>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</si>
  <si>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</si>
  <si>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</si>
  <si>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</si>
  <si>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</si>
  <si>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</si>
  <si>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</si>
  <si>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</si>
  <si>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</si>
  <si>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</si>
  <si>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</si>
  <si>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</si>
  <si>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</si>
  <si>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</si>
  <si>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</si>
  <si>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</si>
  <si>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</si>
  <si>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</si>
  <si>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</si>
  <si>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</si>
  <si>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</si>
  <si>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</si>
  <si>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</si>
  <si>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</si>
  <si>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</si>
  <si>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</si>
  <si>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</si>
  <si>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</si>
  <si>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</si>
  <si>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</si>
  <si>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</si>
  <si>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</si>
  <si>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</si>
  <si>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</si>
  <si>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</si>
  <si>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</si>
  <si>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</si>
  <si>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</si>
  <si>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</si>
  <si>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</si>
  <si>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</si>
  <si>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</si>
  <si>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</si>
  <si>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</si>
  <si>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</si>
  <si>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</si>
  <si>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</si>
  <si>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</si>
  <si>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</si>
  <si>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</si>
  <si>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</si>
  <si>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</si>
  <si>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</si>
  <si>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</si>
  <si>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</si>
  <si>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</si>
  <si>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</si>
  <si>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</si>
  <si>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</si>
  <si>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</si>
  <si>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</si>
  <si>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</si>
  <si>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</si>
  <si>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</si>
  <si>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</si>
  <si>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</si>
  <si>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</si>
  <si>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</si>
  <si>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</si>
  <si>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</si>
  <si>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</si>
  <si>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</si>
  <si>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</si>
  <si>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</si>
  <si>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</si>
  <si>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</si>
  <si>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</si>
  <si>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</si>
  <si>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</si>
  <si>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</si>
  <si>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</si>
  <si>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</si>
  <si>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</si>
  <si>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</si>
  <si>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</si>
  <si>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</si>
  <si>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</si>
  <si>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</si>
  <si>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</si>
  <si>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</si>
  <si>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</si>
  <si>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</si>
  <si>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</si>
  <si>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</si>
  <si>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</si>
  <si>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</si>
  <si>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</si>
  <si>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</si>
  <si>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</si>
  <si>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</si>
  <si>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</si>
  <si>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</si>
  <si>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</si>
  <si>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</si>
  <si>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</si>
  <si>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</si>
  <si>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</si>
  <si>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</si>
  <si>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</si>
  <si>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</si>
  <si>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</si>
  <si>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</si>
  <si>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</si>
  <si>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</si>
  <si>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</si>
  <si>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</si>
  <si>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</si>
  <si>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</si>
  <si>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</si>
  <si>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</si>
  <si>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</si>
  <si>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</si>
  <si>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</si>
  <si>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</si>
  <si>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</si>
  <si>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</si>
  <si>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</si>
  <si>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</si>
  <si>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</si>
  <si>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</si>
  <si>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</si>
  <si>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</si>
  <si>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</si>
  <si>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</si>
  <si>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</si>
  <si>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</si>
  <si>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</si>
  <si>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</si>
  <si>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</si>
  <si>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</si>
  <si>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</si>
  <si>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</si>
  <si>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</si>
  <si>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</si>
  <si>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</si>
  <si>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</si>
  <si>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</si>
  <si>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</si>
  <si>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</si>
  <si>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</si>
  <si>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</si>
  <si>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</si>
  <si>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</si>
  <si>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</si>
  <si>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</si>
  <si>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</si>
  <si>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</si>
  <si>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</si>
  <si>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</si>
  <si>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</si>
  <si>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</si>
  <si>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</si>
  <si>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</si>
  <si>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</si>
  <si>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</si>
  <si>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</si>
  <si>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</si>
  <si>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</si>
  <si>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</si>
  <si>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</si>
  <si>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</si>
  <si>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</si>
  <si>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</si>
  <si>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</si>
  <si>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</si>
  <si>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</si>
  <si>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</si>
  <si>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</si>
  <si>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</si>
  <si>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</si>
  <si>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</si>
  <si>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</si>
  <si>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</si>
  <si>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</si>
  <si>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</si>
  <si>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</si>
  <si>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</si>
  <si>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</si>
  <si>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</si>
  <si>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</si>
  <si>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</si>
  <si>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</si>
  <si>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</si>
  <si>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</si>
  <si>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</si>
  <si>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</si>
  <si>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</si>
  <si>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</si>
  <si>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</si>
  <si>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</si>
  <si>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</si>
  <si>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</si>
  <si>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</si>
  <si>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</si>
  <si>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</si>
  <si>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</si>
  <si>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</si>
  <si>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</si>
  <si>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</si>
  <si>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</si>
  <si>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</si>
  <si>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</si>
  <si>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</si>
  <si>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</si>
  <si>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</si>
  <si>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</si>
  <si>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</si>
  <si>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</si>
  <si>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</si>
  <si>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</si>
  <si>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</si>
  <si>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</si>
  <si>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</si>
  <si>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</si>
  <si>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</si>
  <si>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</si>
  <si>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</si>
  <si>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</si>
  <si>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</si>
  <si>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</si>
  <si>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</si>
  <si>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</si>
  <si>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</si>
  <si>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</si>
  <si>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</si>
  <si>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</si>
  <si>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</si>
  <si>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</si>
  <si>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</si>
  <si>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</si>
  <si>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</si>
  <si>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</si>
  <si>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</si>
  <si>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</si>
  <si>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</si>
  <si>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</si>
  <si>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</si>
  <si>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</si>
  <si>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</si>
  <si>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</si>
  <si>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</si>
  <si>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</si>
  <si>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</si>
  <si>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</si>
  <si>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</si>
  <si>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</si>
  <si>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</si>
  <si>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</si>
  <si>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</si>
  <si>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</si>
  <si>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</si>
  <si>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</si>
  <si>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</si>
  <si>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</si>
  <si>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</si>
  <si>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</si>
  <si>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</si>
  <si>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</si>
  <si>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</si>
  <si>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</si>
  <si>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</si>
  <si>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</si>
  <si>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</si>
  <si>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</si>
  <si>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</si>
  <si>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</si>
  <si>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</si>
  <si>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</si>
  <si>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</si>
  <si>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</si>
  <si>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</si>
  <si>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</si>
  <si>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</si>
  <si>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</si>
  <si>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</si>
  <si>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</si>
  <si>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</si>
  <si>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</si>
  <si>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</si>
  <si>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</si>
  <si>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</si>
  <si>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</si>
  <si>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</si>
  <si>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</si>
  <si>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</si>
  <si>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</si>
  <si>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</si>
  <si>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</si>
  <si>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</si>
  <si>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</si>
  <si>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</si>
  <si>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</si>
  <si>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</si>
  <si>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</si>
  <si>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</si>
  <si>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</si>
  <si>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</si>
  <si>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</si>
  <si>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</si>
  <si>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</si>
  <si>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</si>
  <si>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</si>
  <si>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</si>
  <si>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</si>
  <si>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</si>
  <si>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</si>
  <si>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</si>
  <si>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</si>
  <si>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</si>
  <si>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</si>
  <si>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</si>
  <si>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</si>
  <si>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</si>
  <si>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</si>
  <si>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</si>
  <si>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</si>
  <si>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</si>
  <si>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</si>
  <si>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</si>
  <si>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</si>
  <si>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</si>
  <si>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</si>
  <si>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</si>
  <si>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</si>
  <si>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</si>
  <si>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</si>
  <si>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</si>
  <si>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</si>
  <si>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</si>
  <si>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</si>
  <si>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</si>
  <si>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</si>
  <si>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</si>
  <si>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</si>
  <si>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</si>
  <si>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</si>
  <si>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</si>
  <si>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</si>
  <si>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</si>
  <si>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</si>
  <si>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</si>
  <si>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</si>
  <si>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</si>
  <si>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</si>
  <si>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</si>
  <si>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</si>
  <si>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</si>
  <si>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</si>
  <si>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</si>
  <si>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</si>
  <si>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</si>
  <si>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</si>
  <si>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</si>
  <si>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</si>
  <si>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</si>
  <si>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</si>
  <si>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</si>
  <si>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</si>
  <si>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</si>
  <si>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</si>
  <si>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</si>
  <si>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</si>
  <si>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</si>
  <si>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</si>
  <si>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</si>
  <si>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</si>
  <si>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</si>
  <si>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</si>
  <si>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</si>
  <si>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</si>
  <si>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</si>
  <si>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</si>
  <si>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</si>
  <si>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</si>
  <si>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</si>
  <si>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</si>
  <si>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</si>
  <si>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</si>
  <si>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</si>
  <si>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</si>
  <si>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</si>
  <si>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</si>
  <si>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</si>
  <si>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</si>
  <si>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</si>
  <si>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</si>
  <si>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</si>
  <si>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</si>
  <si>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</si>
  <si>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</si>
  <si>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</si>
  <si>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</si>
  <si>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</si>
  <si>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</si>
  <si>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</si>
  <si>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</si>
  <si>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</si>
  <si>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</si>
  <si>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</si>
  <si>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</si>
  <si>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</si>
  <si>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</si>
  <si>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</si>
  <si>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</si>
  <si>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</si>
  <si>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</si>
  <si>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</si>
  <si>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</si>
  <si>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</si>
  <si>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</si>
  <si>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</si>
  <si>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</si>
  <si>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</si>
  <si>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</si>
  <si>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</si>
  <si>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</si>
  <si>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</si>
  <si>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</si>
  <si>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</si>
  <si>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</si>
  <si>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</si>
  <si>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</si>
  <si>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</si>
  <si>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</si>
  <si>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</si>
  <si>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</si>
  <si>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</si>
  <si>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</si>
  <si>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</si>
  <si>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</si>
  <si>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</si>
  <si>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</si>
  <si>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</si>
  <si>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</si>
  <si>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</si>
  <si>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</si>
  <si>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</si>
  <si>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</si>
  <si>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</si>
  <si>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</si>
  <si>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</si>
  <si>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</si>
  <si>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</si>
  <si>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</si>
  <si>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</si>
  <si>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</si>
  <si>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</si>
  <si>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</si>
  <si>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</si>
  <si>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</si>
  <si>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</si>
  <si>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</si>
  <si>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</si>
  <si>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</si>
  <si>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</si>
  <si>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</si>
  <si>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</si>
  <si>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</si>
  <si>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</si>
  <si>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</si>
  <si>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</si>
  <si>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</si>
  <si>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</si>
  <si>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</si>
  <si>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</si>
  <si>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</si>
  <si>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</si>
  <si>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</si>
  <si>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</si>
  <si>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</si>
  <si>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</si>
  <si>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</si>
  <si>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</si>
  <si>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</si>
  <si>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</si>
  <si>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</si>
  <si>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</si>
  <si>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</si>
  <si>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</si>
  <si>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</si>
  <si>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</si>
  <si>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</si>
  <si>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</si>
  <si>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</si>
  <si>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</si>
  <si>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</si>
  <si>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</si>
  <si>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</si>
  <si>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</si>
  <si>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</si>
  <si>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</si>
  <si>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</si>
  <si>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</si>
  <si>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</si>
  <si>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</si>
  <si>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</si>
  <si>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</si>
  <si>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</si>
  <si>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</si>
  <si>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</si>
  <si>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</si>
  <si>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</si>
  <si>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</si>
  <si>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</si>
  <si>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</si>
  <si>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</si>
  <si>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</si>
  <si>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</si>
  <si>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</si>
  <si>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</si>
  <si>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</si>
  <si>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</si>
  <si>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</si>
  <si>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</si>
  <si>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</si>
  <si>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</si>
  <si>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</si>
  <si>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</si>
  <si>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</si>
  <si>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</si>
  <si>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</si>
  <si>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</si>
  <si>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</si>
  <si>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</si>
  <si>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</si>
  <si>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</si>
  <si>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</si>
  <si>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</si>
  <si>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</si>
  <si>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</si>
  <si>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</si>
  <si>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</si>
  <si>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</si>
  <si>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</si>
  <si>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</si>
  <si>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</si>
  <si>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</si>
  <si>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</si>
  <si>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</si>
  <si>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</si>
  <si>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</si>
  <si>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</si>
  <si>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</si>
  <si>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</si>
  <si>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</si>
  <si>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</si>
  <si>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</si>
  <si>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</si>
  <si>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</si>
  <si>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</si>
  <si>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</si>
  <si>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</si>
  <si>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</si>
  <si>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</si>
  <si>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</si>
  <si>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</si>
  <si>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</si>
  <si>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</si>
  <si>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</si>
  <si>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</si>
  <si>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</si>
  <si>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</si>
  <si>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</si>
  <si>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</si>
  <si>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</si>
  <si>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</si>
  <si>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</si>
  <si>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</si>
  <si>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</si>
  <si>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</si>
  <si>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</si>
  <si>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</si>
  <si>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</si>
  <si>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</si>
  <si>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</si>
  <si>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</si>
  <si>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</si>
  <si>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</si>
  <si>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</si>
  <si>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</si>
  <si>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</si>
  <si>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</si>
  <si>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</si>
  <si>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</si>
  <si>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</si>
  <si>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</si>
  <si>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</si>
  <si>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</si>
  <si>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</si>
  <si>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</si>
  <si>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</si>
  <si>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</si>
  <si>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</si>
  <si>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</si>
  <si>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</si>
  <si>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</si>
  <si>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</si>
  <si>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</si>
  <si>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</si>
  <si>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</si>
  <si>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</si>
  <si>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</si>
  <si>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</si>
  <si>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</si>
  <si>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</si>
  <si>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</si>
  <si>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</si>
  <si>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</si>
  <si>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</si>
  <si>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</si>
  <si>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</si>
  <si>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</si>
  <si>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</si>
  <si>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</si>
  <si>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</si>
  <si>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</si>
  <si>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</si>
  <si>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</si>
  <si>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</si>
  <si>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</si>
  <si>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</si>
  <si>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</si>
  <si>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</si>
  <si>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</si>
  <si>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</si>
  <si>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</si>
  <si>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</si>
  <si>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</si>
  <si>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</si>
  <si>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</si>
  <si>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</si>
  <si>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</si>
  <si>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</si>
  <si>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</si>
  <si>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</si>
  <si>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</si>
  <si>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</si>
  <si>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</si>
  <si>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</si>
  <si>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</si>
  <si>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</si>
  <si>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</si>
  <si>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</si>
  <si>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</si>
  <si>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</si>
  <si>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</si>
  <si>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</si>
  <si>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</si>
  <si>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</si>
  <si>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</si>
  <si>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</si>
  <si>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</si>
  <si>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</si>
  <si>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</si>
  <si>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</si>
  <si>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</si>
  <si>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</si>
  <si>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</si>
  <si>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</si>
  <si>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</si>
  <si>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</si>
  <si>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</si>
  <si>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</si>
  <si>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</si>
  <si>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</si>
  <si>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</si>
  <si>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</si>
  <si>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</si>
  <si>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</si>
  <si>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</si>
  <si>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</si>
  <si>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</si>
  <si>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</si>
  <si>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</si>
  <si>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</si>
  <si>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</si>
  <si>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</si>
  <si>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</si>
  <si>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</si>
  <si>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</si>
  <si>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</si>
  <si>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</si>
  <si>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</si>
  <si>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</si>
  <si>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</si>
  <si>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</si>
  <si>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</si>
  <si>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</si>
  <si>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</si>
  <si>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</si>
  <si>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</si>
  <si>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</si>
  <si>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</si>
  <si>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</si>
  <si>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</si>
  <si>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</si>
  <si>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</si>
  <si>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</si>
  <si>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</si>
  <si>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</si>
  <si>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</si>
  <si>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</si>
  <si>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</si>
  <si>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</si>
  <si>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</si>
  <si>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</si>
  <si>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</si>
  <si>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</si>
  <si>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</si>
  <si>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</si>
  <si>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</si>
  <si>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</si>
  <si>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</si>
  <si>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</si>
  <si>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</si>
  <si>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</si>
  <si>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</si>
  <si>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</si>
  <si>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</si>
  <si>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</si>
  <si>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</si>
  <si>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</si>
  <si>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</si>
  <si>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</si>
  <si>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</si>
  <si>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</si>
  <si>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</si>
  <si>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</si>
  <si>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</si>
  <si>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</si>
  <si>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</si>
  <si>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</si>
  <si>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</si>
  <si>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</si>
  <si>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</si>
  <si>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</si>
  <si>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</si>
  <si>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</si>
  <si>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</si>
  <si>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</si>
  <si>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</si>
  <si>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</si>
  <si>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</si>
  <si>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</si>
  <si>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</si>
  <si>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</si>
  <si>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</si>
  <si>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</si>
  <si>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</si>
  <si>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</si>
  <si>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</si>
  <si>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</si>
  <si>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</si>
  <si>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</si>
  <si>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</si>
  <si>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</si>
  <si>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</si>
  <si>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</si>
  <si>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</si>
  <si>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</si>
  <si>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</si>
  <si>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</si>
  <si>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</si>
  <si>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</si>
  <si>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</si>
  <si>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</si>
  <si>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</si>
  <si>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</si>
  <si>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</si>
  <si>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</si>
  <si>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</si>
  <si>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</si>
  <si>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</si>
  <si>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</si>
  <si>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</si>
  <si>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</si>
  <si>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</si>
  <si>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</si>
  <si>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</si>
  <si>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</si>
  <si>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</si>
  <si>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</si>
  <si>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</si>
  <si>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</si>
  <si>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</si>
  <si>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</si>
  <si>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</si>
  <si>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</si>
  <si>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</si>
  <si>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</si>
  <si>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</si>
  <si>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</si>
  <si>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</si>
  <si>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</si>
  <si>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</si>
  <si>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</si>
  <si>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</si>
  <si>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</si>
  <si>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</si>
  <si>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</si>
  <si>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</si>
  <si>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</si>
  <si>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</si>
  <si>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</si>
  <si>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</si>
  <si>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</si>
  <si>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</si>
  <si>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</si>
  <si>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</si>
  <si>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</si>
  <si>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</si>
  <si>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</si>
  <si>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</si>
  <si>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</si>
  <si>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</si>
  <si>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</si>
  <si>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</si>
  <si>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</si>
  <si>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</si>
  <si>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</si>
  <si>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</si>
  <si>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</si>
  <si>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</si>
  <si>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</si>
  <si>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</si>
  <si>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</si>
  <si>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</si>
  <si>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</si>
  <si>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</si>
  <si>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</si>
  <si>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</si>
  <si>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</si>
  <si>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</si>
  <si>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</si>
  <si>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</si>
  <si>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</si>
  <si>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</si>
  <si>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</si>
  <si>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</si>
  <si>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</si>
  <si>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</si>
  <si>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</si>
  <si>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</si>
  <si>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</si>
  <si>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</si>
  <si>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</si>
  <si>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</si>
  <si>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</si>
  <si>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</si>
  <si>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</si>
  <si>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</si>
  <si>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</si>
  <si>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</si>
  <si>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</si>
  <si>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</si>
  <si>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</si>
  <si>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</si>
  <si>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</si>
  <si>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</si>
  <si>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</si>
  <si>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</si>
  <si>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</si>
  <si>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</si>
  <si>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</si>
  <si>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</si>
  <si>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</si>
  <si>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</si>
  <si>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</si>
  <si>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</si>
  <si>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</si>
  <si>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</si>
  <si>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</si>
  <si>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</si>
  <si>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</si>
  <si>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</si>
  <si>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</si>
  <si>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</si>
  <si>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</si>
  <si>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</si>
  <si>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</si>
  <si>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</si>
  <si>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</si>
  <si>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</si>
  <si>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</si>
  <si>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</si>
  <si>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</si>
  <si>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</si>
  <si>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</si>
  <si>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</si>
  <si>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</si>
  <si>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</si>
  <si>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</si>
  <si>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</si>
  <si>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</si>
  <si>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</si>
  <si>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</si>
  <si>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</si>
  <si>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</si>
  <si>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</si>
  <si>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</si>
  <si>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</si>
  <si>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</si>
  <si>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</si>
  <si>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</si>
  <si>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</si>
  <si>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</si>
  <si>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</si>
  <si>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</si>
  <si>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</si>
  <si>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</si>
  <si>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</si>
  <si>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</si>
  <si>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</si>
  <si>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</si>
  <si>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</si>
  <si>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</si>
  <si>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</si>
  <si>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</si>
  <si>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</si>
  <si>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</si>
  <si>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</si>
  <si>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</si>
  <si>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</si>
  <si>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</si>
  <si>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</si>
  <si>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</si>
  <si>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</si>
  <si>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</si>
  <si>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</si>
  <si>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</si>
  <si>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</si>
  <si>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</si>
  <si>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</si>
  <si>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</si>
  <si>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</si>
  <si>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</si>
  <si>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</si>
  <si>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</si>
  <si>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</si>
  <si>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</si>
  <si>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</si>
  <si>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</si>
  <si>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</si>
  <si>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</si>
  <si>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</si>
  <si>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</si>
  <si>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</si>
  <si>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</si>
  <si>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</si>
  <si>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</si>
  <si>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</si>
  <si>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</si>
  <si>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</si>
  <si>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</si>
  <si>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</si>
  <si>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</si>
  <si>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</si>
  <si>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</si>
  <si>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</si>
  <si>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</si>
  <si>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</si>
  <si>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</si>
  <si>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</si>
  <si>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</si>
  <si>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</si>
  <si>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</si>
  <si>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</si>
  <si>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</si>
  <si>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</si>
  <si>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</si>
  <si>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</si>
  <si>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</si>
  <si>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</si>
  <si>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</si>
  <si>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</si>
  <si>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</si>
  <si>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</si>
  <si>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</si>
  <si>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</si>
  <si>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</si>
  <si>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</si>
  <si>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</si>
  <si>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</si>
  <si>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</si>
  <si>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</si>
  <si>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</si>
  <si>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</si>
  <si>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</si>
  <si>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</si>
  <si>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</si>
  <si>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</si>
  <si>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</si>
  <si>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</si>
  <si>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</si>
  <si>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</si>
  <si>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</si>
  <si>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</si>
  <si>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</si>
  <si>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</si>
  <si>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</si>
  <si>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</si>
  <si>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</si>
  <si>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</si>
  <si>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</si>
  <si>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</si>
  <si>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</si>
  <si>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</si>
  <si>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</si>
  <si>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</si>
  <si>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</si>
  <si>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</si>
  <si>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</si>
  <si>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</si>
  <si>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</si>
  <si>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</si>
  <si>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</si>
  <si>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</si>
  <si>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</si>
  <si>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</si>
  <si>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</si>
  <si>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</si>
  <si>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</si>
  <si>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</si>
  <si>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</si>
  <si>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</si>
  <si>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</si>
  <si>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</si>
  <si>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</si>
  <si>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</si>
  <si>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</si>
  <si>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</si>
  <si>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</si>
  <si>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</si>
  <si>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</si>
  <si>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</si>
  <si>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</si>
  <si>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</si>
  <si>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</si>
  <si>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</si>
  <si>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</si>
  <si>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</si>
  <si>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</si>
  <si>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</si>
  <si>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</si>
  <si>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</si>
  <si>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</si>
  <si>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</si>
  <si>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</si>
  <si>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</si>
  <si>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</si>
  <si>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</si>
  <si>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</si>
  <si>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</si>
  <si>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</si>
  <si>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</si>
  <si>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</si>
  <si>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</si>
  <si>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</si>
  <si>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</si>
  <si>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</si>
  <si>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</si>
  <si>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</si>
  <si>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</si>
  <si>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</si>
  <si>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</si>
  <si>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</si>
  <si>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</si>
  <si>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</si>
  <si>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</si>
  <si>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</si>
  <si>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</si>
  <si>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</si>
  <si>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</si>
  <si>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</si>
  <si>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</si>
  <si>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</si>
  <si>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</si>
  <si>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</si>
  <si>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</si>
  <si>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</si>
  <si>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</si>
  <si>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</si>
  <si>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</si>
  <si>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</si>
  <si>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</si>
  <si>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</si>
  <si>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</si>
  <si>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</si>
  <si>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</si>
  <si>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</si>
  <si>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</si>
  <si>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</si>
  <si>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</si>
  <si>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</si>
  <si>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</si>
  <si>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</si>
  <si>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</si>
  <si>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</si>
  <si>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</si>
  <si>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</si>
  <si>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</si>
  <si>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</si>
  <si>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</si>
  <si>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</si>
  <si>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</si>
  <si>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</si>
  <si>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</si>
  <si>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</si>
  <si>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</si>
  <si>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</si>
  <si>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</si>
  <si>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</si>
  <si>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</si>
  <si>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</si>
  <si>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</si>
  <si>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</si>
  <si>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</si>
  <si>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</si>
  <si>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</si>
  <si>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</si>
  <si>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</si>
  <si>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</si>
  <si>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</si>
  <si>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</si>
  <si>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</si>
  <si>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</si>
  <si>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</si>
  <si>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</si>
  <si>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</si>
  <si>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</si>
  <si>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</si>
  <si>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</si>
  <si>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</si>
  <si>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</si>
  <si>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</si>
  <si>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</si>
  <si>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</si>
  <si>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</si>
  <si>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</si>
  <si>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</si>
  <si>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</si>
  <si>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</si>
  <si>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</si>
  <si>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</si>
  <si>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</si>
  <si>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</si>
  <si>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</si>
  <si>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</si>
  <si>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</si>
  <si>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</si>
  <si>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</si>
  <si>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</si>
  <si>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</si>
  <si>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</si>
  <si>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</si>
  <si>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</si>
  <si>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</si>
  <si>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</si>
  <si>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</si>
  <si>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</si>
  <si>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</si>
  <si>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</si>
  <si>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</si>
  <si>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</si>
  <si>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</si>
  <si>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</si>
  <si>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</si>
  <si>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</si>
  <si>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</si>
  <si>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</si>
  <si>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</si>
  <si>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</si>
  <si>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</si>
  <si>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</si>
  <si>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</si>
  <si>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</si>
  <si>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</si>
  <si>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</si>
  <si>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</si>
  <si>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</si>
  <si>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</si>
  <si>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</si>
  <si>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</si>
  <si>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</si>
  <si>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</si>
  <si>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</si>
  <si>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</si>
  <si>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</si>
  <si>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</si>
  <si>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</si>
  <si>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</si>
  <si>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</si>
  <si>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</si>
  <si>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</si>
  <si>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</si>
  <si>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</si>
  <si>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</si>
  <si>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</si>
  <si>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</si>
  <si>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</si>
  <si>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</si>
  <si>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</si>
  <si>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</si>
  <si>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</si>
  <si>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</si>
  <si>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</si>
  <si>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</si>
  <si>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</si>
  <si>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</si>
  <si>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</si>
  <si>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</si>
  <si>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</si>
  <si>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</si>
  <si>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</si>
  <si>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</si>
  <si>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</si>
  <si>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</si>
  <si>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</si>
  <si>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</si>
  <si>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</si>
  <si>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</si>
  <si>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</si>
  <si>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</si>
  <si>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</si>
  <si>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</si>
  <si>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</si>
  <si>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</si>
  <si>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</si>
  <si>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</si>
  <si>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</si>
  <si>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</si>
  <si>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</si>
  <si>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</si>
  <si>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</si>
  <si>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</si>
  <si>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</si>
  <si>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</si>
  <si>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</si>
  <si>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</si>
  <si>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</si>
  <si>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</si>
  <si>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</si>
  <si>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</si>
  <si>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</si>
  <si>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</si>
  <si>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</si>
  <si>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</si>
  <si>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</si>
  <si>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</si>
  <si>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</si>
  <si>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</si>
  <si>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</si>
  <si>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</si>
  <si>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</si>
  <si>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</si>
  <si>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</si>
  <si>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</si>
  <si>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</si>
  <si>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</si>
  <si>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</si>
  <si>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</si>
  <si>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</si>
  <si>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</si>
  <si>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</si>
  <si>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</si>
  <si>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</si>
  <si>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</si>
  <si>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</si>
  <si>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</si>
  <si>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</si>
  <si>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</si>
  <si>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</si>
  <si>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</si>
  <si>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</si>
  <si>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</si>
  <si>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</si>
  <si>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</si>
  <si>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</si>
  <si>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</si>
  <si>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</si>
  <si>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</si>
  <si>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</si>
  <si>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</si>
  <si>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</si>
  <si>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</si>
  <si>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</si>
  <si>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</si>
  <si>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</si>
  <si>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</si>
  <si>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</si>
  <si>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</si>
  <si>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</si>
  <si>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</si>
  <si>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</si>
  <si>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</si>
  <si>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</si>
  <si>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</si>
  <si>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</si>
  <si>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</si>
  <si>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</si>
  <si>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</si>
  <si>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</si>
  <si>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</si>
  <si>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</si>
  <si>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</si>
  <si>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</si>
  <si>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</si>
  <si>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</si>
  <si>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</si>
  <si>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</si>
  <si>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</si>
  <si>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</si>
  <si>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</si>
  <si>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</si>
  <si>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</si>
  <si>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</si>
  <si>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</si>
  <si>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</si>
  <si>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</si>
  <si>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</si>
  <si>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</si>
  <si>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</si>
  <si>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</si>
  <si>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</si>
  <si>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</si>
  <si>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</si>
  <si>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</si>
  <si>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</si>
  <si>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</si>
  <si>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</si>
  <si>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</si>
  <si>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</si>
  <si>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</si>
  <si>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</si>
  <si>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</si>
  <si>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</si>
  <si>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</si>
  <si>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</si>
  <si>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</si>
  <si>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</si>
  <si>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</si>
  <si>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</si>
  <si>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</si>
  <si>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</si>
  <si>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</si>
  <si>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</si>
  <si>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</si>
  <si>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</si>
  <si>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</si>
  <si>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</si>
  <si>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</si>
  <si>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</si>
  <si>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</si>
  <si>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</si>
  <si>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</si>
  <si>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</si>
  <si>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</si>
  <si>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</si>
  <si>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</si>
  <si>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</si>
  <si>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</si>
  <si>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</si>
  <si>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</si>
  <si>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</si>
  <si>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</si>
  <si>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</si>
  <si>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</si>
  <si>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</si>
  <si>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</si>
  <si>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</si>
  <si>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</si>
  <si>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</si>
  <si>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</si>
  <si>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</si>
  <si>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</si>
  <si>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</si>
  <si>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</si>
  <si>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</si>
  <si>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</si>
  <si>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</si>
  <si>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</si>
  <si>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</si>
  <si>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</si>
  <si>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</si>
  <si>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</si>
  <si>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</si>
  <si>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</si>
  <si>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</si>
  <si>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</si>
  <si>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</si>
  <si>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</si>
  <si>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</si>
  <si>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</si>
  <si>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</si>
  <si>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</si>
  <si>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</si>
  <si>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</si>
  <si>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</si>
  <si>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</si>
  <si>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</si>
  <si>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</si>
  <si>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</si>
  <si>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</si>
  <si>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</si>
  <si>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</si>
  <si>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</si>
  <si>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</si>
  <si>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</si>
  <si>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</si>
  <si>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</si>
  <si>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</si>
  <si>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</si>
  <si>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</si>
  <si>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</si>
  <si>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</si>
  <si>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</si>
  <si>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</si>
  <si>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</si>
  <si>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</si>
  <si>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</si>
  <si>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</si>
  <si>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</si>
  <si>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</si>
  <si>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</si>
  <si>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</si>
  <si>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</si>
  <si>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</si>
  <si>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</si>
  <si>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</si>
  <si>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</si>
  <si>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</si>
  <si>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</si>
  <si>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</si>
  <si>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</si>
  <si>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</si>
  <si>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</si>
  <si>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</si>
  <si>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</si>
  <si>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</si>
  <si>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</si>
  <si>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</si>
  <si>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</si>
  <si>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</si>
  <si>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</si>
  <si>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</si>
  <si>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</si>
  <si>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</si>
  <si>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</si>
  <si>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</si>
  <si>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</si>
  <si>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</si>
  <si>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</si>
  <si>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</si>
  <si>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</si>
  <si>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</si>
  <si>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</si>
  <si>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</si>
  <si>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</si>
  <si>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</si>
  <si>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</si>
  <si>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</si>
  <si>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</si>
  <si>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</si>
  <si>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</si>
  <si>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</si>
  <si>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</si>
  <si>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</si>
  <si>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</si>
  <si>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</si>
  <si>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</si>
  <si>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</si>
  <si>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</si>
  <si>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</si>
  <si>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</si>
  <si>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</si>
  <si>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</si>
  <si>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</si>
  <si>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</si>
  <si>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</si>
  <si>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</si>
  <si>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</si>
  <si>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</si>
  <si>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</si>
  <si>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</si>
  <si>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</si>
  <si>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</si>
  <si>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</si>
  <si>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</si>
  <si>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</si>
  <si>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</si>
  <si>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</si>
  <si>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</si>
  <si>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</si>
  <si>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</si>
  <si>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</si>
  <si>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</si>
  <si>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</si>
  <si>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</si>
  <si>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</si>
  <si>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</si>
  <si>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</si>
  <si>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</si>
  <si>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</si>
  <si>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</si>
  <si>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</si>
  <si>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</si>
  <si>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</si>
  <si>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</si>
  <si>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</si>
  <si>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</si>
  <si>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</si>
  <si>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</si>
  <si>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</si>
  <si>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</si>
  <si>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</si>
  <si>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</si>
  <si>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</si>
  <si>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</si>
  <si>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</si>
  <si>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</si>
  <si>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</si>
  <si>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</si>
  <si>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</si>
  <si>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</si>
  <si>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</si>
  <si>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</si>
  <si>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</si>
  <si>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</si>
  <si>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</si>
  <si>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</si>
  <si>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</si>
  <si>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</si>
  <si>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</si>
  <si>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</si>
  <si>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</si>
  <si>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</si>
  <si>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</si>
  <si>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</si>
  <si>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</si>
  <si>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</si>
  <si>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</si>
  <si>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</si>
  <si>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</si>
  <si>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</si>
  <si>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</si>
  <si>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</si>
  <si>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</si>
  <si>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</si>
  <si>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</si>
  <si>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</si>
  <si>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</si>
  <si>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</si>
  <si>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</si>
  <si>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</si>
  <si>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</si>
  <si>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</si>
  <si>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</si>
  <si>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</si>
  <si>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</si>
  <si>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</si>
  <si>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</si>
  <si>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</si>
  <si>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</si>
  <si>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</si>
  <si>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</si>
  <si>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</si>
  <si>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</si>
  <si>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</si>
  <si>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</si>
  <si>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</si>
  <si>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</si>
  <si>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</si>
  <si>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</si>
  <si>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</si>
  <si>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</si>
  <si>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</si>
  <si>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</si>
  <si>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</si>
  <si>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</si>
  <si>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</si>
  <si>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</si>
  <si>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</si>
  <si>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</si>
  <si>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</si>
  <si>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</si>
  <si>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</si>
  <si>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</si>
  <si>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</si>
  <si>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</si>
  <si>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</si>
  <si>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</si>
  <si>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</si>
  <si>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</si>
  <si>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</si>
  <si>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</si>
  <si>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</si>
  <si>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</si>
  <si>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</si>
  <si>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</si>
  <si>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</si>
  <si>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</si>
  <si>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</si>
  <si>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</si>
  <si>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</si>
  <si>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</si>
  <si>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</si>
  <si>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</si>
  <si>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</si>
  <si>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</si>
  <si>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</si>
  <si>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</si>
  <si>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</si>
  <si>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</si>
  <si>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</si>
  <si>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</si>
  <si>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</si>
  <si>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</si>
  <si>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</si>
  <si>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</si>
  <si>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</si>
  <si>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</si>
  <si>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</si>
  <si>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</si>
  <si>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</si>
  <si>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</si>
  <si>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</si>
  <si>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</si>
  <si>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</si>
  <si>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</si>
  <si>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</si>
  <si>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</si>
  <si>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</si>
  <si>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</si>
  <si>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</si>
  <si>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</si>
  <si>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</si>
  <si>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</si>
  <si>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</si>
  <si>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</si>
  <si>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</si>
  <si>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</si>
  <si>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</si>
  <si>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</si>
  <si>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</si>
  <si>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</si>
  <si>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</si>
  <si>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</si>
  <si>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</si>
  <si>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</si>
  <si>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</si>
  <si>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</si>
  <si>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</si>
  <si>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</si>
  <si>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</si>
  <si>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</si>
  <si>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</si>
  <si>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</si>
  <si>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</si>
  <si>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</si>
  <si>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</si>
  <si>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</si>
  <si>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</si>
  <si>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</si>
  <si>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</si>
  <si>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</si>
  <si>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</si>
  <si>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</si>
  <si>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</si>
  <si>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</si>
  <si>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</si>
  <si>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</si>
  <si>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</si>
  <si>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</si>
  <si>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</si>
  <si>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</si>
  <si>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</si>
  <si>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</si>
  <si>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</si>
  <si>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</si>
  <si>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</si>
  <si>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</si>
  <si>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</si>
  <si>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</si>
  <si>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</si>
  <si>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</si>
  <si>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</si>
  <si>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</si>
  <si>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</si>
  <si>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</si>
  <si>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</si>
  <si>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</si>
  <si>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</si>
  <si>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</si>
  <si>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</si>
  <si>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</si>
  <si>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</si>
  <si>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</si>
  <si>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</si>
  <si>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</si>
  <si>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</si>
  <si>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</si>
  <si>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</si>
  <si>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</si>
  <si>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</si>
  <si>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</si>
  <si>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</si>
  <si>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</si>
  <si>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</si>
  <si>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</si>
  <si>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</si>
  <si>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</si>
  <si>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</si>
  <si>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</si>
  <si>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</si>
  <si>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</si>
  <si>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</si>
  <si>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</si>
  <si>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</si>
  <si>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</si>
  <si>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</si>
  <si>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</si>
  <si>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</si>
  <si>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</si>
  <si>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</si>
  <si>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</si>
  <si>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</si>
  <si>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</si>
  <si>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</si>
  <si>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</si>
  <si>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</si>
  <si>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</si>
  <si>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</si>
  <si>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</si>
  <si>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</si>
  <si>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</si>
  <si>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</si>
  <si>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</si>
  <si>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</si>
  <si>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</si>
  <si>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</si>
  <si>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</si>
  <si>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</si>
  <si>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</si>
  <si>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</si>
  <si>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</si>
  <si>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</si>
  <si>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</si>
  <si>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</si>
  <si>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</si>
  <si>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</si>
  <si>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</si>
  <si>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</si>
  <si>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</si>
  <si>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</si>
  <si>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</si>
  <si>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</si>
  <si>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</si>
  <si>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</si>
  <si>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</si>
  <si>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</si>
  <si>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</si>
  <si>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</si>
  <si>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</si>
  <si>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</si>
  <si>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</si>
  <si>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</si>
  <si>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</si>
  <si>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</si>
  <si>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</si>
  <si>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</si>
  <si>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</si>
  <si>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</si>
  <si>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</si>
  <si>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</si>
  <si>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</si>
  <si>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</si>
  <si>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</si>
  <si>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</si>
  <si>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</si>
  <si>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</si>
  <si>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</si>
  <si>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</si>
  <si>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</si>
  <si>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</si>
  <si>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</si>
  <si>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</si>
  <si>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</si>
  <si>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</si>
  <si>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</si>
  <si>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</si>
  <si>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</si>
  <si>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</si>
  <si>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</si>
  <si>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</si>
  <si>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</si>
  <si>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</si>
  <si>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</si>
  <si>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</si>
  <si>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</si>
  <si>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</si>
  <si>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</si>
  <si>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</si>
  <si>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</si>
  <si>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</si>
  <si>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</si>
  <si>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</si>
  <si>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</si>
  <si>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</si>
  <si>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</si>
  <si>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</si>
  <si>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</si>
  <si>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</si>
  <si>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</si>
  <si>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</si>
  <si>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</si>
  <si>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</si>
  <si>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</si>
  <si>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</si>
  <si>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</si>
  <si>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</si>
  <si>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</si>
  <si>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</si>
  <si>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</si>
  <si>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</si>
  <si>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</si>
  <si>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</si>
  <si>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</si>
  <si>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</si>
  <si>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</si>
  <si>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</si>
  <si>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</si>
  <si>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</si>
  <si>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</si>
  <si>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</si>
  <si>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</si>
  <si>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</si>
  <si>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</si>
  <si>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</si>
  <si>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</si>
  <si>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</si>
  <si>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</si>
  <si>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</si>
  <si>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</si>
  <si>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</si>
  <si>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</si>
  <si>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</si>
  <si>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</si>
  <si>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</si>
  <si>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</si>
  <si>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</si>
  <si>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</si>
  <si>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</si>
  <si>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</si>
  <si>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</si>
  <si>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</si>
  <si>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</si>
  <si>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</si>
  <si>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</si>
  <si>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</si>
  <si>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</si>
  <si>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</si>
  <si>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</si>
  <si>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</si>
  <si>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</si>
  <si>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</si>
  <si>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</si>
  <si>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</si>
  <si>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</si>
  <si>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</si>
  <si>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</si>
  <si>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</si>
  <si>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</si>
  <si>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</si>
  <si>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</si>
  <si>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</si>
  <si>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</si>
  <si>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</si>
  <si>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</si>
  <si>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</si>
  <si>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</si>
  <si>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</si>
  <si>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</si>
  <si>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</si>
  <si>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</si>
  <si>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</si>
  <si>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</si>
  <si>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</si>
  <si>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</si>
  <si>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</si>
  <si>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</si>
  <si>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</si>
  <si>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</si>
  <si>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</si>
  <si>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</si>
  <si>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</si>
  <si>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</si>
  <si>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</si>
  <si>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</si>
  <si>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</si>
  <si>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</si>
  <si>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</si>
  <si>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</si>
  <si>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</si>
  <si>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</si>
  <si>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</si>
  <si>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</si>
  <si>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</si>
  <si>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</si>
  <si>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</si>
  <si>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</si>
  <si>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</si>
  <si>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</si>
  <si>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</si>
  <si>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</si>
  <si>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</si>
  <si>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</si>
  <si>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</si>
  <si>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</si>
  <si>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</si>
  <si>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</si>
  <si>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</si>
  <si>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</si>
  <si>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</si>
  <si>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</si>
  <si>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</si>
  <si>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</si>
  <si>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</si>
  <si>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</si>
  <si>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</si>
  <si>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</si>
  <si>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</si>
  <si>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</si>
  <si>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</si>
  <si>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</si>
  <si>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</si>
  <si>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</si>
  <si>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</si>
  <si>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</si>
  <si>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</si>
  <si>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</si>
  <si>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</si>
  <si>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</si>
  <si>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</si>
  <si>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</si>
  <si>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</si>
  <si>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</si>
  <si>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</si>
  <si>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</si>
  <si>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</si>
  <si>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</si>
  <si>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</si>
  <si>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</si>
  <si>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</si>
  <si>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</si>
  <si>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</si>
  <si>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</si>
  <si>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</si>
  <si>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</si>
  <si>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</si>
  <si>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</si>
  <si>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</si>
  <si>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</si>
  <si>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</si>
  <si>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</si>
  <si>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</si>
  <si>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</si>
  <si>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</si>
  <si>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</si>
  <si>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</si>
  <si>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</si>
  <si>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</si>
  <si>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</si>
  <si>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</si>
  <si>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</si>
  <si>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</si>
  <si>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</si>
  <si>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</si>
  <si>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</si>
  <si>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</si>
  <si>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</si>
  <si>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</si>
  <si>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</si>
  <si>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</si>
  <si>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</si>
  <si>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</si>
  <si>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</si>
  <si>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</si>
  <si>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</si>
  <si>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</si>
  <si>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</si>
  <si>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</si>
  <si>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</si>
  <si>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</si>
  <si>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</si>
  <si>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</si>
  <si>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</si>
  <si>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</si>
  <si>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</si>
  <si>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</si>
  <si>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</si>
  <si>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</si>
  <si>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</si>
  <si>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</si>
  <si>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</si>
  <si>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</si>
  <si>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</si>
  <si>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</si>
  <si>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</si>
  <si>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</si>
  <si>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</si>
  <si>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</si>
  <si>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</si>
  <si>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</si>
  <si>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</si>
  <si>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</si>
  <si>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</si>
  <si>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</si>
  <si>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</si>
  <si>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</si>
  <si>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</si>
  <si>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</si>
  <si>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</si>
  <si>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</si>
  <si>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</si>
  <si>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</si>
  <si>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</si>
  <si>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</si>
  <si>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</si>
  <si>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</si>
  <si>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</si>
  <si>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</si>
  <si>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</si>
  <si>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</si>
  <si>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</si>
  <si>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</si>
  <si>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</si>
  <si>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</si>
  <si>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</si>
  <si>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</si>
  <si>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</si>
  <si>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</si>
  <si>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</si>
  <si>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</si>
  <si>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</si>
  <si>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</si>
  <si>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</si>
  <si>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</si>
  <si>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</si>
  <si>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</si>
  <si>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</si>
  <si>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</si>
  <si>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</si>
  <si>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</si>
  <si>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</si>
  <si>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</si>
  <si>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</si>
  <si>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</si>
  <si>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</si>
  <si>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</si>
  <si>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</si>
  <si>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</si>
  <si>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</si>
  <si>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</si>
  <si>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</si>
  <si>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</si>
  <si>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</si>
  <si>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</si>
  <si>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</si>
  <si>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</si>
  <si>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</si>
  <si>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</si>
  <si>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</si>
  <si>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</si>
  <si>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</si>
  <si>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</si>
  <si>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</si>
  <si>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</si>
  <si>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</si>
  <si>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</si>
  <si>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</si>
  <si>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</si>
  <si>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</si>
  <si>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</si>
  <si>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</si>
  <si>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</si>
  <si>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</si>
  <si>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</si>
  <si>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</si>
  <si>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</si>
  <si>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</si>
  <si>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</si>
  <si>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</si>
  <si>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</si>
  <si>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</si>
  <si>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</si>
  <si>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</si>
  <si>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</si>
  <si>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</si>
  <si>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</si>
  <si>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</si>
  <si>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</si>
  <si>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</si>
  <si>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</si>
  <si>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</si>
  <si>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</si>
  <si>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</si>
  <si>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</si>
  <si>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</si>
  <si>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</si>
  <si>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</si>
  <si>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</si>
  <si>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</si>
  <si>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</si>
  <si>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</si>
  <si>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</si>
  <si>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</si>
  <si>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</si>
  <si>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</si>
  <si>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</si>
  <si>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</si>
  <si>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</si>
  <si>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</si>
  <si>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</si>
  <si>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</si>
  <si>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</si>
  <si>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</si>
  <si>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</si>
  <si>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</si>
  <si>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</si>
  <si>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</si>
  <si>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</si>
  <si>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</si>
  <si>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</si>
  <si>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</si>
  <si>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</si>
  <si>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</si>
  <si>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</si>
  <si>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</si>
  <si>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</si>
  <si>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</si>
  <si>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</si>
  <si>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</si>
  <si>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</si>
  <si>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</si>
  <si>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</si>
  <si>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</si>
  <si>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</si>
  <si>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</si>
  <si>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</si>
  <si>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</si>
  <si>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</si>
  <si>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</si>
  <si>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</si>
  <si>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</si>
  <si>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</si>
  <si>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</si>
  <si>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</si>
  <si>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</si>
  <si>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</si>
  <si>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</si>
  <si>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</si>
  <si>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</si>
  <si>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</si>
  <si>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</si>
  <si>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</si>
  <si>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</si>
  <si>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</si>
  <si>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</si>
  <si>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</si>
  <si>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</si>
  <si>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</si>
  <si>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</si>
  <si>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</si>
  <si>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</si>
  <si>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</si>
  <si>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</si>
  <si>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</si>
  <si>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</si>
  <si>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</si>
  <si>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</si>
  <si>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</si>
  <si>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</si>
  <si>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</si>
  <si>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</si>
  <si>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</si>
  <si>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</si>
  <si>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</si>
  <si>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</si>
  <si>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</si>
  <si>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</si>
  <si>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</si>
  <si>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</si>
  <si>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</si>
  <si>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</si>
  <si>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</si>
  <si>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</si>
  <si>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</si>
  <si>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</si>
  <si>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</si>
  <si>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</si>
  <si>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</si>
  <si>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</si>
  <si>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</si>
  <si>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</si>
  <si>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</si>
  <si>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</si>
  <si>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</si>
  <si>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</si>
  <si>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</si>
  <si>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</si>
  <si>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</si>
  <si>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</si>
  <si>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</si>
  <si>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</si>
  <si>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</si>
  <si>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</si>
  <si>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</si>
  <si>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</si>
  <si>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</si>
  <si>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</si>
  <si>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</si>
  <si>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</si>
  <si>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</si>
  <si>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</si>
  <si>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</si>
  <si>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</si>
  <si>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</si>
  <si>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</si>
  <si>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</si>
  <si>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</si>
  <si>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</si>
  <si>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</si>
  <si>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</si>
  <si>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</si>
  <si>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</si>
  <si>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</si>
  <si>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</si>
  <si>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</si>
  <si>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</si>
  <si>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</si>
  <si>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</si>
  <si>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</si>
  <si>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</si>
  <si>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</si>
  <si>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</si>
  <si>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</si>
  <si>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</si>
  <si>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</si>
  <si>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</si>
  <si>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</si>
  <si>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</si>
  <si>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</si>
  <si>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</si>
  <si>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</si>
  <si>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</si>
  <si>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</si>
  <si>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</si>
  <si>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</si>
  <si>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</si>
  <si>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</si>
  <si>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</si>
  <si>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</si>
  <si>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</si>
  <si>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</si>
  <si>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</si>
  <si>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</si>
  <si>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</si>
  <si>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</si>
  <si>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</si>
  <si>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</si>
  <si>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</si>
  <si>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</si>
  <si>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</si>
  <si>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</si>
  <si>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</si>
  <si>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</si>
  <si>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</si>
  <si>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</si>
  <si>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</si>
  <si>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</si>
  <si>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</si>
  <si>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</si>
  <si>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</si>
  <si>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</si>
  <si>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</si>
  <si>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</si>
  <si>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</si>
  <si>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</si>
  <si>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</si>
  <si>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</si>
  <si>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</si>
  <si>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</si>
  <si>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</si>
  <si>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</si>
  <si>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</si>
  <si>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</si>
  <si>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</si>
  <si>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</si>
  <si>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</si>
  <si>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</si>
  <si>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</si>
  <si>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</si>
  <si>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</si>
  <si>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</si>
  <si>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</si>
  <si>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</si>
  <si>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</si>
  <si>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</si>
  <si>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</si>
  <si>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</si>
  <si>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</si>
  <si>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</si>
  <si>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</si>
  <si>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</si>
  <si>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</si>
  <si>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</si>
  <si>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</si>
  <si>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</si>
  <si>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</si>
  <si>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</si>
  <si>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</si>
  <si>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</si>
  <si>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</si>
  <si>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</si>
  <si>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</si>
  <si>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</si>
  <si>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</si>
  <si>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</si>
  <si>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</si>
  <si>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</si>
  <si>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</si>
  <si>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</si>
  <si>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</si>
  <si>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</si>
  <si>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</si>
  <si>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</si>
  <si>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</si>
  <si>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</si>
  <si>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</si>
  <si>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</si>
  <si>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</si>
  <si>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</si>
  <si>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</si>
  <si>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</si>
  <si>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</si>
  <si>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</si>
  <si>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</si>
  <si>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</si>
  <si>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</si>
  <si>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</si>
  <si>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</si>
  <si>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</si>
  <si>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</si>
  <si>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</si>
  <si>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</si>
  <si>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</si>
  <si>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</si>
  <si>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</si>
  <si>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</si>
  <si>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</si>
  <si>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</si>
  <si>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</si>
  <si>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</si>
  <si>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</si>
  <si>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</si>
  <si>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</si>
  <si>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</si>
  <si>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</si>
  <si>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</si>
  <si>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</si>
  <si>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</si>
  <si>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</si>
  <si>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</si>
  <si>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</si>
  <si>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</si>
  <si>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</si>
  <si>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</si>
  <si>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</si>
  <si>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</si>
  <si>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</si>
  <si>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</si>
  <si>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</si>
  <si>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</si>
  <si>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</si>
  <si>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</si>
  <si>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</si>
  <si>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</si>
  <si>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</si>
  <si>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</si>
  <si>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</si>
  <si>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</si>
  <si>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</si>
  <si>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</si>
  <si>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</si>
  <si>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</si>
  <si>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</si>
  <si>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</si>
  <si>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</si>
  <si>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</si>
  <si>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</si>
  <si>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</si>
  <si>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</si>
  <si>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</si>
  <si>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</si>
  <si>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</si>
  <si>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</si>
  <si>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</si>
  <si>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</si>
  <si>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</si>
  <si>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</si>
  <si>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</si>
  <si>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</si>
  <si>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</si>
  <si>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</si>
  <si>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</si>
  <si>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</si>
  <si>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</si>
  <si>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</si>
  <si>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</si>
  <si>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</si>
  <si>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</si>
  <si>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</si>
  <si>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</si>
  <si>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</si>
  <si>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</si>
  <si>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</si>
  <si>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</si>
  <si>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</si>
  <si>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</si>
  <si>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</si>
  <si>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</si>
  <si>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</si>
  <si>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</si>
  <si>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</si>
  <si>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</si>
  <si>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</si>
  <si>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</si>
  <si>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</si>
  <si>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</si>
  <si>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</si>
  <si>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</si>
  <si>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</si>
  <si>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</si>
  <si>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</si>
  <si>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</si>
  <si>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</si>
  <si>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</si>
  <si>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</si>
  <si>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</si>
  <si>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</si>
  <si>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</si>
  <si>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</si>
  <si>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</si>
  <si>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</si>
  <si>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</si>
  <si>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</si>
  <si>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</si>
  <si>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</si>
  <si>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</si>
  <si>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</si>
  <si>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</si>
  <si>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</si>
  <si>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</si>
  <si>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</si>
  <si>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</si>
  <si>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</si>
  <si>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</si>
  <si>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</si>
  <si>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</si>
  <si>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</si>
  <si>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</si>
  <si>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</si>
  <si>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</si>
  <si>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</si>
  <si>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</si>
  <si>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</si>
  <si>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</si>
  <si>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</si>
  <si>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</si>
  <si>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</si>
  <si>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</si>
  <si>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</si>
  <si>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</si>
  <si>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</si>
  <si>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</si>
  <si>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</si>
  <si>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</si>
  <si>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</si>
  <si>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</si>
  <si>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</si>
  <si>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</si>
  <si>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</si>
  <si>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</si>
  <si>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</si>
  <si>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</si>
  <si>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</si>
  <si>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</si>
  <si>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</si>
  <si>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</si>
  <si>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</si>
  <si>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</si>
  <si>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</si>
  <si>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</si>
  <si>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</si>
  <si>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</si>
  <si>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</si>
  <si>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</si>
  <si>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</si>
  <si>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</si>
  <si>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</si>
  <si>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</si>
  <si>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</si>
  <si>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</si>
  <si>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</si>
  <si>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</si>
  <si>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</si>
  <si>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</si>
  <si>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</si>
  <si>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</si>
  <si>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</si>
  <si>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</si>
  <si>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</si>
  <si>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</si>
  <si>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</si>
  <si>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</si>
  <si>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</si>
  <si>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</si>
  <si>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</si>
  <si>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</si>
  <si>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</si>
  <si>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</si>
  <si>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</si>
  <si>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</si>
  <si>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</si>
  <si>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</si>
  <si>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</si>
  <si>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</si>
  <si>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</si>
  <si>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</si>
  <si>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</si>
  <si>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</si>
  <si>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</si>
  <si>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</si>
  <si>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</si>
  <si>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</si>
  <si>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</si>
  <si>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</si>
  <si>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</si>
  <si>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</si>
  <si>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</si>
  <si>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</si>
  <si>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</si>
  <si>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</si>
  <si>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</si>
  <si>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</si>
  <si>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</si>
  <si>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</si>
  <si>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</si>
  <si>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</si>
  <si>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</si>
  <si>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</si>
  <si>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</si>
  <si>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</si>
  <si>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</si>
  <si>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</si>
  <si>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</si>
  <si>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</si>
  <si>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</si>
  <si>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</si>
  <si>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</si>
  <si>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</si>
  <si>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</si>
  <si>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</si>
  <si>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</si>
  <si>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</si>
  <si>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</si>
  <si>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</si>
  <si>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</si>
  <si>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</si>
  <si>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</si>
  <si>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</si>
  <si>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</si>
  <si>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</si>
  <si>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</si>
  <si>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</si>
  <si>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</si>
  <si>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</si>
  <si>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</si>
  <si>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</si>
  <si>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</si>
  <si>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</si>
  <si>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</si>
  <si>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</si>
  <si>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</si>
  <si>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</si>
  <si>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</si>
  <si>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</si>
  <si>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</si>
  <si>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</si>
  <si>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</si>
  <si>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</si>
  <si>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</si>
  <si>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</si>
  <si>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</si>
  <si>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</si>
  <si>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</si>
  <si>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</si>
  <si>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</si>
  <si>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</si>
  <si>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</si>
  <si>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</si>
  <si>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</si>
  <si>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</si>
  <si>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</si>
  <si>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</si>
  <si>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</si>
  <si>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</si>
  <si>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</si>
  <si>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</si>
  <si>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</si>
  <si>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</si>
  <si>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</si>
  <si>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</si>
  <si>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</si>
  <si>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</si>
  <si>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</si>
  <si>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</si>
  <si>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</si>
  <si>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</si>
  <si>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</si>
  <si>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</si>
  <si>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</si>
  <si>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</si>
  <si>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</si>
  <si>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</si>
  <si>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</si>
  <si>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</si>
  <si>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</si>
  <si>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</si>
  <si>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</si>
  <si>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</si>
  <si>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</si>
  <si>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</si>
  <si>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</si>
  <si>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</si>
  <si>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</si>
  <si>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</si>
  <si>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</si>
  <si>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</si>
  <si>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</si>
  <si>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</si>
  <si>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</si>
  <si>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</si>
  <si>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</si>
  <si>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</si>
  <si>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</si>
  <si>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</si>
  <si>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</si>
  <si>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</si>
  <si>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</si>
  <si>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</si>
  <si>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</si>
  <si>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</si>
  <si>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</si>
  <si>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</si>
  <si>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</si>
  <si>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</si>
  <si>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</si>
  <si>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</si>
  <si>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</si>
  <si>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</si>
  <si>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</si>
  <si>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</si>
  <si>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</si>
  <si>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</si>
  <si>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</si>
  <si>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</si>
  <si>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</si>
  <si>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</si>
  <si>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</si>
  <si>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</si>
  <si>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</si>
  <si>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</si>
  <si>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</si>
  <si>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</si>
  <si>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</si>
  <si>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</si>
  <si>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</si>
  <si>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</si>
  <si>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</si>
  <si>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</si>
  <si>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</si>
  <si>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</si>
  <si>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</si>
  <si>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</si>
  <si>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</si>
  <si>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</si>
  <si>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</si>
  <si>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</si>
  <si>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</si>
  <si>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</si>
  <si>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</si>
  <si>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</si>
  <si>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</si>
  <si>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</t>
  </si>
  <si>
    <t>Date Ended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</si>
  <si>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</si>
  <si>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</si>
  <si>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</si>
  <si>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</si>
  <si>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</si>
  <si>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</si>
  <si>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</si>
  <si>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</si>
  <si>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</si>
  <si>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</si>
  <si>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</si>
  <si>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</si>
  <si>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Goal</t>
  </si>
  <si>
    <t>Years</t>
  </si>
  <si>
    <t>Number Failed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</si>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</sst>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2" fillId="0" borderId="0" xfId="0" applyNumberFormat="1" applyFont="1" applyAlignment="1">
      <alignment horizontal="center"/>
    </xf>
    <xf numFmtId="14" fontId="3" fillId="0" borderId="0" xfId="0" applyNumberFormat="1" applyFont="1"/>
    <xf numFmtId="14" fontId="4" fillId="0" borderId="0" xfId="0" applyNumberFormat="1" applyFont="1"/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29693044619422571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74-4F11-871A-16DF2583B6C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74-4F11-871A-16DF2583B6C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74-4F11-871A-16DF2583B6C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74-4F11-871A-16DF2583B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2113264"/>
        <c:axId val="502113904"/>
      </c:barChart>
      <c:catAx>
        <c:axId val="50211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113904"/>
        <c:crosses val="autoZero"/>
        <c:auto val="1"/>
        <c:lblAlgn val="ctr"/>
        <c:lblOffset val="100"/>
        <c:noMultiLvlLbl val="0"/>
      </c:catAx>
      <c:valAx>
        <c:axId val="50211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11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layout>
        <c:manualLayout>
          <c:xMode val="edge"/>
          <c:yMode val="edge"/>
          <c:x val="0.18054155730533686"/>
          <c:y val="5.35141440653251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2C-4E84-B1B7-E0F59BCE7392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2C-4E84-B1B7-E0F59BCE7392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2C-4E84-B1B7-E0F59BCE7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125616"/>
        <c:axId val="514128176"/>
      </c:lineChart>
      <c:catAx>
        <c:axId val="514125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28176"/>
        <c:crosses val="autoZero"/>
        <c:auto val="1"/>
        <c:lblAlgn val="ctr"/>
        <c:lblOffset val="100"/>
        <c:noMultiLvlLbl val="0"/>
      </c:catAx>
      <c:valAx>
        <c:axId val="51412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2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0.39743589743589741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6F4-4320-980B-29D1F84BAA7A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0.60256410256410253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6F4-4320-980B-29D1F84BAA7A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6F4-4320-980B-29D1F84BA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138000"/>
        <c:axId val="613139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387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31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6F4-4320-980B-29D1F84BAA7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47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6F4-4320-980B-29D1F84BAA7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6F4-4320-980B-29D1F84BAA7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78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6F4-4320-980B-29D1F84BAA7A}"/>
                  </c:ext>
                </c:extLst>
              </c15:ser>
            </c15:filteredLineSeries>
          </c:ext>
        </c:extLst>
      </c:lineChart>
      <c:catAx>
        <c:axId val="61313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139920"/>
        <c:crosses val="autoZero"/>
        <c:auto val="1"/>
        <c:lblAlgn val="ctr"/>
        <c:lblOffset val="100"/>
        <c:noMultiLvlLbl val="0"/>
      </c:catAx>
      <c:valAx>
        <c:axId val="61313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13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80962</xdr:rowOff>
    </xdr:from>
    <xdr:to>
      <xdr:col>6</xdr:col>
      <xdr:colOff>171450</xdr:colOff>
      <xdr:row>22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449A6A-1689-412B-B152-DD7D5EF54F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4762</xdr:rowOff>
    </xdr:from>
    <xdr:to>
      <xdr:col>6</xdr:col>
      <xdr:colOff>295275</xdr:colOff>
      <xdr:row>33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278C80-015E-45D0-BEDD-C14984FEE8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519112</xdr:colOff>
      <xdr:row>15</xdr:row>
      <xdr:rowOff>80962</xdr:rowOff>
    </xdr:from>
    <xdr:to>
      <xdr:col>4</xdr:col>
      <xdr:colOff>604837</xdr:colOff>
      <xdr:row>29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B7FBDC-6A7D-409B-8A34-19BB984AD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s" refreshedDate="44543.691086574072" createdVersion="7" refreshedVersion="7" minRefreshableVersion="3" recordCount="4116" xr:uid="{6681BA3C-8E4F-4A62-90EA-41098C7A3ED9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s" refreshedDate="44549.674725925928" createdVersion="7" refreshedVersion="7" minRefreshableVersion="3" recordCount="4116" xr:uid="{EAB227EC-D83E-4A27-8717-2890447B916F}">
  <cacheSource type="worksheet">
    <worksheetSource ref="A1:U4117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e v="#DIV/0!"/>
    <n v="0"/>
    <x v="9"/>
    <m/>
    <x v="4114"/>
    <d v="1970-01-01T00:00:00"/>
    <x v="9"/>
  </r>
  <r>
    <m/>
    <m/>
    <m/>
    <m/>
    <m/>
    <x v="4"/>
    <m/>
    <m/>
    <m/>
    <m/>
    <m/>
    <m/>
    <m/>
    <m/>
    <e v="#DIV/0!"/>
    <n v="0"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5287A5-582C-4326-80A1-32C4F26F8E0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210F26-DCDD-4CD2-BDCD-7774057C28F4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 Outcomes Based on Launch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9BE95-F639-40CA-887C-3CD1B45822A3}">
  <dimension ref="A1:F6"/>
  <sheetViews>
    <sheetView workbookViewId="0">
      <selection activeCell="O22" sqref="O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7"/>
  <sheetViews>
    <sheetView topLeftCell="O1" zoomScale="60" zoomScaleNormal="60" workbookViewId="0">
      <pane ySplit="1" topLeftCell="A3864" activePane="bottomLeft" state="frozen"/>
      <selection pane="bottomLeft"/>
    </sheetView>
  </sheetViews>
  <sheetFormatPr defaultColWidth="8.85546875" defaultRowHeight="15" x14ac:dyDescent="0.25"/>
  <cols>
    <col min="1" max="1" width="6.28515625" bestFit="1" customWidth="1"/>
    <col min="2" max="2" width="38.42578125" style="3" customWidth="1"/>
    <col min="3" max="3" width="40.28515625" style="3" customWidth="1"/>
    <col min="4" max="4" width="19.285156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0.140625" bestFit="1" customWidth="1"/>
    <col min="13" max="13" width="12.7109375" bestFit="1" customWidth="1"/>
    <col min="14" max="14" width="34.7109375" bestFit="1" customWidth="1"/>
    <col min="15" max="15" width="25.85546875" bestFit="1" customWidth="1"/>
    <col min="16" max="16" width="22" customWidth="1"/>
    <col min="17" max="17" width="22.28515625" bestFit="1" customWidth="1"/>
    <col min="18" max="18" width="15.7109375" customWidth="1"/>
    <col min="19" max="19" width="17.42578125" style="17" customWidth="1"/>
    <col min="20" max="20" width="15.85546875" style="17" bestFit="1" customWidth="1"/>
    <col min="21" max="21" width="9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  <c r="U1" s="18" t="s">
        <v>8380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7" si="320">ROUND(E4099/D4099*100,0)</f>
        <v>0</v>
      </c>
      <c r="P4099">
        <f t="shared" ref="P4099:P4117" si="321">IFERROR(ROUND(E4099/L4099,2),0)</f>
        <v>0</v>
      </c>
      <c r="Q4099" s="10" t="s">
        <v>8315</v>
      </c>
      <c r="R4099" t="s">
        <v>8316</v>
      </c>
      <c r="S4099" s="16">
        <f t="shared" ref="S4099:S4117" si="322">(((J4099/60)/60)/24)+DATE(1970,1,1)</f>
        <v>42344.824502314819</v>
      </c>
      <c r="T4099" s="16">
        <f t="shared" ref="T4099:T4117" si="323">(((I4099/60)/60)/24)+DATE(1970,1,1)</f>
        <v>42400.996527777781</v>
      </c>
      <c r="U4099">
        <f t="shared" ref="U4099:U4117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  <row r="4116" spans="1:21" ht="15.75" x14ac:dyDescent="0.25">
      <c r="O4116" t="e">
        <f t="shared" si="320"/>
        <v>#DIV/0!</v>
      </c>
      <c r="P4116">
        <f t="shared" si="321"/>
        <v>0</v>
      </c>
      <c r="S4116" s="16">
        <f t="shared" si="322"/>
        <v>25569</v>
      </c>
      <c r="T4116" s="16">
        <f t="shared" si="323"/>
        <v>25569</v>
      </c>
      <c r="U4116">
        <f t="shared" si="324"/>
        <v>1970</v>
      </c>
    </row>
    <row r="4117" spans="1:21" ht="15.75" x14ac:dyDescent="0.25">
      <c r="O4117" t="e">
        <f t="shared" si="320"/>
        <v>#DIV/0!</v>
      </c>
      <c r="P4117">
        <f t="shared" si="321"/>
        <v>0</v>
      </c>
      <c r="S4117" s="16">
        <f t="shared" si="322"/>
        <v>25569</v>
      </c>
      <c r="T4117" s="16">
        <f t="shared" si="323"/>
        <v>25569</v>
      </c>
      <c r="U4117">
        <f t="shared" si="324"/>
        <v>1970</v>
      </c>
    </row>
  </sheetData>
  <autoFilter ref="A1:U4117" xr:uid="{00000000-0001-0000-0000-000000000000}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"failed"</formula>
    </cfRule>
  </conditionalFormatting>
  <conditionalFormatting sqref="O1:O1048576 P1 R1:T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36101-2019-4606-A0FF-A7BEBEA94047}">
  <dimension ref="A2:E19"/>
  <sheetViews>
    <sheetView tabSelected="1" workbookViewId="0">
      <selection activeCell="I10" sqref="I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2" spans="1:5" x14ac:dyDescent="0.25">
      <c r="A2" s="11" t="s">
        <v>8358</v>
      </c>
      <c r="B2" t="s">
        <v>8315</v>
      </c>
    </row>
    <row r="3" spans="1:5" x14ac:dyDescent="0.25">
      <c r="A3" s="11" t="s">
        <v>8380</v>
      </c>
      <c r="B3" t="s">
        <v>8364</v>
      </c>
    </row>
    <row r="5" spans="1:5" x14ac:dyDescent="0.25">
      <c r="A5" s="11" t="s">
        <v>8363</v>
      </c>
      <c r="B5" s="11" t="s">
        <v>8360</v>
      </c>
    </row>
    <row r="6" spans="1:5" x14ac:dyDescent="0.25">
      <c r="A6" s="11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4" t="s">
        <v>8367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25">
      <c r="A8" s="14" t="s">
        <v>8374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25">
      <c r="A9" s="14" t="s">
        <v>8375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25">
      <c r="A10" s="14" t="s">
        <v>8376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25">
      <c r="A11" s="14" t="s">
        <v>8368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25">
      <c r="A12" s="14" t="s">
        <v>8377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25">
      <c r="A13" s="14" t="s">
        <v>8369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25">
      <c r="A14" s="14" t="s">
        <v>8370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25">
      <c r="A15" s="14" t="s">
        <v>8371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25">
      <c r="A16" s="14" t="s">
        <v>8372</v>
      </c>
      <c r="B16" s="13">
        <v>65</v>
      </c>
      <c r="C16" s="13">
        <v>50</v>
      </c>
      <c r="D16" s="13"/>
      <c r="E16" s="13">
        <v>115</v>
      </c>
    </row>
    <row r="17" spans="1:5" x14ac:dyDescent="0.25">
      <c r="A17" s="14" t="s">
        <v>8373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25">
      <c r="A18" s="14" t="s">
        <v>8378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25">
      <c r="A19" s="14" t="s">
        <v>8361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B23B6-DBFA-4497-B63F-905A72A84836}">
  <dimension ref="A1:H14"/>
  <sheetViews>
    <sheetView workbookViewId="0">
      <selection activeCell="G26" sqref="G26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style="19" bestFit="1" customWidth="1"/>
    <col min="8" max="8" width="19.85546875" style="19" bestFit="1" customWidth="1"/>
  </cols>
  <sheetData>
    <row r="1" spans="1:8" x14ac:dyDescent="0.25">
      <c r="A1" t="s">
        <v>8379</v>
      </c>
      <c r="B1" t="s">
        <v>8382</v>
      </c>
      <c r="C1" t="s">
        <v>8381</v>
      </c>
      <c r="D1" t="s">
        <v>8383</v>
      </c>
      <c r="E1" t="s">
        <v>8384</v>
      </c>
      <c r="F1" t="s">
        <v>8385</v>
      </c>
      <c r="G1" s="19" t="s">
        <v>8386</v>
      </c>
      <c r="H1" s="19" t="s">
        <v>8387</v>
      </c>
    </row>
    <row r="2" spans="1:8" x14ac:dyDescent="0.25">
      <c r="A2" t="s">
        <v>8388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9">
        <f>(B2/E2)</f>
        <v>0.75806451612903225</v>
      </c>
      <c r="G2" s="19">
        <f>C2/E2</f>
        <v>0.24193548387096775</v>
      </c>
      <c r="H2" s="19">
        <f>D2/E2</f>
        <v>0</v>
      </c>
    </row>
    <row r="3" spans="1:8" x14ac:dyDescent="0.25">
      <c r="A3" t="s">
        <v>8389</v>
      </c>
      <c r="B3">
        <f>COUNTIFS(Kickstarter!$D:$D,"&gt;=1000",Kickstarter!$D:$D,"&lt;4999",Kickstarter!$F:$F,"successful",Kickstarter!$R:$R,"plays")</f>
        <v>387</v>
      </c>
      <c r="C3">
        <f>COUNTIFS(Kickstarter!$D:$D,"&gt;=1000",Kickstarter!$D:$D,"&lt;4999",Kickstarter!$F:$F,"failed",Kickstarter!$R:$R,"plays")</f>
        <v>146</v>
      </c>
      <c r="D3">
        <f>COUNTIFS(Kickstarter!$D:$D,"&gt;=1000",Kickstarter!$D:$D,"&lt;4999",Kickstarter!$F:$F,"canceled",Kickstarter!$R:$R,"plays")</f>
        <v>0</v>
      </c>
      <c r="E3">
        <f t="shared" ref="E3:E13" si="0">SUM(B3:D3)</f>
        <v>533</v>
      </c>
      <c r="F3" s="19">
        <f t="shared" ref="F3:F13" si="1">(B3/E3)</f>
        <v>0.726078799249531</v>
      </c>
      <c r="G3" s="19">
        <f t="shared" ref="G3:G13" si="2">C3/E3</f>
        <v>0.27392120075046905</v>
      </c>
      <c r="H3" s="19">
        <f t="shared" ref="H3:H13" si="3">D3/E3</f>
        <v>0</v>
      </c>
    </row>
    <row r="4" spans="1:8" x14ac:dyDescent="0.25">
      <c r="A4" t="s">
        <v>8390</v>
      </c>
      <c r="B4">
        <f>COUNTIFS(Kickstarter!$D:$D,"&gt;=5000",Kickstarter!$D:$D,"&lt;9999",Kickstarter!$F:$F,"successful",Kickstarter!$R:$R,"plays")</f>
        <v>93</v>
      </c>
      <c r="C4">
        <f>COUNTIFS(Kickstarter!$D:$D,"&gt;=5000",Kickstarter!$D:$D,"&lt;9999",Kickstarter!$F:$F,"failed",Kickstarter!$R:$R,"plays")</f>
        <v>76</v>
      </c>
      <c r="D4">
        <f>COUNTIFS(Kickstarter!$D:$D,"&gt;=5000",Kickstarter!$D:$D,"&lt;9999",Kickstarter!$F:$F,"canceled",Kickstarter!$R:$R,"plays")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5">
      <c r="A5" t="s">
        <v>8391</v>
      </c>
      <c r="B5">
        <f>COUNTIFS(Kickstarter!$D:$D,"&gt;=10000",Kickstarter!$D:$D,"&lt;14999",Kickstarter!$F:$F,"successful",Kickstarter!$R:$R,"plays")</f>
        <v>39</v>
      </c>
      <c r="C5">
        <f>COUNTIFS(Kickstarter!$D:$D,"&gt;=10000",Kickstarter!$D:$D,"&lt;14999",Kickstarter!$F:$F,"failed",Kickstarter!$R:$R,"plays")</f>
        <v>33</v>
      </c>
      <c r="D5">
        <f>COUNTIFS(Kickstarter!$D:$D,"&gt;=10000",Kickstarter!$D:$D,"&lt;14999",Kickstarter!$F:$F,"canceled",Kickstarter!$R:$R,"plays")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5">
      <c r="A6" t="s">
        <v>8392</v>
      </c>
      <c r="B6">
        <f>COUNTIFS(Kickstarter!$D:$D,"&gt;=15000",Kickstarter!$D:$D,"&lt;99999",Kickstarter!$F:$F,"successful",Kickstarter!$R:$R,"plays")</f>
        <v>31</v>
      </c>
      <c r="C6">
        <f>COUNTIFS(Kickstarter!$D:$D,"&gt;=15000",Kickstarter!$D:$D,"&lt;99999",Kickstarter!$F:$F,"failed",Kickstarter!$R:$R,"plays")</f>
        <v>47</v>
      </c>
      <c r="D6">
        <f>COUNTIFS(Kickstarter!$D:$D,"&gt;=15000",Kickstarter!$D:$D,"&lt;99999",Kickstarter!$F:$F,"canceled",Kickstarter!$R:$R,"plays")</f>
        <v>0</v>
      </c>
      <c r="E6">
        <f t="shared" si="0"/>
        <v>78</v>
      </c>
      <c r="F6" s="19">
        <f t="shared" si="1"/>
        <v>0.39743589743589741</v>
      </c>
      <c r="G6" s="19">
        <f t="shared" si="2"/>
        <v>0.60256410256410253</v>
      </c>
      <c r="H6" s="19">
        <f t="shared" si="3"/>
        <v>0</v>
      </c>
    </row>
    <row r="7" spans="1:8" x14ac:dyDescent="0.25">
      <c r="A7" t="s">
        <v>8393</v>
      </c>
      <c r="B7">
        <f>COUNTIFS(Kickstarter!$D:$D,"&gt;=20000",Kickstarter!$D:$D,"&lt;24999",Kickstarter!$F:$F,"successful",Kickstarter!$R:$R,"plays")</f>
        <v>9</v>
      </c>
      <c r="C7">
        <f>COUNTIFS(Kickstarter!$D:$D,"&gt;=20000",Kickstarter!$D:$D,"&lt;24999",Kickstarter!$F:$F,"failed",Kickstarter!$R:$R,"plays")</f>
        <v>11</v>
      </c>
      <c r="D7">
        <f>COUNTIFS(Kickstarter!$D:$D,"&gt;=20000",Kickstarter!$D:$D,"&lt;24999",Kickstarter!$F:$F,"canceled",Kickstarter!$R:$R,"plays")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t="s">
        <v>8394</v>
      </c>
      <c r="B8">
        <f>COUNTIFS(Kickstarter!$D:$D,"&gt;=25000",Kickstarter!$D:$D,"&lt;29999",Kickstarter!$F:$F,"successful",Kickstarter!$R:$R,"plays")</f>
        <v>1</v>
      </c>
      <c r="C8">
        <f>COUNTIFS(Kickstarter!$D:$D,"&gt;=25000",Kickstarter!$D:$D,"&lt;29999",Kickstarter!$F:$F,"failed",Kickstarter!$R:$R,"plays")</f>
        <v>4</v>
      </c>
      <c r="D8">
        <f>COUNTIFS(Kickstarter!$D:$D,"&gt;=25000",Kickstarter!$D:$D,"&lt;29999",Kickstarter!$F:$F,"canceled",Kickstarter!$R:$R,"plays")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t="s">
        <v>8395</v>
      </c>
      <c r="B9">
        <f>COUNTIFS(Kickstarter!$D:$D,"&gt;=30000",Kickstarter!$D:$D,"&lt;34999",Kickstarter!$F:$F,"successful",Kickstarter!$R:$R,"plays")</f>
        <v>3</v>
      </c>
      <c r="C9">
        <f>COUNTIFS(Kickstarter!$D:$D,"&gt;=30000",Kickstarter!$D:$D,"&lt;34999",Kickstarter!$F:$F,"failed",Kickstarter!$R:$R,"plays")</f>
        <v>8</v>
      </c>
      <c r="D9">
        <f>COUNTIFS(Kickstarter!$D:$D,"&gt;=30000",Kickstarter!$D:$D,"&lt;34999",Kickstarter!$F:$F,"canceled",Kickstarter!$R:$R,"plays")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5">
      <c r="A10" t="s">
        <v>8396</v>
      </c>
      <c r="B10">
        <f>COUNTIFS(Kickstarter!$D:$D,"&gt;=35000",Kickstarter!$D:$D,"&lt;39999",Kickstarter!$F:$F,"successful",Kickstarter!$R:$R,"plays")</f>
        <v>4</v>
      </c>
      <c r="C10">
        <f>COUNTIFS(Kickstarter!$D:$D,"&gt;=35000",Kickstarter!$D:$D,"&lt;39999",Kickstarter!$F:$F,"failed",Kickstarter!$R:$R,"plays")</f>
        <v>2</v>
      </c>
      <c r="D10">
        <f>COUNTIFS(Kickstarter!$D:$D,"&gt;=35000",Kickstarter!$D:$D,"&lt;39999",Kickstarter!$F:$F,"canceled",Kickstarter!$R:$R,"plays")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5">
      <c r="A11" t="s">
        <v>8397</v>
      </c>
      <c r="B11">
        <f>COUNTIFS(Kickstarter!$D:$D,"&gt;=40000",Kickstarter!$D:$D,"&lt;44999",Kickstarter!$F:$F,"successful",Kickstarter!$R:$R,"plays")</f>
        <v>2</v>
      </c>
      <c r="C11">
        <f>COUNTIFS(Kickstarter!$D:$D,"&gt;=40000",Kickstarter!$D:$D,"&lt;44999",Kickstarter!$F:$F,"failed",Kickstarter!$R:$R,"plays")</f>
        <v>1</v>
      </c>
      <c r="D11">
        <f>COUNTIFS(Kickstarter!$D:$D,"&gt;=40000",Kickstarter!$D:$D,"&lt;44999",Kickstarter!$F:$F,"canceled",Kickstarter!$R:$R,"plays")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5">
      <c r="A12" t="s">
        <v>8398</v>
      </c>
      <c r="B12">
        <f>COUNTIFS(Kickstarter!$D:$D,"&gt;=45000",Kickstarter!$D:$D,"&lt;49999",Kickstarter!$F:$F,"successful",Kickstarter!$R:$R,"plays")</f>
        <v>0</v>
      </c>
      <c r="C12">
        <f>COUNTIFS(Kickstarter!$D:$D,"&gt;=45000",Kickstarter!$D:$D,"&lt;49999",Kickstarter!$F:$F,"failed",Kickstarter!$R:$R,"plays")</f>
        <v>1</v>
      </c>
      <c r="D12">
        <f>COUNTIFS(Kickstarter!$D:$D,"&gt;=45000",Kickstarter!$D:$D,"&lt;49999",Kickstarter!$F:$F,"canceled",Kickstarter!$R:$R,"plays")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5">
      <c r="A13" t="s">
        <v>8399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COUNTIFS(Kickstarter!$D:$D,"&gt;50000",Kickstarter!$F:$F,"canceled",Kickstarter!$R:$R,"plays")</f>
        <v>0</v>
      </c>
      <c r="E13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</row>
    <row r="14" spans="1:8" x14ac:dyDescent="0.25">
      <c r="F14" s="1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Statistics</vt:lpstr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ryans</cp:lastModifiedBy>
  <dcterms:created xsi:type="dcterms:W3CDTF">2017-04-20T15:17:24Z</dcterms:created>
  <dcterms:modified xsi:type="dcterms:W3CDTF">2022-01-04T02:32:56Z</dcterms:modified>
</cp:coreProperties>
</file>