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2045"/>
  </bookViews>
  <sheets>
    <sheet name="Edit Me" sheetId="1" r:id="rId1"/>
    <sheet name="Tables" sheetId="2" r:id="rId2"/>
  </sheets>
  <calcPr calcId="145621"/>
</workbook>
</file>

<file path=xl/calcChain.xml><?xml version="1.0" encoding="utf-8"?>
<calcChain xmlns="http://schemas.openxmlformats.org/spreadsheetml/2006/main">
  <c r="B5" i="1" l="1"/>
  <c r="G41" i="2"/>
  <c r="G42" i="2"/>
  <c r="G43" i="2"/>
  <c r="G44" i="2"/>
  <c r="G45" i="2"/>
  <c r="G46" i="2"/>
  <c r="G47" i="2"/>
  <c r="G48" i="2"/>
  <c r="G49" i="2"/>
  <c r="G40" i="2"/>
  <c r="D40" i="2"/>
  <c r="D49" i="2"/>
  <c r="E49" i="2"/>
  <c r="F49" i="2"/>
  <c r="C5" i="1"/>
  <c r="D45" i="2"/>
  <c r="E45" i="2"/>
  <c r="F45" i="2"/>
  <c r="D47" i="2"/>
  <c r="E47" i="2"/>
  <c r="F47" i="2"/>
  <c r="D43" i="2"/>
  <c r="E43" i="2"/>
  <c r="F43" i="2"/>
  <c r="I3" i="2" l="1"/>
  <c r="I4" i="2" s="1"/>
  <c r="H3" i="2"/>
  <c r="H4" i="2" s="1"/>
  <c r="G3" i="2"/>
  <c r="G4" i="2" s="1"/>
  <c r="F3" i="2"/>
  <c r="F4" i="2" s="1"/>
  <c r="B3" i="2"/>
  <c r="B4" i="2" s="1"/>
  <c r="C3" i="2"/>
  <c r="C4" i="2" s="1"/>
  <c r="E3" i="2"/>
  <c r="E4" i="2" s="1"/>
  <c r="D3" i="2"/>
  <c r="D4" i="2" s="1"/>
  <c r="D46" i="2"/>
  <c r="E46" i="2"/>
  <c r="F46" i="2"/>
  <c r="D48" i="2"/>
  <c r="E48" i="2"/>
  <c r="F48" i="2"/>
  <c r="F41" i="2"/>
  <c r="F42" i="2"/>
  <c r="F44" i="2"/>
  <c r="F40" i="2"/>
  <c r="E41" i="2"/>
  <c r="E42" i="2"/>
  <c r="E44" i="2"/>
  <c r="E40" i="2"/>
  <c r="D41" i="2"/>
  <c r="D42" i="2"/>
  <c r="D44" i="2"/>
  <c r="I2" i="2"/>
  <c r="H2" i="2"/>
  <c r="G2" i="2"/>
  <c r="E2" i="2"/>
  <c r="B2" i="2"/>
  <c r="C2" i="2"/>
  <c r="F2" i="2"/>
  <c r="D2" i="2"/>
  <c r="D3" i="1"/>
  <c r="E3" i="1"/>
  <c r="C3" i="1"/>
  <c r="B3" i="1"/>
  <c r="A30" i="2" l="1"/>
  <c r="C30" i="2" s="1"/>
  <c r="A33" i="2"/>
  <c r="A12" i="2"/>
  <c r="I12" i="2" s="1"/>
  <c r="A9" i="2"/>
  <c r="I9" i="2" s="1"/>
  <c r="A17" i="2"/>
  <c r="A29" i="2"/>
  <c r="A7" i="2"/>
  <c r="I7" i="2" s="1"/>
  <c r="A11" i="2"/>
  <c r="I11" i="2" s="1"/>
  <c r="A15" i="2"/>
  <c r="A19" i="2"/>
  <c r="A23" i="2"/>
  <c r="I23" i="2" s="1"/>
  <c r="A27" i="2"/>
  <c r="A31" i="2"/>
  <c r="I31" i="2" s="1"/>
  <c r="A8" i="2"/>
  <c r="A16" i="2"/>
  <c r="A20" i="2"/>
  <c r="I20" i="2" s="1"/>
  <c r="A24" i="2"/>
  <c r="A28" i="2"/>
  <c r="I28" i="2" s="1"/>
  <c r="A32" i="2"/>
  <c r="A13" i="2"/>
  <c r="A21" i="2"/>
  <c r="A25" i="2"/>
  <c r="I25" i="2" s="1"/>
  <c r="A10" i="2"/>
  <c r="A14" i="2"/>
  <c r="A18" i="2"/>
  <c r="A22" i="2"/>
  <c r="A26" i="2"/>
  <c r="B30" i="2" l="1"/>
  <c r="G14" i="2"/>
  <c r="I14" i="2"/>
  <c r="G22" i="2"/>
  <c r="I22" i="2"/>
  <c r="G8" i="2"/>
  <c r="I8" i="2"/>
  <c r="G19" i="2"/>
  <c r="I19" i="2"/>
  <c r="G29" i="2"/>
  <c r="I29" i="2"/>
  <c r="G33" i="2"/>
  <c r="I33" i="2"/>
  <c r="G18" i="2"/>
  <c r="I18" i="2"/>
  <c r="G21" i="2"/>
  <c r="I21" i="2"/>
  <c r="G24" i="2"/>
  <c r="I24" i="2"/>
  <c r="G15" i="2"/>
  <c r="I15" i="2"/>
  <c r="G17" i="2"/>
  <c r="I17" i="2"/>
  <c r="G13" i="2"/>
  <c r="I13" i="2"/>
  <c r="G27" i="2"/>
  <c r="I27" i="2"/>
  <c r="G26" i="2"/>
  <c r="I26" i="2"/>
  <c r="G10" i="2"/>
  <c r="I10" i="2"/>
  <c r="G32" i="2"/>
  <c r="I32" i="2"/>
  <c r="G16" i="2"/>
  <c r="I16" i="2"/>
  <c r="D30" i="2"/>
  <c r="I30" i="2"/>
  <c r="E31" i="2"/>
  <c r="G31" i="2"/>
  <c r="E20" i="2"/>
  <c r="G20" i="2"/>
  <c r="E11" i="2"/>
  <c r="G11" i="2"/>
  <c r="E9" i="2"/>
  <c r="G9" i="2"/>
  <c r="E23" i="2"/>
  <c r="G23" i="2"/>
  <c r="E7" i="2"/>
  <c r="G7" i="2"/>
  <c r="E12" i="2"/>
  <c r="G12" i="2"/>
  <c r="E25" i="2"/>
  <c r="G25" i="2"/>
  <c r="E28" i="2"/>
  <c r="G28" i="2"/>
  <c r="H30" i="2"/>
  <c r="G30" i="2"/>
  <c r="C27" i="2"/>
  <c r="E27" i="2"/>
  <c r="C14" i="2"/>
  <c r="E14" i="2"/>
  <c r="B10" i="2"/>
  <c r="E10" i="2"/>
  <c r="B32" i="2"/>
  <c r="E32" i="2"/>
  <c r="B16" i="2"/>
  <c r="E16" i="2"/>
  <c r="C22" i="2"/>
  <c r="E22" i="2"/>
  <c r="B8" i="2"/>
  <c r="E8" i="2"/>
  <c r="C19" i="2"/>
  <c r="E19" i="2"/>
  <c r="B29" i="2"/>
  <c r="E29" i="2"/>
  <c r="B33" i="2"/>
  <c r="E33" i="2"/>
  <c r="B13" i="2"/>
  <c r="E13" i="2"/>
  <c r="B26" i="2"/>
  <c r="E26" i="2"/>
  <c r="C18" i="2"/>
  <c r="E18" i="2"/>
  <c r="B21" i="2"/>
  <c r="E21" i="2"/>
  <c r="B24" i="2"/>
  <c r="E24" i="2"/>
  <c r="B15" i="2"/>
  <c r="E15" i="2"/>
  <c r="B17" i="2"/>
  <c r="E17" i="2"/>
  <c r="F30" i="2"/>
  <c r="E30" i="2"/>
  <c r="C15" i="2"/>
  <c r="H20" i="2"/>
  <c r="D20" i="2"/>
  <c r="F20" i="2"/>
  <c r="C20" i="2"/>
  <c r="B11" i="2"/>
  <c r="F11" i="2"/>
  <c r="D11" i="2"/>
  <c r="D9" i="2"/>
  <c r="H9" i="2"/>
  <c r="F9" i="2"/>
  <c r="C9" i="2"/>
  <c r="B22" i="2"/>
  <c r="C8" i="2"/>
  <c r="C13" i="2"/>
  <c r="H13" i="2"/>
  <c r="D13" i="2"/>
  <c r="F13" i="2"/>
  <c r="H32" i="2"/>
  <c r="D32" i="2"/>
  <c r="C32" i="2"/>
  <c r="F32" i="2"/>
  <c r="H16" i="2"/>
  <c r="D16" i="2"/>
  <c r="F16" i="2"/>
  <c r="F23" i="2"/>
  <c r="H23" i="2"/>
  <c r="D23" i="2"/>
  <c r="H7" i="2"/>
  <c r="D7" i="2"/>
  <c r="F7" i="2"/>
  <c r="H12" i="2"/>
  <c r="D12" i="2"/>
  <c r="F12" i="2"/>
  <c r="B20" i="2"/>
  <c r="B19" i="2"/>
  <c r="C7" i="2"/>
  <c r="C12" i="2"/>
  <c r="F14" i="2"/>
  <c r="D14" i="2"/>
  <c r="H14" i="2"/>
  <c r="F26" i="2"/>
  <c r="D26" i="2"/>
  <c r="H26" i="2"/>
  <c r="H29" i="2"/>
  <c r="D29" i="2"/>
  <c r="F29" i="2"/>
  <c r="C29" i="2"/>
  <c r="B27" i="2"/>
  <c r="B14" i="2"/>
  <c r="B23" i="2"/>
  <c r="C23" i="2"/>
  <c r="C16" i="2"/>
  <c r="F27" i="2"/>
  <c r="H27" i="2"/>
  <c r="D27" i="2"/>
  <c r="F10" i="2"/>
  <c r="D10" i="2"/>
  <c r="H10" i="2"/>
  <c r="F22" i="2"/>
  <c r="H22" i="2"/>
  <c r="D22" i="2"/>
  <c r="H25" i="2"/>
  <c r="D25" i="2"/>
  <c r="C25" i="2"/>
  <c r="F25" i="2"/>
  <c r="H28" i="2"/>
  <c r="D28" i="2"/>
  <c r="F28" i="2"/>
  <c r="C28" i="2"/>
  <c r="D8" i="2"/>
  <c r="H8" i="2"/>
  <c r="F8" i="2"/>
  <c r="F19" i="2"/>
  <c r="H19" i="2"/>
  <c r="D19" i="2"/>
  <c r="H33" i="2"/>
  <c r="D33" i="2"/>
  <c r="C33" i="2"/>
  <c r="F33" i="2"/>
  <c r="F18" i="2"/>
  <c r="H18" i="2"/>
  <c r="D18" i="2"/>
  <c r="H21" i="2"/>
  <c r="D21" i="2"/>
  <c r="F21" i="2"/>
  <c r="C21" i="2"/>
  <c r="H24" i="2"/>
  <c r="D24" i="2"/>
  <c r="C24" i="2"/>
  <c r="F24" i="2"/>
  <c r="F31" i="2"/>
  <c r="H31" i="2"/>
  <c r="D31" i="2"/>
  <c r="F15" i="2"/>
  <c r="H15" i="2"/>
  <c r="D15" i="2"/>
  <c r="H17" i="2"/>
  <c r="D17" i="2"/>
  <c r="C17" i="2"/>
  <c r="F17" i="2"/>
  <c r="B12" i="2"/>
  <c r="B28" i="2"/>
  <c r="B9" i="2"/>
  <c r="B25" i="2"/>
  <c r="B18" i="2"/>
  <c r="B7" i="2"/>
  <c r="B31" i="2"/>
  <c r="C26" i="2"/>
  <c r="C11" i="2"/>
  <c r="C31" i="2"/>
  <c r="C10" i="2"/>
  <c r="H11" i="2"/>
</calcChain>
</file>

<file path=xl/comments1.xml><?xml version="1.0" encoding="utf-8"?>
<comments xmlns="http://schemas.openxmlformats.org/spreadsheetml/2006/main">
  <authors>
    <author>Ryan Vilbrandt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Ryan Vilbrandt:</t>
        </r>
        <r>
          <rPr>
            <sz val="9"/>
            <color indexed="81"/>
            <rFont val="Tahoma"/>
            <family val="2"/>
          </rPr>
          <t xml:space="preserve">
Gunslingers played by RAW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Ryan Vilbrandt:</t>
        </r>
        <r>
          <rPr>
            <sz val="9"/>
            <color indexed="81"/>
            <rFont val="Tahoma"/>
            <family val="2"/>
          </rPr>
          <t xml:space="preserve">
Houseruled Gunslinger:
No +Dex to damage
Basically free use of Dead Shot, allowing for 2d10 with one bullet instead of 1d10
Armor Penetration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Ryan Vilbrandt:</t>
        </r>
        <r>
          <rPr>
            <sz val="9"/>
            <color indexed="81"/>
            <rFont val="Tahoma"/>
            <family val="2"/>
          </rPr>
          <t xml:space="preserve">
4 Dex + 2 Weapon Training + 2 Weapon Focus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Ryan Vilbrandt:</t>
        </r>
        <r>
          <rPr>
            <sz val="9"/>
            <color indexed="81"/>
            <rFont val="Tahoma"/>
            <family val="2"/>
          </rPr>
          <t xml:space="preserve">
2 Weapon Training + 2 Weapon Spec</t>
        </r>
      </text>
    </comment>
  </commentList>
</comments>
</file>

<file path=xl/comments2.xml><?xml version="1.0" encoding="utf-8"?>
<comments xmlns="http://schemas.openxmlformats.org/spreadsheetml/2006/main">
  <authors>
    <author>Ryan Vilbrandt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Ryan Vilbrandt:</t>
        </r>
        <r>
          <rPr>
            <sz val="9"/>
            <color indexed="81"/>
            <rFont val="Tahoma"/>
            <family val="2"/>
          </rPr>
          <t xml:space="preserve">
Not completely accurate for high AC monsters</t>
        </r>
      </text>
    </comment>
  </commentList>
</comments>
</file>

<file path=xl/sharedStrings.xml><?xml version="1.0" encoding="utf-8"?>
<sst xmlns="http://schemas.openxmlformats.org/spreadsheetml/2006/main" count="47" uniqueCount="39">
  <si>
    <t>BAB</t>
  </si>
  <si>
    <t>To-hit</t>
  </si>
  <si>
    <t>To-hit bonus</t>
  </si>
  <si>
    <t>Damage dice</t>
  </si>
  <si>
    <t>Damage dice averages</t>
  </si>
  <si>
    <t>1d6</t>
  </si>
  <si>
    <t>1d8</t>
  </si>
  <si>
    <t>1d10</t>
  </si>
  <si>
    <t>2d6</t>
  </si>
  <si>
    <t>Exploding</t>
  </si>
  <si>
    <t>Non-exploding</t>
  </si>
  <si>
    <t>Exploding (top 2)</t>
  </si>
  <si>
    <t>Gunslinger</t>
  </si>
  <si>
    <t>Gunslinger (Exploding)</t>
  </si>
  <si>
    <t>Gunslinger (Exploding Top 2)</t>
  </si>
  <si>
    <t>Target armor bonus</t>
  </si>
  <si>
    <t>Target AC</t>
  </si>
  <si>
    <t>Damage bonus</t>
  </si>
  <si>
    <t>Average damage</t>
  </si>
  <si>
    <t>Crossbow Fighter</t>
  </si>
  <si>
    <t>Crit Average Damage</t>
  </si>
  <si>
    <t>Crit Multiplier</t>
  </si>
  <si>
    <t>Crit Range</t>
  </si>
  <si>
    <t>Deadly Aim Penalty</t>
  </si>
  <si>
    <t>Deadly Aim Bonus</t>
  </si>
  <si>
    <t>Crossbow Fighter (DA)</t>
  </si>
  <si>
    <t>Armor Penetration</t>
  </si>
  <si>
    <t>Gunslinger (DA)</t>
  </si>
  <si>
    <t>Gunslinger (Exploding / DA)</t>
  </si>
  <si>
    <t>Gunslinger (Exploding Top 2 / DA)</t>
  </si>
  <si>
    <t>Die num</t>
  </si>
  <si>
    <t>Die type</t>
  </si>
  <si>
    <t>3d6</t>
  </si>
  <si>
    <t>2d10</t>
  </si>
  <si>
    <t>2d12</t>
  </si>
  <si>
    <t>1d12</t>
  </si>
  <si>
    <t>2d8</t>
  </si>
  <si>
    <t>3d8</t>
  </si>
  <si>
    <t>Exploding (top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</si>
</sst>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1" fillId="2" borderId="0" xfId="1"/>
    <xf numFmtId="0" fontId="1" fillId="2" borderId="0" xfId="1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Tables!$B$1</c:f>
              <c:strCache>
                <c:ptCount val="1"/>
                <c:pt idx="0">
                  <c:v>Crossbow Fighter</c:v>
                </c:pt>
              </c:strCache>
            </c:strRef>
          </c:tx>
          <c:marker>
            <c:symbol val="none"/>
          </c:marker>
          <c:xVal>
            <c:numRef>
              <c:f>Tables!$A$7:$A$33</c:f>
              <c:numCache>
                <c:formatCode>General</c:formatCode>
                <c:ptCount val="2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</c:numCache>
            </c:numRef>
          </c:xVal>
          <c:yVal>
            <c:numRef>
              <c:f>Tables!$B$7:$B$33</c:f>
              <c:numCache>
                <c:formatCode>General</c:formatCode>
                <c:ptCount val="27"/>
                <c:pt idx="0">
                  <c:v>10.45</c:v>
                </c:pt>
                <c:pt idx="1">
                  <c:v>10.45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10.45</c:v>
                </c:pt>
                <c:pt idx="6">
                  <c:v>10.45</c:v>
                </c:pt>
                <c:pt idx="7">
                  <c:v>10.45</c:v>
                </c:pt>
                <c:pt idx="8">
                  <c:v>10.45</c:v>
                </c:pt>
                <c:pt idx="9">
                  <c:v>9.9274999999999984</c:v>
                </c:pt>
                <c:pt idx="10">
                  <c:v>9.4049999999999994</c:v>
                </c:pt>
                <c:pt idx="11">
                  <c:v>8.8824999999999985</c:v>
                </c:pt>
                <c:pt idx="12">
                  <c:v>8.36</c:v>
                </c:pt>
                <c:pt idx="13">
                  <c:v>7.8374999999999995</c:v>
                </c:pt>
                <c:pt idx="14">
                  <c:v>7.3149999999999986</c:v>
                </c:pt>
                <c:pt idx="15">
                  <c:v>6.7924999999999995</c:v>
                </c:pt>
                <c:pt idx="16">
                  <c:v>6.27</c:v>
                </c:pt>
                <c:pt idx="17">
                  <c:v>5.7475000000000005</c:v>
                </c:pt>
                <c:pt idx="18">
                  <c:v>5.2249999999999996</c:v>
                </c:pt>
                <c:pt idx="19">
                  <c:v>4.7024999999999988</c:v>
                </c:pt>
                <c:pt idx="20">
                  <c:v>4.18</c:v>
                </c:pt>
                <c:pt idx="21">
                  <c:v>3.6574999999999993</c:v>
                </c:pt>
                <c:pt idx="22">
                  <c:v>3.1350000000000002</c:v>
                </c:pt>
                <c:pt idx="23">
                  <c:v>2.6124999999999998</c:v>
                </c:pt>
                <c:pt idx="24">
                  <c:v>2.0899999999999994</c:v>
                </c:pt>
                <c:pt idx="25">
                  <c:v>1.5675000000000001</c:v>
                </c:pt>
                <c:pt idx="26">
                  <c:v>1.0449999999999997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Tables!$D$1</c:f>
              <c:strCache>
                <c:ptCount val="1"/>
                <c:pt idx="0">
                  <c:v>Gunslinger</c:v>
                </c:pt>
              </c:strCache>
            </c:strRef>
          </c:tx>
          <c:marker>
            <c:symbol val="none"/>
          </c:marker>
          <c:xVal>
            <c:numRef>
              <c:f>Tables!$A$7:$A$33</c:f>
              <c:numCache>
                <c:formatCode>General</c:formatCode>
                <c:ptCount val="2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</c:numCache>
            </c:numRef>
          </c:xVal>
          <c:yVal>
            <c:numRef>
              <c:f>Tables!$D$7:$D$33</c:f>
              <c:numCache>
                <c:formatCode>General</c:formatCode>
                <c:ptCount val="27"/>
                <c:pt idx="0">
                  <c:v>10.925000000000001</c:v>
                </c:pt>
                <c:pt idx="1">
                  <c:v>10.925000000000001</c:v>
                </c:pt>
                <c:pt idx="2">
                  <c:v>10.925000000000001</c:v>
                </c:pt>
                <c:pt idx="3">
                  <c:v>10.925000000000001</c:v>
                </c:pt>
                <c:pt idx="4">
                  <c:v>10.925000000000001</c:v>
                </c:pt>
                <c:pt idx="5">
                  <c:v>10.37875</c:v>
                </c:pt>
                <c:pt idx="6">
                  <c:v>9.8325000000000014</c:v>
                </c:pt>
                <c:pt idx="7">
                  <c:v>9.2862500000000008</c:v>
                </c:pt>
                <c:pt idx="8">
                  <c:v>8.74</c:v>
                </c:pt>
                <c:pt idx="9">
                  <c:v>8.1937500000000014</c:v>
                </c:pt>
                <c:pt idx="10">
                  <c:v>7.6475</c:v>
                </c:pt>
                <c:pt idx="11">
                  <c:v>7.1012500000000003</c:v>
                </c:pt>
                <c:pt idx="12">
                  <c:v>6.5550000000000006</c:v>
                </c:pt>
                <c:pt idx="13">
                  <c:v>6.0087500000000009</c:v>
                </c:pt>
                <c:pt idx="14">
                  <c:v>5.4625000000000004</c:v>
                </c:pt>
                <c:pt idx="15">
                  <c:v>4.9162499999999998</c:v>
                </c:pt>
                <c:pt idx="16">
                  <c:v>4.37</c:v>
                </c:pt>
                <c:pt idx="17">
                  <c:v>3.82375</c:v>
                </c:pt>
                <c:pt idx="18">
                  <c:v>3.2775000000000007</c:v>
                </c:pt>
                <c:pt idx="19">
                  <c:v>2.7312500000000002</c:v>
                </c:pt>
                <c:pt idx="20">
                  <c:v>2.1849999999999996</c:v>
                </c:pt>
                <c:pt idx="21">
                  <c:v>1.6387500000000004</c:v>
                </c:pt>
                <c:pt idx="22">
                  <c:v>1.0924999999999998</c:v>
                </c:pt>
                <c:pt idx="23">
                  <c:v>0.54625000000000057</c:v>
                </c:pt>
                <c:pt idx="24">
                  <c:v>0.54625000000000001</c:v>
                </c:pt>
                <c:pt idx="25">
                  <c:v>0.54625000000000001</c:v>
                </c:pt>
                <c:pt idx="26">
                  <c:v>0.54625000000000001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Tables!$F$1</c:f>
              <c:strCache>
                <c:ptCount val="1"/>
                <c:pt idx="0">
                  <c:v>Gunslinger (Exploding)</c:v>
                </c:pt>
              </c:strCache>
            </c:strRef>
          </c:tx>
          <c:marker>
            <c:symbol val="none"/>
          </c:marker>
          <c:xVal>
            <c:numRef>
              <c:f>Tables!$A$7:$A$33</c:f>
              <c:numCache>
                <c:formatCode>General</c:formatCode>
                <c:ptCount val="2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</c:numCache>
            </c:numRef>
          </c:xVal>
          <c:yVal>
            <c:numRef>
              <c:f>Tables!$F$7:$F$33</c:f>
              <c:numCache>
                <c:formatCode>General</c:formatCode>
                <c:ptCount val="27"/>
                <c:pt idx="0">
                  <c:v>14.055555555555555</c:v>
                </c:pt>
                <c:pt idx="1">
                  <c:v>14.055555555555555</c:v>
                </c:pt>
                <c:pt idx="2">
                  <c:v>14.055555555555555</c:v>
                </c:pt>
                <c:pt idx="3">
                  <c:v>14.055555555555555</c:v>
                </c:pt>
                <c:pt idx="4">
                  <c:v>14.055555555555555</c:v>
                </c:pt>
                <c:pt idx="5">
                  <c:v>13.352777777777776</c:v>
                </c:pt>
                <c:pt idx="6">
                  <c:v>12.65</c:v>
                </c:pt>
                <c:pt idx="7">
                  <c:v>11.947222222222221</c:v>
                </c:pt>
                <c:pt idx="8">
                  <c:v>11.244444444444445</c:v>
                </c:pt>
                <c:pt idx="9">
                  <c:v>10.541666666666666</c:v>
                </c:pt>
                <c:pt idx="10">
                  <c:v>9.8388888888888886</c:v>
                </c:pt>
                <c:pt idx="11">
                  <c:v>9.1361111111111111</c:v>
                </c:pt>
                <c:pt idx="12">
                  <c:v>8.4333333333333336</c:v>
                </c:pt>
                <c:pt idx="13">
                  <c:v>7.7305555555555561</c:v>
                </c:pt>
                <c:pt idx="14">
                  <c:v>7.0277777777777777</c:v>
                </c:pt>
                <c:pt idx="15">
                  <c:v>6.3249999999999993</c:v>
                </c:pt>
                <c:pt idx="16">
                  <c:v>5.6222222222222227</c:v>
                </c:pt>
                <c:pt idx="17">
                  <c:v>4.9194444444444443</c:v>
                </c:pt>
                <c:pt idx="18">
                  <c:v>4.2166666666666677</c:v>
                </c:pt>
                <c:pt idx="19">
                  <c:v>3.5138888888888888</c:v>
                </c:pt>
                <c:pt idx="20">
                  <c:v>2.8111111111111104</c:v>
                </c:pt>
                <c:pt idx="21">
                  <c:v>2.1083333333333338</c:v>
                </c:pt>
                <c:pt idx="22">
                  <c:v>1.4055555555555552</c:v>
                </c:pt>
                <c:pt idx="23">
                  <c:v>0.70277777777777839</c:v>
                </c:pt>
                <c:pt idx="24">
                  <c:v>0.70277777777777783</c:v>
                </c:pt>
                <c:pt idx="25">
                  <c:v>0.70277777777777783</c:v>
                </c:pt>
                <c:pt idx="26">
                  <c:v>0.70277777777777783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Tables!$H$1</c:f>
              <c:strCache>
                <c:ptCount val="1"/>
                <c:pt idx="0">
                  <c:v>Gunslinger (Exploding Top 2)</c:v>
                </c:pt>
              </c:strCache>
            </c:strRef>
          </c:tx>
          <c:marker>
            <c:symbol val="none"/>
          </c:marker>
          <c:xVal>
            <c:numRef>
              <c:f>Tables!$A$7:$A$33</c:f>
              <c:numCache>
                <c:formatCode>General</c:formatCode>
                <c:ptCount val="2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</c:numCache>
            </c:numRef>
          </c:xVal>
          <c:yVal>
            <c:numRef>
              <c:f>Tables!$H$7:$H$33</c:f>
              <c:numCache>
                <c:formatCode>General</c:formatCode>
                <c:ptCount val="27"/>
                <c:pt idx="0">
                  <c:v>15.8125</c:v>
                </c:pt>
                <c:pt idx="1">
                  <c:v>15.8125</c:v>
                </c:pt>
                <c:pt idx="2">
                  <c:v>15.8125</c:v>
                </c:pt>
                <c:pt idx="3">
                  <c:v>15.8125</c:v>
                </c:pt>
                <c:pt idx="4">
                  <c:v>15.8125</c:v>
                </c:pt>
                <c:pt idx="5">
                  <c:v>15.021875</c:v>
                </c:pt>
                <c:pt idx="6">
                  <c:v>14.231250000000001</c:v>
                </c:pt>
                <c:pt idx="7">
                  <c:v>13.440624999999999</c:v>
                </c:pt>
                <c:pt idx="8">
                  <c:v>12.65</c:v>
                </c:pt>
                <c:pt idx="9">
                  <c:v>11.859375</c:v>
                </c:pt>
                <c:pt idx="10">
                  <c:v>11.06875</c:v>
                </c:pt>
                <c:pt idx="11">
                  <c:v>10.278125000000001</c:v>
                </c:pt>
                <c:pt idx="12">
                  <c:v>9.4874999999999989</c:v>
                </c:pt>
                <c:pt idx="13">
                  <c:v>8.6968750000000004</c:v>
                </c:pt>
                <c:pt idx="14">
                  <c:v>7.90625</c:v>
                </c:pt>
                <c:pt idx="15">
                  <c:v>7.1156249999999996</c:v>
                </c:pt>
                <c:pt idx="16">
                  <c:v>6.3250000000000002</c:v>
                </c:pt>
                <c:pt idx="17">
                  <c:v>5.5343749999999998</c:v>
                </c:pt>
                <c:pt idx="18">
                  <c:v>4.7437500000000004</c:v>
                </c:pt>
                <c:pt idx="19">
                  <c:v>3.953125</c:v>
                </c:pt>
                <c:pt idx="20">
                  <c:v>3.1624999999999992</c:v>
                </c:pt>
                <c:pt idx="21">
                  <c:v>2.3718750000000002</c:v>
                </c:pt>
                <c:pt idx="22">
                  <c:v>1.5812499999999996</c:v>
                </c:pt>
                <c:pt idx="23">
                  <c:v>0.79062500000000069</c:v>
                </c:pt>
                <c:pt idx="24">
                  <c:v>0.79062500000000002</c:v>
                </c:pt>
                <c:pt idx="25">
                  <c:v>0.79062500000000002</c:v>
                </c:pt>
                <c:pt idx="26">
                  <c:v>0.79062500000000002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6560"/>
        <c:axId val="89445120"/>
      </c:scatterChart>
      <c:valAx>
        <c:axId val="89426560"/>
        <c:scaling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Target AC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45120"/>
        <c:crosses val="autoZero"/>
        <c:crossBetween val="midCat"/>
      </c:valAx>
      <c:valAx>
        <c:axId val="894451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</a:p>
              <a:p>
                <a:pPr>
                  <a:defRPr/>
                </a:pPr>
                <a:r>
                  <a:rPr lang="en-US"/>
                  <a:t>Damage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26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Deadly Aim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Tables!$C$1</c:f>
              <c:strCache>
                <c:ptCount val="1"/>
                <c:pt idx="0">
                  <c:v>Crossbow Fighter (DA)</c:v>
                </c:pt>
              </c:strCache>
            </c:strRef>
          </c:tx>
          <c:marker>
            <c:symbol val="none"/>
          </c:marker>
          <c:xVal>
            <c:numRef>
              <c:f>Tables!$A$7:$A$33</c:f>
              <c:numCache>
                <c:formatCode>General</c:formatCode>
                <c:ptCount val="2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</c:numCache>
            </c:numRef>
          </c:xVal>
          <c:yVal>
            <c:numRef>
              <c:f>Tables!$C$7:$C$33</c:f>
              <c:numCache>
                <c:formatCode>General</c:formatCode>
                <c:ptCount val="27"/>
                <c:pt idx="0">
                  <c:v>17.05</c:v>
                </c:pt>
                <c:pt idx="1">
                  <c:v>17.05</c:v>
                </c:pt>
                <c:pt idx="2">
                  <c:v>17.05</c:v>
                </c:pt>
                <c:pt idx="3">
                  <c:v>17.05</c:v>
                </c:pt>
                <c:pt idx="4">
                  <c:v>17.05</c:v>
                </c:pt>
                <c:pt idx="5">
                  <c:v>17.05</c:v>
                </c:pt>
                <c:pt idx="6">
                  <c:v>16.197500000000002</c:v>
                </c:pt>
                <c:pt idx="7">
                  <c:v>15.345000000000001</c:v>
                </c:pt>
                <c:pt idx="8">
                  <c:v>14.4925</c:v>
                </c:pt>
                <c:pt idx="9">
                  <c:v>13.64</c:v>
                </c:pt>
                <c:pt idx="10">
                  <c:v>12.787500000000001</c:v>
                </c:pt>
                <c:pt idx="11">
                  <c:v>11.935</c:v>
                </c:pt>
                <c:pt idx="12">
                  <c:v>11.082500000000001</c:v>
                </c:pt>
                <c:pt idx="13">
                  <c:v>10.23</c:v>
                </c:pt>
                <c:pt idx="14">
                  <c:v>9.3775000000000013</c:v>
                </c:pt>
                <c:pt idx="15">
                  <c:v>8.5250000000000004</c:v>
                </c:pt>
                <c:pt idx="16">
                  <c:v>7.6724999999999994</c:v>
                </c:pt>
                <c:pt idx="17">
                  <c:v>6.82</c:v>
                </c:pt>
                <c:pt idx="18">
                  <c:v>5.9675000000000002</c:v>
                </c:pt>
                <c:pt idx="19">
                  <c:v>5.1150000000000011</c:v>
                </c:pt>
                <c:pt idx="20">
                  <c:v>4.2625000000000002</c:v>
                </c:pt>
                <c:pt idx="21">
                  <c:v>3.4099999999999993</c:v>
                </c:pt>
                <c:pt idx="22">
                  <c:v>2.5575000000000006</c:v>
                </c:pt>
                <c:pt idx="23">
                  <c:v>1.7049999999999996</c:v>
                </c:pt>
                <c:pt idx="24">
                  <c:v>0.85250000000000081</c:v>
                </c:pt>
                <c:pt idx="25">
                  <c:v>0.85250000000000004</c:v>
                </c:pt>
                <c:pt idx="26">
                  <c:v>0.85250000000000004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Tables!$E$1</c:f>
              <c:strCache>
                <c:ptCount val="1"/>
                <c:pt idx="0">
                  <c:v>Gunslinger (DA)</c:v>
                </c:pt>
              </c:strCache>
            </c:strRef>
          </c:tx>
          <c:marker>
            <c:symbol val="none"/>
          </c:marker>
          <c:xVal>
            <c:numRef>
              <c:f>Tables!$A$7:$A$33</c:f>
              <c:numCache>
                <c:formatCode>General</c:formatCode>
                <c:ptCount val="2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</c:numCache>
            </c:numRef>
          </c:xVal>
          <c:yVal>
            <c:numRef>
              <c:f>Tables!$E$7:$E$33</c:f>
              <c:numCache>
                <c:formatCode>General</c:formatCode>
                <c:ptCount val="27"/>
                <c:pt idx="0">
                  <c:v>17.824999999999999</c:v>
                </c:pt>
                <c:pt idx="1">
                  <c:v>17.824999999999999</c:v>
                </c:pt>
                <c:pt idx="2">
                  <c:v>16.93375</c:v>
                </c:pt>
                <c:pt idx="3">
                  <c:v>16.0425</c:v>
                </c:pt>
                <c:pt idx="4">
                  <c:v>15.151249999999999</c:v>
                </c:pt>
                <c:pt idx="5">
                  <c:v>14.26</c:v>
                </c:pt>
                <c:pt idx="6">
                  <c:v>13.368749999999999</c:v>
                </c:pt>
                <c:pt idx="7">
                  <c:v>12.477499999999999</c:v>
                </c:pt>
                <c:pt idx="8">
                  <c:v>11.58625</c:v>
                </c:pt>
                <c:pt idx="9">
                  <c:v>10.694999999999999</c:v>
                </c:pt>
                <c:pt idx="10">
                  <c:v>9.8037500000000009</c:v>
                </c:pt>
                <c:pt idx="11">
                  <c:v>8.9124999999999996</c:v>
                </c:pt>
                <c:pt idx="12">
                  <c:v>8.0212499999999984</c:v>
                </c:pt>
                <c:pt idx="13">
                  <c:v>7.13</c:v>
                </c:pt>
                <c:pt idx="14">
                  <c:v>6.2387499999999996</c:v>
                </c:pt>
                <c:pt idx="15">
                  <c:v>5.3475000000000001</c:v>
                </c:pt>
                <c:pt idx="16">
                  <c:v>4.4562499999999998</c:v>
                </c:pt>
                <c:pt idx="17">
                  <c:v>3.5649999999999991</c:v>
                </c:pt>
                <c:pt idx="18">
                  <c:v>2.6737500000000001</c:v>
                </c:pt>
                <c:pt idx="19">
                  <c:v>1.7824999999999995</c:v>
                </c:pt>
                <c:pt idx="20">
                  <c:v>0.89125000000000076</c:v>
                </c:pt>
                <c:pt idx="21">
                  <c:v>0.89124999999999999</c:v>
                </c:pt>
                <c:pt idx="22">
                  <c:v>0.89124999999999999</c:v>
                </c:pt>
                <c:pt idx="23">
                  <c:v>0.89124999999999999</c:v>
                </c:pt>
                <c:pt idx="24">
                  <c:v>0.89124999999999999</c:v>
                </c:pt>
                <c:pt idx="25">
                  <c:v>0.89124999999999999</c:v>
                </c:pt>
                <c:pt idx="26">
                  <c:v>0.89124999999999999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Tables!$G$1</c:f>
              <c:strCache>
                <c:ptCount val="1"/>
                <c:pt idx="0">
                  <c:v>Gunslinger (Exploding / DA)</c:v>
                </c:pt>
              </c:strCache>
            </c:strRef>
          </c:tx>
          <c:marker>
            <c:symbol val="none"/>
          </c:marker>
          <c:xVal>
            <c:numRef>
              <c:f>Tables!$A$7:$A$33</c:f>
              <c:numCache>
                <c:formatCode>General</c:formatCode>
                <c:ptCount val="2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</c:numCache>
            </c:numRef>
          </c:xVal>
          <c:yVal>
            <c:numRef>
              <c:f>Tables!$G$7:$G$33</c:f>
              <c:numCache>
                <c:formatCode>General</c:formatCode>
                <c:ptCount val="27"/>
                <c:pt idx="0">
                  <c:v>20.955555555555556</c:v>
                </c:pt>
                <c:pt idx="1">
                  <c:v>20.955555555555556</c:v>
                </c:pt>
                <c:pt idx="2">
                  <c:v>19.907777777777778</c:v>
                </c:pt>
                <c:pt idx="3">
                  <c:v>18.86</c:v>
                </c:pt>
                <c:pt idx="4">
                  <c:v>17.812222222222221</c:v>
                </c:pt>
                <c:pt idx="5">
                  <c:v>16.764444444444447</c:v>
                </c:pt>
                <c:pt idx="6">
                  <c:v>15.716666666666667</c:v>
                </c:pt>
                <c:pt idx="7">
                  <c:v>14.668888888888889</c:v>
                </c:pt>
                <c:pt idx="8">
                  <c:v>13.621111111111112</c:v>
                </c:pt>
                <c:pt idx="9">
                  <c:v>12.573333333333332</c:v>
                </c:pt>
                <c:pt idx="10">
                  <c:v>11.525555555555556</c:v>
                </c:pt>
                <c:pt idx="11">
                  <c:v>10.477777777777778</c:v>
                </c:pt>
                <c:pt idx="12">
                  <c:v>9.43</c:v>
                </c:pt>
                <c:pt idx="13">
                  <c:v>8.3822222222222234</c:v>
                </c:pt>
                <c:pt idx="14">
                  <c:v>7.3344444444444443</c:v>
                </c:pt>
                <c:pt idx="15">
                  <c:v>6.286666666666668</c:v>
                </c:pt>
                <c:pt idx="16">
                  <c:v>5.2388888888888889</c:v>
                </c:pt>
                <c:pt idx="17">
                  <c:v>4.1911111111111099</c:v>
                </c:pt>
                <c:pt idx="18">
                  <c:v>3.143333333333334</c:v>
                </c:pt>
                <c:pt idx="19">
                  <c:v>2.0955555555555549</c:v>
                </c:pt>
                <c:pt idx="20">
                  <c:v>1.0477777777777788</c:v>
                </c:pt>
                <c:pt idx="21">
                  <c:v>1.0477777777777779</c:v>
                </c:pt>
                <c:pt idx="22">
                  <c:v>1.0477777777777779</c:v>
                </c:pt>
                <c:pt idx="23">
                  <c:v>1.0477777777777779</c:v>
                </c:pt>
                <c:pt idx="24">
                  <c:v>1.0477777777777779</c:v>
                </c:pt>
                <c:pt idx="25">
                  <c:v>1.0477777777777779</c:v>
                </c:pt>
                <c:pt idx="26">
                  <c:v>1.0477777777777779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Tables!$I$1</c:f>
              <c:strCache>
                <c:ptCount val="1"/>
                <c:pt idx="0">
                  <c:v>Gunslinger (Exploding Top 2 / DA)</c:v>
                </c:pt>
              </c:strCache>
            </c:strRef>
          </c:tx>
          <c:marker>
            <c:symbol val="none"/>
          </c:marker>
          <c:xVal>
            <c:numRef>
              <c:f>Tables!$A$7:$A$33</c:f>
              <c:numCache>
                <c:formatCode>General</c:formatCode>
                <c:ptCount val="2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</c:numCache>
            </c:numRef>
          </c:xVal>
          <c:yVal>
            <c:numRef>
              <c:f>Tables!$I$7:$I$33</c:f>
              <c:numCache>
                <c:formatCode>General</c:formatCode>
                <c:ptCount val="27"/>
                <c:pt idx="0">
                  <c:v>22.712499999999999</c:v>
                </c:pt>
                <c:pt idx="1">
                  <c:v>22.712499999999999</c:v>
                </c:pt>
                <c:pt idx="2">
                  <c:v>21.576874999999998</c:v>
                </c:pt>
                <c:pt idx="3">
                  <c:v>20.44125</c:v>
                </c:pt>
                <c:pt idx="4">
                  <c:v>19.305624999999999</c:v>
                </c:pt>
                <c:pt idx="5">
                  <c:v>18.169999999999998</c:v>
                </c:pt>
                <c:pt idx="6">
                  <c:v>17.034374999999997</c:v>
                </c:pt>
                <c:pt idx="7">
                  <c:v>15.898749999999998</c:v>
                </c:pt>
                <c:pt idx="8">
                  <c:v>14.763124999999999</c:v>
                </c:pt>
                <c:pt idx="9">
                  <c:v>13.6275</c:v>
                </c:pt>
                <c:pt idx="10">
                  <c:v>12.491875</c:v>
                </c:pt>
                <c:pt idx="11">
                  <c:v>11.356249999999999</c:v>
                </c:pt>
                <c:pt idx="12">
                  <c:v>10.220624999999998</c:v>
                </c:pt>
                <c:pt idx="13">
                  <c:v>9.0849999999999991</c:v>
                </c:pt>
                <c:pt idx="14">
                  <c:v>7.949374999999999</c:v>
                </c:pt>
                <c:pt idx="15">
                  <c:v>6.8137500000000006</c:v>
                </c:pt>
                <c:pt idx="16">
                  <c:v>5.6781249999999996</c:v>
                </c:pt>
                <c:pt idx="17">
                  <c:v>4.5424999999999986</c:v>
                </c:pt>
                <c:pt idx="18">
                  <c:v>3.4068750000000003</c:v>
                </c:pt>
                <c:pt idx="19">
                  <c:v>2.2712499999999993</c:v>
                </c:pt>
                <c:pt idx="20">
                  <c:v>1.135625000000001</c:v>
                </c:pt>
                <c:pt idx="21">
                  <c:v>1.1356249999999999</c:v>
                </c:pt>
                <c:pt idx="22">
                  <c:v>1.1356249999999999</c:v>
                </c:pt>
                <c:pt idx="23">
                  <c:v>1.1356249999999999</c:v>
                </c:pt>
                <c:pt idx="24">
                  <c:v>1.1356249999999999</c:v>
                </c:pt>
                <c:pt idx="25">
                  <c:v>1.1356249999999999</c:v>
                </c:pt>
                <c:pt idx="26">
                  <c:v>1.1356249999999999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80864"/>
        <c:axId val="67007616"/>
      </c:scatterChart>
      <c:valAx>
        <c:axId val="66980864"/>
        <c:scaling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Target AC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007616"/>
        <c:crosses val="autoZero"/>
        <c:crossBetween val="midCat"/>
      </c:valAx>
      <c:valAx>
        <c:axId val="670076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</a:p>
              <a:p>
                <a:pPr>
                  <a:defRPr/>
                </a:pPr>
                <a:r>
                  <a:rPr lang="en-US"/>
                  <a:t>Damage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980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504826</xdr:colOff>
      <xdr:row>1</xdr:row>
      <xdr:rowOff>38100</xdr:rowOff>
    </xdr:from>
    <xdr:to>
      <xdr:col>22</xdr:col>
      <xdr:colOff>552450</xdr:colOff>
      <xdr:row>31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533401</xdr:colOff>
      <xdr:row>34</xdr:row>
      <xdr:rowOff>57150</xdr:rowOff>
    </xdr:from>
    <xdr:to>
      <xdr:col>22</xdr:col>
      <xdr:colOff>581025</xdr:colOff>
      <xdr:row>64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4" sqref="B4"/>
    </sheetView>
  </sheetViews>
  <sheetFormatPr defaultRowHeight="15" x14ac:dyDescent="0.25"/>
  <cols>
    <col min="1" max="1" width="21.28515625" customWidth="1"/>
    <col min="2" max="2" width="16.42578125" bestFit="1" customWidth="1"/>
    <col min="3" max="3" width="11.7109375" customWidth="1"/>
    <col min="4" max="4" width="21.5703125" bestFit="1" customWidth="1"/>
    <col min="5" max="5" width="26.85546875" bestFit="1" customWidth="1"/>
  </cols>
  <sheetData>
    <row r="1" spans="1:5" x14ac:dyDescent="0.25">
      <c r="B1" t="s">
        <v>19</v>
      </c>
      <c r="C1" t="s">
        <v>12</v>
      </c>
      <c r="D1" t="s">
        <v>13</v>
      </c>
      <c r="E1" t="s">
        <v>14</v>
      </c>
    </row>
    <row r="2" spans="1:5" x14ac:dyDescent="0.25">
      <c r="A2" t="s">
        <v>0</v>
      </c>
      <c r="B2" s="3">
        <v>10</v>
      </c>
      <c r="C2" s="3">
        <v>10</v>
      </c>
      <c r="D2" s="3">
        <v>10</v>
      </c>
      <c r="E2" s="3">
        <v>10</v>
      </c>
    </row>
    <row r="3" spans="1:5" x14ac:dyDescent="0.25">
      <c r="A3" t="s">
        <v>2</v>
      </c>
      <c r="B3" s="3">
        <f>4+2+2</f>
        <v>8</v>
      </c>
      <c r="C3" s="3">
        <f>4</f>
        <v>4</v>
      </c>
      <c r="D3" s="3">
        <f>4</f>
        <v>4</v>
      </c>
      <c r="E3" s="3">
        <f>4</f>
        <v>4</v>
      </c>
    </row>
    <row r="4" spans="1:5" x14ac:dyDescent="0.25">
      <c r="A4" t="s">
        <v>3</v>
      </c>
      <c r="B4" s="4" t="s">
        <v>7</v>
      </c>
      <c r="C4" s="4" t="s">
        <v>7</v>
      </c>
      <c r="D4" s="4" t="s">
        <v>33</v>
      </c>
      <c r="E4" s="4" t="s">
        <v>33</v>
      </c>
    </row>
    <row r="5" spans="1:5" x14ac:dyDescent="0.25">
      <c r="A5" t="s">
        <v>17</v>
      </c>
      <c r="B5" s="3">
        <f>2+2</f>
        <v>4</v>
      </c>
      <c r="C5" s="3">
        <f>4</f>
        <v>4</v>
      </c>
      <c r="D5" s="3">
        <v>0</v>
      </c>
      <c r="E5" s="3">
        <v>0</v>
      </c>
    </row>
    <row r="6" spans="1:5" x14ac:dyDescent="0.25">
      <c r="A6" t="s">
        <v>22</v>
      </c>
      <c r="B6" s="3">
        <v>19</v>
      </c>
      <c r="C6" s="3">
        <v>20</v>
      </c>
      <c r="D6" s="3">
        <v>20</v>
      </c>
      <c r="E6" s="3">
        <v>20</v>
      </c>
    </row>
    <row r="7" spans="1:5" x14ac:dyDescent="0.25">
      <c r="A7" t="s">
        <v>21</v>
      </c>
      <c r="B7" s="3">
        <v>2</v>
      </c>
      <c r="C7" s="3">
        <v>4</v>
      </c>
      <c r="D7" s="3">
        <v>4</v>
      </c>
      <c r="E7" s="3">
        <v>4</v>
      </c>
    </row>
    <row r="8" spans="1:5" x14ac:dyDescent="0.25">
      <c r="A8" t="s">
        <v>26</v>
      </c>
      <c r="B8" s="3">
        <v>0</v>
      </c>
      <c r="C8" s="3">
        <v>0</v>
      </c>
      <c r="D8" s="3">
        <v>4</v>
      </c>
      <c r="E8" s="3">
        <v>4</v>
      </c>
    </row>
    <row r="10" spans="1:5" x14ac:dyDescent="0.25">
      <c r="A10" t="s">
        <v>15</v>
      </c>
      <c r="B10" s="3">
        <v>0</v>
      </c>
    </row>
    <row r="11" spans="1:5" x14ac:dyDescent="0.25">
      <c r="A11" t="s">
        <v>23</v>
      </c>
      <c r="B11" s="3">
        <v>-3</v>
      </c>
    </row>
    <row r="12" spans="1:5" x14ac:dyDescent="0.25">
      <c r="A12" t="s">
        <v>24</v>
      </c>
      <c r="B12" s="3">
        <v>6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9"/>
  <sheetViews>
    <sheetView workbookViewId="0">
      <selection activeCell="G40" sqref="G40"/>
    </sheetView>
  </sheetViews>
  <sheetFormatPr defaultRowHeight="15" x14ac:dyDescent="0.25"/>
  <cols>
    <col min="1" max="1" width="20.85546875" bestFit="1" customWidth="1"/>
    <col min="2" max="2" width="16.42578125" bestFit="1" customWidth="1"/>
    <col min="3" max="3" width="21" bestFit="1" customWidth="1"/>
    <col min="4" max="4" width="16.140625" bestFit="1" customWidth="1"/>
    <col min="5" max="5" width="15.140625" bestFit="1" customWidth="1"/>
    <col min="6" max="6" width="21.5703125" bestFit="1" customWidth="1"/>
    <col min="7" max="7" width="26" bestFit="1" customWidth="1"/>
    <col min="8" max="8" width="26.85546875" bestFit="1" customWidth="1"/>
    <col min="9" max="9" width="30.85546875" bestFit="1" customWidth="1"/>
  </cols>
  <sheetData>
    <row r="1" spans="1:9" x14ac:dyDescent="0.25">
      <c r="B1" t="s">
        <v>19</v>
      </c>
      <c r="C1" t="s">
        <v>25</v>
      </c>
      <c r="D1" t="s">
        <v>12</v>
      </c>
      <c r="E1" t="s">
        <v>27</v>
      </c>
      <c r="F1" t="s">
        <v>13</v>
      </c>
      <c r="G1" t="s">
        <v>28</v>
      </c>
      <c r="H1" t="s">
        <v>14</v>
      </c>
      <c r="I1" t="s">
        <v>29</v>
      </c>
    </row>
    <row r="2" spans="1:9" x14ac:dyDescent="0.25">
      <c r="A2" t="s">
        <v>1</v>
      </c>
      <c r="B2">
        <f>'Edit Me'!$B$2+'Edit Me'!$B$3+MIN('Edit Me'!$B$10, 'Edit Me'!C8)</f>
        <v>18</v>
      </c>
      <c r="C2">
        <f>'Edit Me'!$B$2+'Edit Me'!$B$3+MIN('Edit Me'!$B$10, 'Edit Me'!C8)+'Edit Me'!B11</f>
        <v>15</v>
      </c>
      <c r="D2">
        <f>'Edit Me'!$C$2+'Edit Me'!$C$3+MIN('Edit Me'!$B$10, 'Edit Me'!C8)</f>
        <v>14</v>
      </c>
      <c r="E2">
        <f>'Edit Me'!$C$2+'Edit Me'!$C$3+MIN('Edit Me'!$B$10, 'Edit Me'!C8)+'Edit Me'!B11</f>
        <v>11</v>
      </c>
      <c r="F2">
        <f>'Edit Me'!$C$2+'Edit Me'!$C$3+MIN('Edit Me'!$B$10, 'Edit Me'!D8)</f>
        <v>14</v>
      </c>
      <c r="G2">
        <f>'Edit Me'!$C$2+'Edit Me'!$C$3+MIN('Edit Me'!$B$10, 'Edit Me'!D8)+'Edit Me'!B11</f>
        <v>11</v>
      </c>
      <c r="H2">
        <f>'Edit Me'!$C$2+'Edit Me'!$C$3+MIN('Edit Me'!$B$10, 'Edit Me'!$E8)</f>
        <v>14</v>
      </c>
      <c r="I2">
        <f>'Edit Me'!$C$2+'Edit Me'!$C$3+MIN('Edit Me'!$B$10, 'Edit Me'!$E8)+'Edit Me'!B11</f>
        <v>11</v>
      </c>
    </row>
    <row r="3" spans="1:9" x14ac:dyDescent="0.25">
      <c r="A3" t="s">
        <v>18</v>
      </c>
      <c r="B3">
        <f>VLOOKUP('Edit Me'!$B$4, Tables!$A$40:$F$63, 4, FALSE)+'Edit Me'!B5</f>
        <v>9.5</v>
      </c>
      <c r="C3">
        <f>VLOOKUP('Edit Me'!$B$4, Tables!$A$40:$F$63, 4, FALSE)+'Edit Me'!B5+'Edit Me'!B12</f>
        <v>15.5</v>
      </c>
      <c r="D3">
        <f>VLOOKUP('Edit Me'!$C$4, Tables!$A$40:$F$63, 4, FALSE)+'Edit Me'!C5</f>
        <v>9.5</v>
      </c>
      <c r="E3">
        <f>VLOOKUP('Edit Me'!$C$4, Tables!$A$40:$F$63, 4, FALSE)+'Edit Me'!C5+'Edit Me'!B12</f>
        <v>15.5</v>
      </c>
      <c r="F3">
        <f>VLOOKUP('Edit Me'!$D$4, Tables!$A$40:$F$63, 5, FALSE)+'Edit Me'!D5</f>
        <v>12.222222222222221</v>
      </c>
      <c r="G3">
        <f>VLOOKUP('Edit Me'!$D$4, Tables!$A$40:$F$63, 5, FALSE)+'Edit Me'!D5+'Edit Me'!B12</f>
        <v>18.222222222222221</v>
      </c>
      <c r="H3">
        <f>VLOOKUP('Edit Me'!$E$4, Tables!$A$40:$F$63, 6, FALSE)+'Edit Me'!E5</f>
        <v>13.75</v>
      </c>
      <c r="I3">
        <f>VLOOKUP('Edit Me'!$E$4, Tables!$A$40:$F$63, 6, FALSE)+'Edit Me'!E5+'Edit Me'!B12</f>
        <v>19.75</v>
      </c>
    </row>
    <row r="4" spans="1:9" x14ac:dyDescent="0.25">
      <c r="A4" t="s">
        <v>20</v>
      </c>
      <c r="B4">
        <f>(21-'Edit Me'!B6)/20*B3*('Edit Me'!B7-1)</f>
        <v>0.95000000000000007</v>
      </c>
      <c r="C4">
        <f>(21-'Edit Me'!B6)/20*C3*('Edit Me'!B7-1)</f>
        <v>1.55</v>
      </c>
      <c r="D4">
        <f>(21-'Edit Me'!C6)/20*D3*('Edit Me'!C7-1)</f>
        <v>1.425</v>
      </c>
      <c r="E4">
        <f>(21-'Edit Me'!C6)/20*E3*('Edit Me'!C7-1)</f>
        <v>2.3250000000000002</v>
      </c>
      <c r="F4">
        <f>(21-'Edit Me'!D6)/20*F3*('Edit Me'!D7-1)</f>
        <v>1.8333333333333335</v>
      </c>
      <c r="G4">
        <f>(21-'Edit Me'!D6)/20*G3*('Edit Me'!D7-1)</f>
        <v>2.7333333333333334</v>
      </c>
      <c r="H4">
        <f>(21-'Edit Me'!$E6)/20*H3*('Edit Me'!$E7-1)</f>
        <v>2.0625</v>
      </c>
      <c r="I4">
        <f>(21-'Edit Me'!$E6)/20*I3*('Edit Me'!$E7-1)</f>
        <v>2.9625000000000004</v>
      </c>
    </row>
    <row r="6" spans="1:9" x14ac:dyDescent="0.25">
      <c r="A6" t="s">
        <v>16</v>
      </c>
    </row>
    <row r="7" spans="1:9" x14ac:dyDescent="0.25">
      <c r="A7">
        <f>MIN($B$2:$H$2)+0</f>
        <v>11</v>
      </c>
      <c r="B7">
        <f>MIN(1, MAX(0.05, 1-(($A7-B$2-1)/20)))*(B$3+B$4)</f>
        <v>10.45</v>
      </c>
      <c r="C7">
        <f t="shared" ref="C7:I22" si="0">MIN(1, MAX(0.05, 1-(($A7-C$2-1)/20)))*(C$3+C$4)</f>
        <v>17.05</v>
      </c>
      <c r="D7">
        <f t="shared" si="0"/>
        <v>10.925000000000001</v>
      </c>
      <c r="E7">
        <f t="shared" si="0"/>
        <v>17.824999999999999</v>
      </c>
      <c r="F7">
        <f t="shared" si="0"/>
        <v>14.055555555555555</v>
      </c>
      <c r="G7">
        <f t="shared" si="0"/>
        <v>20.955555555555556</v>
      </c>
      <c r="H7">
        <f t="shared" si="0"/>
        <v>15.8125</v>
      </c>
      <c r="I7">
        <f t="shared" si="0"/>
        <v>22.712499999999999</v>
      </c>
    </row>
    <row r="8" spans="1:9" x14ac:dyDescent="0.25">
      <c r="A8">
        <f>MIN($B$2:$H$2)+1</f>
        <v>12</v>
      </c>
      <c r="B8">
        <f t="shared" ref="B8:I33" si="1">MIN(1, MAX(0.05, 1-(($A8-B$2-1)/20)))*(B$3+B$4)</f>
        <v>10.45</v>
      </c>
      <c r="C8">
        <f t="shared" si="0"/>
        <v>17.05</v>
      </c>
      <c r="D8">
        <f t="shared" si="0"/>
        <v>10.925000000000001</v>
      </c>
      <c r="E8">
        <f t="shared" si="0"/>
        <v>17.824999999999999</v>
      </c>
      <c r="F8">
        <f t="shared" si="0"/>
        <v>14.055555555555555</v>
      </c>
      <c r="G8">
        <f t="shared" si="0"/>
        <v>20.955555555555556</v>
      </c>
      <c r="H8">
        <f t="shared" si="0"/>
        <v>15.8125</v>
      </c>
      <c r="I8">
        <f t="shared" si="0"/>
        <v>22.712499999999999</v>
      </c>
    </row>
    <row r="9" spans="1:9" x14ac:dyDescent="0.25">
      <c r="A9">
        <f>MIN($B$2:$H$2)+2</f>
        <v>13</v>
      </c>
      <c r="B9">
        <f t="shared" si="1"/>
        <v>10.45</v>
      </c>
      <c r="C9">
        <f t="shared" si="0"/>
        <v>17.05</v>
      </c>
      <c r="D9">
        <f t="shared" si="0"/>
        <v>10.925000000000001</v>
      </c>
      <c r="E9">
        <f t="shared" si="0"/>
        <v>16.93375</v>
      </c>
      <c r="F9">
        <f t="shared" si="0"/>
        <v>14.055555555555555</v>
      </c>
      <c r="G9">
        <f t="shared" si="0"/>
        <v>19.907777777777778</v>
      </c>
      <c r="H9">
        <f t="shared" si="0"/>
        <v>15.8125</v>
      </c>
      <c r="I9">
        <f t="shared" si="0"/>
        <v>21.576874999999998</v>
      </c>
    </row>
    <row r="10" spans="1:9" x14ac:dyDescent="0.25">
      <c r="A10">
        <f>MIN($B$2:$H$2)+3</f>
        <v>14</v>
      </c>
      <c r="B10">
        <f t="shared" si="1"/>
        <v>10.45</v>
      </c>
      <c r="C10">
        <f t="shared" si="0"/>
        <v>17.05</v>
      </c>
      <c r="D10">
        <f t="shared" si="0"/>
        <v>10.925000000000001</v>
      </c>
      <c r="E10">
        <f t="shared" si="0"/>
        <v>16.0425</v>
      </c>
      <c r="F10">
        <f t="shared" si="0"/>
        <v>14.055555555555555</v>
      </c>
      <c r="G10">
        <f t="shared" si="0"/>
        <v>18.86</v>
      </c>
      <c r="H10">
        <f t="shared" si="0"/>
        <v>15.8125</v>
      </c>
      <c r="I10">
        <f t="shared" si="0"/>
        <v>20.44125</v>
      </c>
    </row>
    <row r="11" spans="1:9" x14ac:dyDescent="0.25">
      <c r="A11">
        <f>MIN($B$2:$H$2)+4</f>
        <v>15</v>
      </c>
      <c r="B11">
        <f t="shared" si="1"/>
        <v>10.45</v>
      </c>
      <c r="C11">
        <f t="shared" si="0"/>
        <v>17.05</v>
      </c>
      <c r="D11">
        <f t="shared" si="0"/>
        <v>10.925000000000001</v>
      </c>
      <c r="E11">
        <f t="shared" si="0"/>
        <v>15.151249999999999</v>
      </c>
      <c r="F11">
        <f t="shared" si="0"/>
        <v>14.055555555555555</v>
      </c>
      <c r="G11">
        <f t="shared" si="0"/>
        <v>17.812222222222221</v>
      </c>
      <c r="H11">
        <f t="shared" si="0"/>
        <v>15.8125</v>
      </c>
      <c r="I11">
        <f t="shared" si="0"/>
        <v>19.305624999999999</v>
      </c>
    </row>
    <row r="12" spans="1:9" x14ac:dyDescent="0.25">
      <c r="A12">
        <f>MIN($B$2:$H$2)+5</f>
        <v>16</v>
      </c>
      <c r="B12">
        <f t="shared" si="1"/>
        <v>10.45</v>
      </c>
      <c r="C12">
        <f t="shared" si="0"/>
        <v>17.05</v>
      </c>
      <c r="D12">
        <f t="shared" si="0"/>
        <v>10.37875</v>
      </c>
      <c r="E12">
        <f t="shared" si="0"/>
        <v>14.26</v>
      </c>
      <c r="F12">
        <f t="shared" si="0"/>
        <v>13.352777777777776</v>
      </c>
      <c r="G12">
        <f t="shared" si="0"/>
        <v>16.764444444444447</v>
      </c>
      <c r="H12">
        <f t="shared" si="0"/>
        <v>15.021875</v>
      </c>
      <c r="I12">
        <f t="shared" si="0"/>
        <v>18.169999999999998</v>
      </c>
    </row>
    <row r="13" spans="1:9" x14ac:dyDescent="0.25">
      <c r="A13">
        <f>MIN($B$2:$H$2)+6</f>
        <v>17</v>
      </c>
      <c r="B13">
        <f t="shared" si="1"/>
        <v>10.45</v>
      </c>
      <c r="C13">
        <f t="shared" si="0"/>
        <v>16.197500000000002</v>
      </c>
      <c r="D13">
        <f t="shared" si="0"/>
        <v>9.8325000000000014</v>
      </c>
      <c r="E13">
        <f t="shared" si="0"/>
        <v>13.368749999999999</v>
      </c>
      <c r="F13">
        <f t="shared" si="0"/>
        <v>12.65</v>
      </c>
      <c r="G13">
        <f t="shared" si="0"/>
        <v>15.716666666666667</v>
      </c>
      <c r="H13">
        <f t="shared" si="0"/>
        <v>14.231250000000001</v>
      </c>
      <c r="I13">
        <f t="shared" si="0"/>
        <v>17.034374999999997</v>
      </c>
    </row>
    <row r="14" spans="1:9" x14ac:dyDescent="0.25">
      <c r="A14">
        <f>MIN($B$2:$H$2)+7</f>
        <v>18</v>
      </c>
      <c r="B14">
        <f t="shared" si="1"/>
        <v>10.45</v>
      </c>
      <c r="C14">
        <f t="shared" si="0"/>
        <v>15.345000000000001</v>
      </c>
      <c r="D14">
        <f t="shared" si="0"/>
        <v>9.2862500000000008</v>
      </c>
      <c r="E14">
        <f t="shared" si="0"/>
        <v>12.477499999999999</v>
      </c>
      <c r="F14">
        <f t="shared" si="0"/>
        <v>11.947222222222221</v>
      </c>
      <c r="G14">
        <f t="shared" si="0"/>
        <v>14.668888888888889</v>
      </c>
      <c r="H14">
        <f t="shared" si="0"/>
        <v>13.440624999999999</v>
      </c>
      <c r="I14">
        <f t="shared" si="0"/>
        <v>15.898749999999998</v>
      </c>
    </row>
    <row r="15" spans="1:9" x14ac:dyDescent="0.25">
      <c r="A15">
        <f>MIN($B$2:$H$2)+8</f>
        <v>19</v>
      </c>
      <c r="B15">
        <f t="shared" si="1"/>
        <v>10.45</v>
      </c>
      <c r="C15">
        <f t="shared" si="0"/>
        <v>14.4925</v>
      </c>
      <c r="D15">
        <f t="shared" si="0"/>
        <v>8.74</v>
      </c>
      <c r="E15">
        <f t="shared" si="0"/>
        <v>11.58625</v>
      </c>
      <c r="F15">
        <f t="shared" si="0"/>
        <v>11.244444444444445</v>
      </c>
      <c r="G15">
        <f t="shared" si="0"/>
        <v>13.621111111111112</v>
      </c>
      <c r="H15">
        <f t="shared" si="0"/>
        <v>12.65</v>
      </c>
      <c r="I15">
        <f t="shared" si="0"/>
        <v>14.763124999999999</v>
      </c>
    </row>
    <row r="16" spans="1:9" x14ac:dyDescent="0.25">
      <c r="A16">
        <f>MIN($B$2:$H$2)+9</f>
        <v>20</v>
      </c>
      <c r="B16">
        <f t="shared" si="1"/>
        <v>9.9274999999999984</v>
      </c>
      <c r="C16">
        <f t="shared" si="0"/>
        <v>13.64</v>
      </c>
      <c r="D16">
        <f t="shared" si="0"/>
        <v>8.1937500000000014</v>
      </c>
      <c r="E16">
        <f t="shared" si="0"/>
        <v>10.694999999999999</v>
      </c>
      <c r="F16">
        <f t="shared" si="0"/>
        <v>10.541666666666666</v>
      </c>
      <c r="G16">
        <f t="shared" si="0"/>
        <v>12.573333333333332</v>
      </c>
      <c r="H16">
        <f t="shared" si="0"/>
        <v>11.859375</v>
      </c>
      <c r="I16">
        <f t="shared" si="0"/>
        <v>13.6275</v>
      </c>
    </row>
    <row r="17" spans="1:9" x14ac:dyDescent="0.25">
      <c r="A17">
        <f>MIN($B$2:$H$2)+10</f>
        <v>21</v>
      </c>
      <c r="B17">
        <f t="shared" si="1"/>
        <v>9.4049999999999994</v>
      </c>
      <c r="C17">
        <f t="shared" si="0"/>
        <v>12.787500000000001</v>
      </c>
      <c r="D17">
        <f t="shared" si="0"/>
        <v>7.6475</v>
      </c>
      <c r="E17">
        <f t="shared" si="0"/>
        <v>9.8037500000000009</v>
      </c>
      <c r="F17">
        <f t="shared" si="0"/>
        <v>9.8388888888888886</v>
      </c>
      <c r="G17">
        <f t="shared" si="0"/>
        <v>11.525555555555556</v>
      </c>
      <c r="H17">
        <f t="shared" si="0"/>
        <v>11.06875</v>
      </c>
      <c r="I17">
        <f t="shared" si="0"/>
        <v>12.491875</v>
      </c>
    </row>
    <row r="18" spans="1:9" x14ac:dyDescent="0.25">
      <c r="A18">
        <f>MIN($B$2:$H$2)+11</f>
        <v>22</v>
      </c>
      <c r="B18">
        <f t="shared" si="1"/>
        <v>8.8824999999999985</v>
      </c>
      <c r="C18">
        <f t="shared" si="0"/>
        <v>11.935</v>
      </c>
      <c r="D18">
        <f t="shared" si="0"/>
        <v>7.1012500000000003</v>
      </c>
      <c r="E18">
        <f t="shared" si="0"/>
        <v>8.9124999999999996</v>
      </c>
      <c r="F18">
        <f t="shared" si="0"/>
        <v>9.1361111111111111</v>
      </c>
      <c r="G18">
        <f t="shared" si="0"/>
        <v>10.477777777777778</v>
      </c>
      <c r="H18">
        <f t="shared" si="0"/>
        <v>10.278125000000001</v>
      </c>
      <c r="I18">
        <f t="shared" si="0"/>
        <v>11.356249999999999</v>
      </c>
    </row>
    <row r="19" spans="1:9" x14ac:dyDescent="0.25">
      <c r="A19">
        <f>MIN($B$2:$H$2)+12</f>
        <v>23</v>
      </c>
      <c r="B19">
        <f t="shared" si="1"/>
        <v>8.36</v>
      </c>
      <c r="C19">
        <f t="shared" si="0"/>
        <v>11.082500000000001</v>
      </c>
      <c r="D19">
        <f t="shared" si="0"/>
        <v>6.5550000000000006</v>
      </c>
      <c r="E19">
        <f t="shared" si="0"/>
        <v>8.0212499999999984</v>
      </c>
      <c r="F19">
        <f t="shared" si="0"/>
        <v>8.4333333333333336</v>
      </c>
      <c r="G19">
        <f t="shared" si="0"/>
        <v>9.43</v>
      </c>
      <c r="H19">
        <f t="shared" si="0"/>
        <v>9.4874999999999989</v>
      </c>
      <c r="I19">
        <f t="shared" si="0"/>
        <v>10.220624999999998</v>
      </c>
    </row>
    <row r="20" spans="1:9" x14ac:dyDescent="0.25">
      <c r="A20">
        <f>MIN($B$2:$H$2)+13</f>
        <v>24</v>
      </c>
      <c r="B20">
        <f t="shared" si="1"/>
        <v>7.8374999999999995</v>
      </c>
      <c r="C20">
        <f t="shared" si="0"/>
        <v>10.23</v>
      </c>
      <c r="D20">
        <f t="shared" si="0"/>
        <v>6.0087500000000009</v>
      </c>
      <c r="E20">
        <f t="shared" si="0"/>
        <v>7.13</v>
      </c>
      <c r="F20">
        <f t="shared" si="0"/>
        <v>7.7305555555555561</v>
      </c>
      <c r="G20">
        <f t="shared" si="0"/>
        <v>8.3822222222222234</v>
      </c>
      <c r="H20">
        <f t="shared" si="0"/>
        <v>8.6968750000000004</v>
      </c>
      <c r="I20">
        <f t="shared" si="0"/>
        <v>9.0849999999999991</v>
      </c>
    </row>
    <row r="21" spans="1:9" x14ac:dyDescent="0.25">
      <c r="A21">
        <f>MIN($B$2:$H$2)+14</f>
        <v>25</v>
      </c>
      <c r="B21">
        <f t="shared" si="1"/>
        <v>7.3149999999999986</v>
      </c>
      <c r="C21">
        <f t="shared" si="0"/>
        <v>9.3775000000000013</v>
      </c>
      <c r="D21">
        <f t="shared" si="0"/>
        <v>5.4625000000000004</v>
      </c>
      <c r="E21">
        <f t="shared" si="0"/>
        <v>6.2387499999999996</v>
      </c>
      <c r="F21">
        <f t="shared" si="0"/>
        <v>7.0277777777777777</v>
      </c>
      <c r="G21">
        <f t="shared" si="0"/>
        <v>7.3344444444444443</v>
      </c>
      <c r="H21">
        <f t="shared" si="0"/>
        <v>7.90625</v>
      </c>
      <c r="I21">
        <f t="shared" si="0"/>
        <v>7.949374999999999</v>
      </c>
    </row>
    <row r="22" spans="1:9" x14ac:dyDescent="0.25">
      <c r="A22">
        <f>MIN($B$2:$H$2)+15</f>
        <v>26</v>
      </c>
      <c r="B22">
        <f t="shared" si="1"/>
        <v>6.7924999999999995</v>
      </c>
      <c r="C22">
        <f t="shared" si="0"/>
        <v>8.5250000000000004</v>
      </c>
      <c r="D22">
        <f t="shared" si="0"/>
        <v>4.9162499999999998</v>
      </c>
      <c r="E22">
        <f t="shared" si="0"/>
        <v>5.3475000000000001</v>
      </c>
      <c r="F22">
        <f t="shared" si="0"/>
        <v>6.3249999999999993</v>
      </c>
      <c r="G22">
        <f t="shared" si="0"/>
        <v>6.286666666666668</v>
      </c>
      <c r="H22">
        <f t="shared" si="0"/>
        <v>7.1156249999999996</v>
      </c>
      <c r="I22">
        <f t="shared" si="0"/>
        <v>6.8137500000000006</v>
      </c>
    </row>
    <row r="23" spans="1:9" x14ac:dyDescent="0.25">
      <c r="A23">
        <f>MIN($B$2:$H$2)+16</f>
        <v>27</v>
      </c>
      <c r="B23">
        <f t="shared" si="1"/>
        <v>6.27</v>
      </c>
      <c r="C23">
        <f t="shared" si="1"/>
        <v>7.6724999999999994</v>
      </c>
      <c r="D23">
        <f t="shared" si="1"/>
        <v>4.37</v>
      </c>
      <c r="E23">
        <f t="shared" si="1"/>
        <v>4.4562499999999998</v>
      </c>
      <c r="F23">
        <f t="shared" si="1"/>
        <v>5.6222222222222227</v>
      </c>
      <c r="G23">
        <f t="shared" si="1"/>
        <v>5.2388888888888889</v>
      </c>
      <c r="H23">
        <f t="shared" si="1"/>
        <v>6.3250000000000002</v>
      </c>
      <c r="I23">
        <f t="shared" si="1"/>
        <v>5.6781249999999996</v>
      </c>
    </row>
    <row r="24" spans="1:9" x14ac:dyDescent="0.25">
      <c r="A24">
        <f>MIN($B$2:$H$2)+17</f>
        <v>28</v>
      </c>
      <c r="B24">
        <f t="shared" si="1"/>
        <v>5.7475000000000005</v>
      </c>
      <c r="C24">
        <f t="shared" si="1"/>
        <v>6.82</v>
      </c>
      <c r="D24">
        <f t="shared" si="1"/>
        <v>3.82375</v>
      </c>
      <c r="E24">
        <f t="shared" si="1"/>
        <v>3.5649999999999991</v>
      </c>
      <c r="F24">
        <f t="shared" si="1"/>
        <v>4.9194444444444443</v>
      </c>
      <c r="G24">
        <f t="shared" si="1"/>
        <v>4.1911111111111099</v>
      </c>
      <c r="H24">
        <f t="shared" si="1"/>
        <v>5.5343749999999998</v>
      </c>
      <c r="I24">
        <f t="shared" si="1"/>
        <v>4.5424999999999986</v>
      </c>
    </row>
    <row r="25" spans="1:9" x14ac:dyDescent="0.25">
      <c r="A25">
        <f>MIN($B$2:$H$2)+18</f>
        <v>29</v>
      </c>
      <c r="B25">
        <f t="shared" si="1"/>
        <v>5.2249999999999996</v>
      </c>
      <c r="C25">
        <f t="shared" si="1"/>
        <v>5.9675000000000002</v>
      </c>
      <c r="D25">
        <f t="shared" si="1"/>
        <v>3.2775000000000007</v>
      </c>
      <c r="E25">
        <f t="shared" si="1"/>
        <v>2.6737500000000001</v>
      </c>
      <c r="F25">
        <f t="shared" si="1"/>
        <v>4.2166666666666677</v>
      </c>
      <c r="G25">
        <f t="shared" si="1"/>
        <v>3.143333333333334</v>
      </c>
      <c r="H25">
        <f t="shared" si="1"/>
        <v>4.7437500000000004</v>
      </c>
      <c r="I25">
        <f t="shared" si="1"/>
        <v>3.4068750000000003</v>
      </c>
    </row>
    <row r="26" spans="1:9" x14ac:dyDescent="0.25">
      <c r="A26">
        <f>MIN($B$2:$H$2)+19</f>
        <v>30</v>
      </c>
      <c r="B26">
        <f t="shared" si="1"/>
        <v>4.7024999999999988</v>
      </c>
      <c r="C26">
        <f t="shared" si="1"/>
        <v>5.1150000000000011</v>
      </c>
      <c r="D26">
        <f t="shared" si="1"/>
        <v>2.7312500000000002</v>
      </c>
      <c r="E26">
        <f t="shared" si="1"/>
        <v>1.7824999999999995</v>
      </c>
      <c r="F26">
        <f t="shared" si="1"/>
        <v>3.5138888888888888</v>
      </c>
      <c r="G26">
        <f t="shared" si="1"/>
        <v>2.0955555555555549</v>
      </c>
      <c r="H26">
        <f t="shared" si="1"/>
        <v>3.953125</v>
      </c>
      <c r="I26">
        <f t="shared" si="1"/>
        <v>2.2712499999999993</v>
      </c>
    </row>
    <row r="27" spans="1:9" x14ac:dyDescent="0.25">
      <c r="A27">
        <f>MIN($B$2:$H$2)+20</f>
        <v>31</v>
      </c>
      <c r="B27">
        <f t="shared" si="1"/>
        <v>4.18</v>
      </c>
      <c r="C27">
        <f t="shared" si="1"/>
        <v>4.2625000000000002</v>
      </c>
      <c r="D27">
        <f t="shared" si="1"/>
        <v>2.1849999999999996</v>
      </c>
      <c r="E27">
        <f t="shared" si="1"/>
        <v>0.89125000000000076</v>
      </c>
      <c r="F27">
        <f t="shared" si="1"/>
        <v>2.8111111111111104</v>
      </c>
      <c r="G27">
        <f t="shared" si="1"/>
        <v>1.0477777777777788</v>
      </c>
      <c r="H27">
        <f t="shared" si="1"/>
        <v>3.1624999999999992</v>
      </c>
      <c r="I27">
        <f t="shared" si="1"/>
        <v>1.135625000000001</v>
      </c>
    </row>
    <row r="28" spans="1:9" x14ac:dyDescent="0.25">
      <c r="A28">
        <f>MIN($B$2:$H$2)+21</f>
        <v>32</v>
      </c>
      <c r="B28">
        <f t="shared" si="1"/>
        <v>3.6574999999999993</v>
      </c>
      <c r="C28">
        <f t="shared" si="1"/>
        <v>3.4099999999999993</v>
      </c>
      <c r="D28">
        <f t="shared" si="1"/>
        <v>1.6387500000000004</v>
      </c>
      <c r="E28">
        <f t="shared" si="1"/>
        <v>0.89124999999999999</v>
      </c>
      <c r="F28">
        <f t="shared" si="1"/>
        <v>2.1083333333333338</v>
      </c>
      <c r="G28">
        <f t="shared" si="1"/>
        <v>1.0477777777777779</v>
      </c>
      <c r="H28">
        <f t="shared" si="1"/>
        <v>2.3718750000000002</v>
      </c>
      <c r="I28">
        <f t="shared" si="1"/>
        <v>1.1356249999999999</v>
      </c>
    </row>
    <row r="29" spans="1:9" x14ac:dyDescent="0.25">
      <c r="A29">
        <f>MIN($B$2:$H$2)+22</f>
        <v>33</v>
      </c>
      <c r="B29">
        <f t="shared" si="1"/>
        <v>3.1350000000000002</v>
      </c>
      <c r="C29">
        <f t="shared" si="1"/>
        <v>2.5575000000000006</v>
      </c>
      <c r="D29">
        <f t="shared" si="1"/>
        <v>1.0924999999999998</v>
      </c>
      <c r="E29">
        <f t="shared" si="1"/>
        <v>0.89124999999999999</v>
      </c>
      <c r="F29">
        <f t="shared" si="1"/>
        <v>1.4055555555555552</v>
      </c>
      <c r="G29">
        <f t="shared" si="1"/>
        <v>1.0477777777777779</v>
      </c>
      <c r="H29">
        <f t="shared" si="1"/>
        <v>1.5812499999999996</v>
      </c>
      <c r="I29">
        <f t="shared" si="1"/>
        <v>1.1356249999999999</v>
      </c>
    </row>
    <row r="30" spans="1:9" x14ac:dyDescent="0.25">
      <c r="A30">
        <f>MIN($B$2:$H$2)+23</f>
        <v>34</v>
      </c>
      <c r="B30">
        <f t="shared" si="1"/>
        <v>2.6124999999999998</v>
      </c>
      <c r="C30">
        <f t="shared" si="1"/>
        <v>1.7049999999999996</v>
      </c>
      <c r="D30">
        <f t="shared" si="1"/>
        <v>0.54625000000000057</v>
      </c>
      <c r="E30">
        <f t="shared" si="1"/>
        <v>0.89124999999999999</v>
      </c>
      <c r="F30">
        <f t="shared" si="1"/>
        <v>0.70277777777777839</v>
      </c>
      <c r="G30">
        <f t="shared" si="1"/>
        <v>1.0477777777777779</v>
      </c>
      <c r="H30">
        <f t="shared" si="1"/>
        <v>0.79062500000000069</v>
      </c>
      <c r="I30">
        <f t="shared" si="1"/>
        <v>1.1356249999999999</v>
      </c>
    </row>
    <row r="31" spans="1:9" x14ac:dyDescent="0.25">
      <c r="A31">
        <f>MIN($B$2:$H$2)+24</f>
        <v>35</v>
      </c>
      <c r="B31">
        <f t="shared" si="1"/>
        <v>2.0899999999999994</v>
      </c>
      <c r="C31">
        <f t="shared" si="1"/>
        <v>0.85250000000000081</v>
      </c>
      <c r="D31">
        <f t="shared" si="1"/>
        <v>0.54625000000000001</v>
      </c>
      <c r="E31">
        <f t="shared" si="1"/>
        <v>0.89124999999999999</v>
      </c>
      <c r="F31">
        <f t="shared" si="1"/>
        <v>0.70277777777777783</v>
      </c>
      <c r="G31">
        <f t="shared" si="1"/>
        <v>1.0477777777777779</v>
      </c>
      <c r="H31">
        <f t="shared" si="1"/>
        <v>0.79062500000000002</v>
      </c>
      <c r="I31">
        <f t="shared" si="1"/>
        <v>1.1356249999999999</v>
      </c>
    </row>
    <row r="32" spans="1:9" x14ac:dyDescent="0.25">
      <c r="A32">
        <f>MIN($B$2:$H$2)+25</f>
        <v>36</v>
      </c>
      <c r="B32">
        <f t="shared" si="1"/>
        <v>1.5675000000000001</v>
      </c>
      <c r="C32">
        <f t="shared" si="1"/>
        <v>0.85250000000000004</v>
      </c>
      <c r="D32">
        <f t="shared" si="1"/>
        <v>0.54625000000000001</v>
      </c>
      <c r="E32">
        <f t="shared" si="1"/>
        <v>0.89124999999999999</v>
      </c>
      <c r="F32">
        <f t="shared" si="1"/>
        <v>0.70277777777777783</v>
      </c>
      <c r="G32">
        <f t="shared" si="1"/>
        <v>1.0477777777777779</v>
      </c>
      <c r="H32">
        <f t="shared" si="1"/>
        <v>0.79062500000000002</v>
      </c>
      <c r="I32">
        <f t="shared" si="1"/>
        <v>1.1356249999999999</v>
      </c>
    </row>
    <row r="33" spans="1:9" x14ac:dyDescent="0.25">
      <c r="A33">
        <f>MIN($B$2:$H$2)+26</f>
        <v>37</v>
      </c>
      <c r="B33">
        <f t="shared" si="1"/>
        <v>1.0449999999999997</v>
      </c>
      <c r="C33">
        <f t="shared" si="1"/>
        <v>0.85250000000000004</v>
      </c>
      <c r="D33">
        <f t="shared" si="1"/>
        <v>0.54625000000000001</v>
      </c>
      <c r="E33">
        <f t="shared" si="1"/>
        <v>0.89124999999999999</v>
      </c>
      <c r="F33">
        <f t="shared" si="1"/>
        <v>0.70277777777777783</v>
      </c>
      <c r="G33">
        <f t="shared" si="1"/>
        <v>1.0477777777777779</v>
      </c>
      <c r="H33">
        <f t="shared" si="1"/>
        <v>0.79062500000000002</v>
      </c>
      <c r="I33">
        <f t="shared" si="1"/>
        <v>1.1356249999999999</v>
      </c>
    </row>
    <row r="39" spans="1:9" x14ac:dyDescent="0.25">
      <c r="A39" t="s">
        <v>4</v>
      </c>
      <c r="B39" t="s">
        <v>30</v>
      </c>
      <c r="C39" t="s">
        <v>31</v>
      </c>
      <c r="D39" t="s">
        <v>10</v>
      </c>
      <c r="E39" t="s">
        <v>9</v>
      </c>
      <c r="F39" t="s">
        <v>11</v>
      </c>
      <c r="G39" t="s">
        <v>38</v>
      </c>
    </row>
    <row r="40" spans="1:9" x14ac:dyDescent="0.25">
      <c r="A40" s="2" t="s">
        <v>5</v>
      </c>
      <c r="B40" s="2">
        <v>1</v>
      </c>
      <c r="C40" s="2">
        <v>6</v>
      </c>
      <c r="D40" s="1">
        <f>B40*(C40+1)/2</f>
        <v>3.5</v>
      </c>
      <c r="E40" s="1">
        <f>B40*C40*(C40+1)/(2*(C40-1))</f>
        <v>4.2</v>
      </c>
      <c r="F40" s="1">
        <f>B40*C40*(C40+1)/(2*(C40-2))</f>
        <v>5.25</v>
      </c>
      <c r="G40" s="1">
        <f>B40*C40*(C40+1)/(2*(C40-3))</f>
        <v>7</v>
      </c>
    </row>
    <row r="41" spans="1:9" x14ac:dyDescent="0.25">
      <c r="A41" s="2" t="s">
        <v>6</v>
      </c>
      <c r="B41" s="2">
        <v>1</v>
      </c>
      <c r="C41" s="2">
        <v>8</v>
      </c>
      <c r="D41" s="1">
        <f t="shared" ref="D41:D49" si="2">B41*(C41+1)/2</f>
        <v>4.5</v>
      </c>
      <c r="E41" s="1">
        <f t="shared" ref="E41:E49" si="3">B41*C41*(C41+1)/(2*(C41-1))</f>
        <v>5.1428571428571432</v>
      </c>
      <c r="F41" s="1">
        <f t="shared" ref="F41:G49" si="4">B41*C41*(C41+1)/(2*(C41-2))</f>
        <v>6</v>
      </c>
      <c r="G41" s="1">
        <f t="shared" ref="G41:G49" si="5">B41*C41*(C41+1)/(2*(C41-3))</f>
        <v>7.2</v>
      </c>
    </row>
    <row r="42" spans="1:9" x14ac:dyDescent="0.25">
      <c r="A42" s="2" t="s">
        <v>7</v>
      </c>
      <c r="B42" s="2">
        <v>1</v>
      </c>
      <c r="C42" s="2">
        <v>10</v>
      </c>
      <c r="D42" s="1">
        <f t="shared" si="2"/>
        <v>5.5</v>
      </c>
      <c r="E42" s="1">
        <f t="shared" si="3"/>
        <v>6.1111111111111107</v>
      </c>
      <c r="F42" s="1">
        <f t="shared" si="4"/>
        <v>6.875</v>
      </c>
      <c r="G42" s="1">
        <f t="shared" si="5"/>
        <v>7.8571428571428568</v>
      </c>
    </row>
    <row r="43" spans="1:9" x14ac:dyDescent="0.25">
      <c r="A43" s="2" t="s">
        <v>35</v>
      </c>
      <c r="B43" s="2">
        <v>1</v>
      </c>
      <c r="C43" s="2">
        <v>12</v>
      </c>
      <c r="D43" s="1">
        <f t="shared" ref="D43" si="6">B43*(C43+1)/2</f>
        <v>6.5</v>
      </c>
      <c r="E43" s="1">
        <f t="shared" ref="E43" si="7">B43*C43*(C43+1)/(2*(C43-1))</f>
        <v>7.0909090909090908</v>
      </c>
      <c r="F43" s="1">
        <f t="shared" ref="F43:G43" si="8">B43*C43*(C43+1)/(2*(C43-2))</f>
        <v>7.8</v>
      </c>
      <c r="G43" s="1">
        <f t="shared" si="5"/>
        <v>8.6666666666666661</v>
      </c>
    </row>
    <row r="44" spans="1:9" x14ac:dyDescent="0.25">
      <c r="A44" s="2" t="s">
        <v>8</v>
      </c>
      <c r="B44" s="2">
        <v>2</v>
      </c>
      <c r="C44" s="2">
        <v>6</v>
      </c>
      <c r="D44" s="1">
        <f t="shared" si="2"/>
        <v>7</v>
      </c>
      <c r="E44" s="1">
        <f t="shared" si="3"/>
        <v>8.4</v>
      </c>
      <c r="F44" s="1">
        <f t="shared" si="4"/>
        <v>10.5</v>
      </c>
      <c r="G44" s="1">
        <f t="shared" si="5"/>
        <v>14</v>
      </c>
    </row>
    <row r="45" spans="1:9" x14ac:dyDescent="0.25">
      <c r="A45" s="2" t="s">
        <v>36</v>
      </c>
      <c r="B45" s="2">
        <v>2</v>
      </c>
      <c r="C45" s="2">
        <v>8</v>
      </c>
      <c r="D45" s="1">
        <f t="shared" si="2"/>
        <v>9</v>
      </c>
      <c r="E45" s="1">
        <f t="shared" si="3"/>
        <v>10.285714285714286</v>
      </c>
      <c r="F45" s="1">
        <f t="shared" si="4"/>
        <v>12</v>
      </c>
      <c r="G45" s="1">
        <f t="shared" si="5"/>
        <v>14.4</v>
      </c>
    </row>
    <row r="46" spans="1:9" x14ac:dyDescent="0.25">
      <c r="A46" s="2" t="s">
        <v>33</v>
      </c>
      <c r="B46" s="2">
        <v>2</v>
      </c>
      <c r="C46" s="2">
        <v>10</v>
      </c>
      <c r="D46" s="1">
        <f t="shared" si="2"/>
        <v>11</v>
      </c>
      <c r="E46" s="1">
        <f t="shared" si="3"/>
        <v>12.222222222222221</v>
      </c>
      <c r="F46" s="1">
        <f t="shared" si="4"/>
        <v>13.75</v>
      </c>
      <c r="G46" s="1">
        <f t="shared" si="5"/>
        <v>15.714285714285714</v>
      </c>
    </row>
    <row r="47" spans="1:9" x14ac:dyDescent="0.25">
      <c r="A47" s="2" t="s">
        <v>34</v>
      </c>
      <c r="B47" s="2">
        <v>2</v>
      </c>
      <c r="C47" s="2">
        <v>12</v>
      </c>
      <c r="D47" s="1">
        <f t="shared" si="2"/>
        <v>13</v>
      </c>
      <c r="E47" s="1">
        <f t="shared" si="3"/>
        <v>14.181818181818182</v>
      </c>
      <c r="F47" s="1">
        <f t="shared" si="4"/>
        <v>15.6</v>
      </c>
      <c r="G47" s="1">
        <f t="shared" si="5"/>
        <v>17.333333333333332</v>
      </c>
    </row>
    <row r="48" spans="1:9" x14ac:dyDescent="0.25">
      <c r="A48" s="2" t="s">
        <v>32</v>
      </c>
      <c r="B48" s="2">
        <v>3</v>
      </c>
      <c r="C48" s="2">
        <v>6</v>
      </c>
      <c r="D48" s="1">
        <f t="shared" si="2"/>
        <v>10.5</v>
      </c>
      <c r="E48" s="1">
        <f t="shared" si="3"/>
        <v>12.6</v>
      </c>
      <c r="F48" s="1">
        <f t="shared" si="4"/>
        <v>15.75</v>
      </c>
      <c r="G48" s="1">
        <f t="shared" si="5"/>
        <v>21</v>
      </c>
    </row>
    <row r="49" spans="1:7" x14ac:dyDescent="0.25">
      <c r="A49" s="2" t="s">
        <v>37</v>
      </c>
      <c r="B49" s="2">
        <v>3</v>
      </c>
      <c r="C49" s="2">
        <v>8</v>
      </c>
      <c r="D49" s="1">
        <f t="shared" si="2"/>
        <v>13.5</v>
      </c>
      <c r="E49" s="1">
        <f t="shared" si="3"/>
        <v>15.428571428571429</v>
      </c>
      <c r="F49" s="1">
        <f t="shared" si="4"/>
        <v>18</v>
      </c>
      <c r="G49" s="1">
        <f t="shared" si="5"/>
        <v>21.6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 Me</vt:lpstr>
      <vt:lpstr>Tables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Vilbrandt</dc:creator>
  <cp:lastModifiedBy>Ryan Vilbrandt</cp:lastModifiedBy>
  <dcterms:created xsi:type="dcterms:W3CDTF">2015-02-19T18:56:25Z</dcterms:created>
  <dcterms:modified xsi:type="dcterms:W3CDTF">2015-02-21T01:16:43Z</dcterms:modified>
</cp:coreProperties>
</file>