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esktop\University\Year 4\Sem2\Phys3020\"/>
    </mc:Choice>
  </mc:AlternateContent>
  <xr:revisionPtr revIDLastSave="0" documentId="13_ncr:1_{387825F9-2C97-40BF-94B3-5CA2047CD784}" xr6:coauthVersionLast="47" xr6:coauthVersionMax="47" xr10:uidLastSave="{00000000-0000-0000-0000-000000000000}"/>
  <bookViews>
    <workbookView xWindow="-120" yWindow="-120" windowWidth="20730" windowHeight="11160" firstSheet="1" activeTab="6" xr2:uid="{EEDAFB99-A8D2-44F9-8BF1-27DF6E42904F}"/>
  </bookViews>
  <sheets>
    <sheet name="221K" sheetId="5" r:id="rId1"/>
    <sheet name="241K" sheetId="2" r:id="rId2"/>
    <sheet name="293K" sheetId="1" r:id="rId3"/>
    <sheet name="333K" sheetId="6" r:id="rId4"/>
    <sheet name="363K" sheetId="7" r:id="rId5"/>
    <sheet name="371K" sheetId="8" r:id="rId6"/>
    <sheet name="CalcPHI" sheetId="3" r:id="rId7"/>
    <sheet name="Saturation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D7" i="3"/>
  <c r="F17" i="8"/>
  <c r="F16" i="8"/>
  <c r="F15" i="8"/>
  <c r="F14" i="8"/>
  <c r="F13" i="8"/>
  <c r="F12" i="8"/>
  <c r="F11" i="8"/>
  <c r="F10" i="8"/>
  <c r="F9" i="8"/>
  <c r="F8" i="8"/>
  <c r="F7" i="8"/>
  <c r="F6" i="8"/>
  <c r="C6" i="3"/>
  <c r="D6" i="3"/>
  <c r="G17" i="7"/>
  <c r="G16" i="7"/>
  <c r="G15" i="7"/>
  <c r="G14" i="7"/>
  <c r="G13" i="7"/>
  <c r="G12" i="7"/>
  <c r="G11" i="7"/>
  <c r="G10" i="7"/>
  <c r="G9" i="7"/>
  <c r="G8" i="7"/>
  <c r="G7" i="7"/>
  <c r="C4" i="3"/>
  <c r="D4" i="3"/>
  <c r="C5" i="3"/>
  <c r="D5" i="3"/>
  <c r="G15" i="6"/>
  <c r="G14" i="6"/>
  <c r="G13" i="6"/>
  <c r="G12" i="6"/>
  <c r="G11" i="6"/>
  <c r="G10" i="6"/>
  <c r="G9" i="6"/>
  <c r="G8" i="6"/>
  <c r="G7" i="6"/>
  <c r="G6" i="6"/>
  <c r="G5" i="6"/>
  <c r="G14" i="5"/>
  <c r="G13" i="5"/>
  <c r="G12" i="5"/>
  <c r="G11" i="5"/>
  <c r="G10" i="5"/>
  <c r="G9" i="5"/>
  <c r="G8" i="5"/>
  <c r="G7" i="5"/>
  <c r="G6" i="5"/>
  <c r="N12" i="3"/>
  <c r="N11" i="3"/>
  <c r="P11" i="3" s="1"/>
  <c r="D3" i="3"/>
  <c r="C3" i="3"/>
  <c r="H13" i="2"/>
  <c r="H12" i="2"/>
  <c r="H11" i="2"/>
  <c r="H10" i="2"/>
  <c r="H9" i="2"/>
  <c r="H8" i="2"/>
  <c r="H7" i="2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<sst xmlns="http://schemas.openxmlformats.org/spreadsheetml/2006/main" count="67" uniqueCount="23">
  <si>
    <t>T</t>
  </si>
  <si>
    <t>293K</t>
  </si>
  <si>
    <t>VBE</t>
  </si>
  <si>
    <t>Real VBE</t>
  </si>
  <si>
    <t>Delta IC</t>
  </si>
  <si>
    <t>IC uA</t>
  </si>
  <si>
    <t>log current</t>
  </si>
  <si>
    <t>Delta T</t>
  </si>
  <si>
    <t>T=</t>
  </si>
  <si>
    <t>Breakdown</t>
  </si>
  <si>
    <t>m</t>
  </si>
  <si>
    <t>c</t>
  </si>
  <si>
    <t>ln(I0)</t>
  </si>
  <si>
    <t>ln(I0T^-1.5)</t>
  </si>
  <si>
    <t>1/T</t>
  </si>
  <si>
    <t>phi</t>
  </si>
  <si>
    <t>Joules</t>
  </si>
  <si>
    <t>eV</t>
  </si>
  <si>
    <t>Sigma</t>
  </si>
  <si>
    <t>Vs</t>
  </si>
  <si>
    <t xml:space="preserve">THIS IS THE </t>
  </si>
  <si>
    <t>BAD ICE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</si>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</sst>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'221K'!$C$5:$C$11</c:f>
              <c:numCache>
                <c:formatCode>General</c:formatCode>
                <c:ptCount val="7"/>
                <c:pt idx="0">
                  <c:v>0.45</c:v>
                </c:pt>
                <c:pt idx="1">
                  <c:v>0.504</c:v>
                </c:pt>
                <c:pt idx="2">
                  <c:v>0.54800000000000004</c:v>
                </c:pt>
                <c:pt idx="3">
                  <c:v>0.60199999999999998</c:v>
                </c:pt>
                <c:pt idx="4">
                  <c:v>0.65500000000000003</c:v>
                </c:pt>
                <c:pt idx="5">
                  <c:v>0.69799999999999995</c:v>
                </c:pt>
                <c:pt idx="6">
                  <c:v>0.74</c:v>
                </c:pt>
              </c:numCache>
            </c:numRef>
          </c:xVal>
          <c:yVal>
            <c:numRef>
              <c:f>'221K'!$G$6:$G$11</c:f>
              <c:numCache>
                <c:formatCode>General</c:formatCode>
                <c:ptCount val="6"/>
                <c:pt idx="0">
                  <c:v>-13.568650480032748</c:v>
                </c:pt>
                <c:pt idx="1">
                  <c:v>-11.330603908176274</c:v>
                </c:pt>
                <c:pt idx="2">
                  <c:v>-8.7035227696077317</c:v>
                </c:pt>
                <c:pt idx="3">
                  <c:v>-6.0792034614159887</c:v>
                </c:pt>
                <c:pt idx="4">
                  <c:v>-3.9819091328923126</c:v>
                </c:pt>
                <c:pt idx="5">
                  <c:v>-2.0730619347157968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1-4CD5-BCBC-CDDBBEB67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2528"/>
        <c:axId val="396042856"/>
      </c:scatterChart>
      <c:valAx>
        <c:axId val="3960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42856"/>
        <c:crosses val="autoZero"/>
        <c:crossBetween val="midCat"/>
      </c:valAx>
      <c:valAx>
        <c:axId val="3960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Saturation!$B$2:$B$7</c:f>
              <c:numCache>
                <c:formatCode>General</c:formatCode>
                <c:ptCount val="6"/>
                <c:pt idx="1">
                  <c:v>293</c:v>
                </c:pt>
                <c:pt idx="2">
                  <c:v>221</c:v>
                </c:pt>
                <c:pt idx="3">
                  <c:v>333</c:v>
                </c:pt>
                <c:pt idx="4">
                  <c:v>363</c:v>
                </c:pt>
                <c:pt idx="5">
                  <c:v>371</c:v>
                </c:pt>
              </c:numCache>
            </c:numRef>
          </c:xVal>
          <c:yVal>
            <c:numRef>
              <c:f>Saturation!$A$2:$A$7</c:f>
              <c:numCache>
                <c:formatCode>General</c:formatCode>
                <c:ptCount val="6"/>
                <c:pt idx="1">
                  <c:v>0.65800000000000003</c:v>
                </c:pt>
                <c:pt idx="2">
                  <c:v>0.76500000000000001</c:v>
                </c:pt>
                <c:pt idx="3">
                  <c:v>0.59699999999999998</c:v>
                </c:pt>
                <c:pt idx="4">
                  <c:v>0.51300000000000001</c:v>
                </c:pt>
                <c:pt idx="5">
                  <c:v>0.50700000000000001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1-4F7C-B7A7-A0A7F683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54368"/>
        <c:axId val="669055024"/>
      </c:scatterChart>
      <c:valAx>
        <c:axId val="6690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55024"/>
        <c:crosses val="autoZero"/>
        <c:crossBetween val="midCat"/>
      </c:valAx>
      <c:valAx>
        <c:axId val="6690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5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'241K'!$D$6:$D$13</c:f>
              <c:numCache>
                <c:formatCode>General</c:formatCode>
                <c:ptCount val="8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0.753</c:v>
                </c:pt>
                <c:pt idx="4">
                  <c:v>0.79400000000000004</c:v>
                </c:pt>
                <c:pt idx="5">
                  <c:v>0.83099999999999996</c:v>
                </c:pt>
                <c:pt idx="6">
                  <c:v>0.85599999999999998</c:v>
                </c:pt>
                <c:pt idx="7">
                  <c:v>0.872</c:v>
                </c:pt>
              </c:numCache>
            </c:numRef>
          </c:xVal>
          <c:yVal>
            <c:numRef>
              <c:f>'241K'!$F$6:$F$13</c:f>
              <c:numCache>
                <c:formatCode>General</c:formatCode>
                <c:ptCount val="8"/>
                <c:pt idx="0">
                  <c:v>0</c:v>
                </c:pt>
                <c:pt idx="1">
                  <c:v>11.5</c:v>
                </c:pt>
                <c:pt idx="2">
                  <c:v>148</c:v>
                </c:pt>
                <c:pt idx="3">
                  <c:v>3340</c:v>
                </c:pt>
                <c:pt idx="4">
                  <c:v>32500</c:v>
                </c:pt>
                <c:pt idx="5">
                  <c:v>192000</c:v>
                </c:pt>
                <c:pt idx="6">
                  <c:v>465100</c:v>
                </c:pt>
                <c:pt idx="7">
                  <c:v>735000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D-42D6-A41A-DFDE667B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36560"/>
        <c:axId val="345037544"/>
      </c:scatterChart>
      <c:valAx>
        <c:axId val="3450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37544"/>
        <c:crosses val="autoZero"/>
        <c:crossBetween val="midCat"/>
      </c:valAx>
      <c:valAx>
        <c:axId val="3450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'241K'!$D$6:$D$11</c:f>
              <c:numCache>
                <c:formatCode>General</c:formatCode>
                <c:ptCount val="6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0.753</c:v>
                </c:pt>
                <c:pt idx="4">
                  <c:v>0.79400000000000004</c:v>
                </c:pt>
                <c:pt idx="5">
                  <c:v>0.83099999999999996</c:v>
                </c:pt>
              </c:numCache>
            </c:numRef>
          </c:xVal>
          <c:yVal>
            <c:numRef>
              <c:f>'241K'!$H$7:$H$11</c:f>
              <c:numCache>
                <c:formatCode>General</c:formatCode>
                <c:ptCount val="5"/>
                <c:pt idx="0">
                  <c:v>-11.373163522595069</c:v>
                </c:pt>
                <c:pt idx="1">
                  <c:v>-8.8182982842001589</c:v>
                </c:pt>
                <c:pt idx="2">
                  <c:v>-5.7017844719935278</c:v>
                </c:pt>
                <c:pt idx="3">
                  <c:v>-3.4265151896464454</c:v>
                </c:pt>
                <c:pt idx="4">
                  <c:v>-1.6502599069543555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6-430A-AE09-1A902277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4184"/>
        <c:axId val="612150744"/>
      </c:scatterChart>
      <c:valAx>
        <c:axId val="61214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50744"/>
        <c:crosses val="autoZero"/>
        <c:crossBetween val="midCat"/>
      </c:valAx>
      <c:valAx>
        <c:axId val="6121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4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'293K'!$C$4:$C$13</c:f>
              <c:numCache>
                <c:formatCode>General</c:formatCode>
                <c:ptCount val="10"/>
                <c:pt idx="0">
                  <c:v>0.35199999999999998</c:v>
                </c:pt>
                <c:pt idx="1">
                  <c:v>0.40500000000000003</c:v>
                </c:pt>
                <c:pt idx="2">
                  <c:v>0.45</c:v>
                </c:pt>
                <c:pt idx="3">
                  <c:v>0.503</c:v>
                </c:pt>
                <c:pt idx="4">
                  <c:v>0.54700000000000004</c:v>
                </c:pt>
                <c:pt idx="5">
                  <c:v>0.59499999999999997</c:v>
                </c:pt>
                <c:pt idx="6">
                  <c:v>0.63300000000000001</c:v>
                </c:pt>
                <c:pt idx="7">
                  <c:v>0.65800000000000003</c:v>
                </c:pt>
                <c:pt idx="8">
                  <c:v>0.68200000000000005</c:v>
                </c:pt>
                <c:pt idx="9">
                  <c:v>0.7</c:v>
                </c:pt>
              </c:numCache>
            </c:numRef>
          </c:xVal>
          <c:yVal>
            <c:numRef>
              <c:f>'293K'!$E$4:$E$13</c:f>
              <c:numCache>
                <c:formatCode>General</c:formatCode>
                <c:ptCount val="10"/>
                <c:pt idx="0">
                  <c:v>5.03</c:v>
                </c:pt>
                <c:pt idx="1">
                  <c:v>39.5</c:v>
                </c:pt>
                <c:pt idx="2">
                  <c:v>234</c:v>
                </c:pt>
                <c:pt idx="3">
                  <c:v>1890</c:v>
                </c:pt>
                <c:pt idx="4">
                  <c:v>10290</c:v>
                </c:pt>
                <c:pt idx="5">
                  <c:v>60800</c:v>
                </c:pt>
                <c:pt idx="6">
                  <c:v>202000</c:v>
                </c:pt>
                <c:pt idx="7">
                  <c:v>397500</c:v>
                </c:pt>
                <c:pt idx="8">
                  <c:v>692000</c:v>
                </c:pt>
                <c:pt idx="9">
                  <c:v>958000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E-4905-9E9F-9A671CB7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47592"/>
        <c:axId val="624548248"/>
      </c:scatterChart>
      <c:valAx>
        <c:axId val="62454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48248"/>
        <c:crosses val="autoZero"/>
        <c:crossBetween val="midCat"/>
      </c:valAx>
      <c:valAx>
        <c:axId val="6245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4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'293K'!$C$4</c:f>
              <c:strCache>
                <c:ptCount val="1"/>
                <c:pt idx="0">
                  <c:v>0.352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'293K'!$C$4:$C$11</c:f>
              <c:numCache>
                <c:formatCode>General</c:formatCode>
                <c:ptCount val="8"/>
                <c:pt idx="0">
                  <c:v>0.35199999999999998</c:v>
                </c:pt>
                <c:pt idx="1">
                  <c:v>0.40500000000000003</c:v>
                </c:pt>
                <c:pt idx="2">
                  <c:v>0.45</c:v>
                </c:pt>
                <c:pt idx="3">
                  <c:v>0.503</c:v>
                </c:pt>
                <c:pt idx="4">
                  <c:v>0.54700000000000004</c:v>
                </c:pt>
                <c:pt idx="5">
                  <c:v>0.59499999999999997</c:v>
                </c:pt>
                <c:pt idx="6">
                  <c:v>0.63300000000000001</c:v>
                </c:pt>
                <c:pt idx="7">
                  <c:v>0.65800000000000003</c:v>
                </c:pt>
              </c:numCache>
            </c:numRef>
          </c:xVal>
          <c:yVal>
            <c:numRef>
              <c:f>'293K'!$G$4:$G$11</c:f>
              <c:numCache>
                <c:formatCode>General</c:formatCode>
                <c:ptCount val="8"/>
                <c:pt idx="0">
                  <c:v>-12.200090573852627</c:v>
                </c:pt>
                <c:pt idx="1">
                  <c:v>-10.139209886057198</c:v>
                </c:pt>
                <c:pt idx="2">
                  <c:v>-8.3601894426065719</c:v>
                </c:pt>
                <c:pt idx="3">
                  <c:v>-6.271178449910586</c:v>
                </c:pt>
                <c:pt idx="4">
                  <c:v>-4.5765827291361791</c:v>
                </c:pt>
                <c:pt idx="5">
                  <c:v>-2.8001654900100159</c:v>
                </c:pt>
                <c:pt idx="6">
                  <c:v>-1.5994875815809324</c:v>
                </c:pt>
                <c:pt idx="7">
                  <c:v>-0.92256034488775052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B9D-AFC3-3634C6AC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47224"/>
        <c:axId val="426748208"/>
      </c:scatterChart>
      <c:valAx>
        <c:axId val="4267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48208"/>
        <c:crosses val="autoZero"/>
        <c:crossBetween val="midCat"/>
      </c:valAx>
      <c:valAx>
        <c:axId val="4267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4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'333K'!$C$5:$C$13</c:f>
              <c:numCache>
                <c:formatCode>General</c:formatCode>
                <c:ptCount val="9"/>
                <c:pt idx="0">
                  <c:v>0.20100000000000001</c:v>
                </c:pt>
                <c:pt idx="1">
                  <c:v>0.254</c:v>
                </c:pt>
                <c:pt idx="2">
                  <c:v>0.29899999999999999</c:v>
                </c:pt>
                <c:pt idx="3">
                  <c:v>0.35199999999999998</c:v>
                </c:pt>
                <c:pt idx="4">
                  <c:v>0.40500000000000003</c:v>
                </c:pt>
                <c:pt idx="5">
                  <c:v>0.44900000000000001</c:v>
                </c:pt>
                <c:pt idx="6">
                  <c:v>0.499</c:v>
                </c:pt>
                <c:pt idx="7">
                  <c:v>0.53500000000000003</c:v>
                </c:pt>
                <c:pt idx="8">
                  <c:v>0.56899999999999995</c:v>
                </c:pt>
              </c:numCache>
            </c:numRef>
          </c:xVal>
          <c:yVal>
            <c:numRef>
              <c:f>'333K'!$G$5:$G$13</c:f>
              <c:numCache>
                <c:formatCode>General</c:formatCode>
                <c:ptCount val="9"/>
                <c:pt idx="0">
                  <c:v>-13.493427058795161</c:v>
                </c:pt>
                <c:pt idx="1">
                  <c:v>-11.617175486344028</c:v>
                </c:pt>
                <c:pt idx="2">
                  <c:v>-10.035876740581873</c:v>
                </c:pt>
                <c:pt idx="3">
                  <c:v>-8.191493051776936</c:v>
                </c:pt>
                <c:pt idx="4">
                  <c:v>-6.3390381768003685</c:v>
                </c:pt>
                <c:pt idx="5">
                  <c:v>-4.8011850699140481</c:v>
                </c:pt>
                <c:pt idx="6">
                  <c:v>-3.1665205945342727</c:v>
                </c:pt>
                <c:pt idx="7">
                  <c:v>-2.0939462278827179</c:v>
                </c:pt>
                <c:pt idx="8">
                  <c:v>-1.1963353771967247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F-4333-82CA-000B4B3B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90248"/>
        <c:axId val="396685984"/>
      </c:scatterChart>
      <c:valAx>
        <c:axId val="39669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5984"/>
        <c:crosses val="autoZero"/>
        <c:crossBetween val="midCat"/>
      </c:valAx>
      <c:valAx>
        <c:axId val="39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9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'363K'!$C$7:$C$14</c:f>
              <c:numCache>
                <c:formatCode>General</c:formatCode>
                <c:ptCount val="8"/>
                <c:pt idx="0">
                  <c:v>0.14699999999999999</c:v>
                </c:pt>
                <c:pt idx="1">
                  <c:v>0.20100000000000001</c:v>
                </c:pt>
                <c:pt idx="2">
                  <c:v>0.245</c:v>
                </c:pt>
                <c:pt idx="3">
                  <c:v>0.29799999999999999</c:v>
                </c:pt>
                <c:pt idx="4">
                  <c:v>0.35199999999999998</c:v>
                </c:pt>
                <c:pt idx="5">
                  <c:v>0.40400000000000003</c:v>
                </c:pt>
                <c:pt idx="6">
                  <c:v>0.44500000000000001</c:v>
                </c:pt>
                <c:pt idx="7">
                  <c:v>0.48599999999999999</c:v>
                </c:pt>
              </c:numCache>
            </c:numRef>
          </c:xVal>
          <c:yVal>
            <c:numRef>
              <c:f>'363K'!$G$7:$G$14</c:f>
              <c:numCache>
                <c:formatCode>General</c:formatCode>
                <c:ptCount val="8"/>
                <c:pt idx="0">
                  <c:v>-12.775233846309128</c:v>
                </c:pt>
                <c:pt idx="1">
                  <c:v>-11.002800086318631</c:v>
                </c:pt>
                <c:pt idx="2">
                  <c:v>-9.5209499490716691</c:v>
                </c:pt>
                <c:pt idx="3">
                  <c:v>-7.7470849697201638</c:v>
                </c:pt>
                <c:pt idx="4">
                  <c:v>-5.9834963774588052</c:v>
                </c:pt>
                <c:pt idx="5">
                  <c:v>-4.269412490304747</c:v>
                </c:pt>
                <c:pt idx="6">
                  <c:v>-2.9818293683849997</c:v>
                </c:pt>
                <c:pt idx="7">
                  <c:v>-1.8496004689179049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A-4BBE-A57F-962689A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2184"/>
        <c:axId val="624552840"/>
      </c:scatterChart>
      <c:valAx>
        <c:axId val="62455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2840"/>
        <c:crosses val="autoZero"/>
        <c:crossBetween val="midCat"/>
      </c:valAx>
      <c:valAx>
        <c:axId val="6245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'371K'!$B$6:$B$14</c:f>
              <c:numCache>
                <c:formatCode>General</c:formatCode>
                <c:ptCount val="9"/>
                <c:pt idx="0">
                  <c:v>0.10199999999999999</c:v>
                </c:pt>
                <c:pt idx="1">
                  <c:v>0.14699999999999999</c:v>
                </c:pt>
                <c:pt idx="2">
                  <c:v>0.20200000000000001</c:v>
                </c:pt>
                <c:pt idx="3">
                  <c:v>0.245</c:v>
                </c:pt>
                <c:pt idx="4">
                  <c:v>0.29799999999999999</c:v>
                </c:pt>
                <c:pt idx="5">
                  <c:v>0.35099999999999998</c:v>
                </c:pt>
                <c:pt idx="6">
                  <c:v>0.40200000000000002</c:v>
                </c:pt>
                <c:pt idx="7">
                  <c:v>0.442</c:v>
                </c:pt>
                <c:pt idx="8">
                  <c:v>0.48</c:v>
                </c:pt>
              </c:numCache>
            </c:numRef>
          </c:xVal>
          <c:yVal>
            <c:numRef>
              <c:f>'371K'!$F$6:$F$14</c:f>
              <c:numCache>
                <c:formatCode>General</c:formatCode>
                <c:ptCount val="9"/>
                <c:pt idx="0">
                  <c:v>-13.050042715824702</c:v>
                </c:pt>
                <c:pt idx="1">
                  <c:v>-11.606137846692407</c:v>
                </c:pt>
                <c:pt idx="2">
                  <c:v>-9.9175864769156306</c:v>
                </c:pt>
                <c:pt idx="3">
                  <c:v>-8.552820369059388</c:v>
                </c:pt>
                <c:pt idx="4">
                  <c:v>-6.8485434193502908</c:v>
                </c:pt>
                <c:pt idx="5">
                  <c:v>-5.1975674634478937</c:v>
                </c:pt>
                <c:pt idx="6">
                  <c:v>-3.638186339798418</c:v>
                </c:pt>
                <c:pt idx="7">
                  <c:v>-2.5163725493842306</c:v>
                </c:pt>
                <c:pt idx="8">
                  <c:v>-1.5394455406140655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8-4C52-8927-BD6F6D68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51832"/>
        <c:axId val="681054784"/>
      </c:scatterChart>
      <c:valAx>
        <c:axId val="68105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4784"/>
        <c:crosses val="autoZero"/>
        <c:crossBetween val="midCat"/>
      </c:valAx>
      <c:valAx>
        <c:axId val="6810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5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CalcPHI!$D$2:$D$7</c:f>
              <c:numCache>
                <c:formatCode>General</c:formatCode>
                <c:ptCount val="6"/>
                <c:pt idx="1">
                  <c:v>3.4129692832764505E-3</c:v>
                </c:pt>
                <c:pt idx="2">
                  <c:v>4.5248868778280547E-3</c:v>
                </c:pt>
                <c:pt idx="3">
                  <c:v>3.003003003003003E-3</c:v>
                </c:pt>
                <c:pt idx="4">
                  <c:v>2.7548209366391185E-3</c:v>
                </c:pt>
                <c:pt idx="5">
                  <c:v>2.6954177897574125E-3</c:v>
                </c:pt>
              </c:numCache>
            </c:numRef>
          </c:xVal>
          <c:yVal>
            <c:numRef>
              <c:f>CalcPHI!$C$2:$C$7</c:f>
              <c:numCache>
                <c:formatCode>General</c:formatCode>
                <c:ptCount val="6"/>
                <c:pt idx="1">
                  <c:v>-33.722258913525607</c:v>
                </c:pt>
                <c:pt idx="2">
                  <c:v>-42.799244052276627</c:v>
                </c:pt>
                <c:pt idx="3">
                  <c:v>-28.867213734970669</c:v>
                </c:pt>
                <c:pt idx="4">
                  <c:v>-26.341604251397275</c:v>
                </c:pt>
                <c:pt idx="5">
                  <c:v>-24.982303093911153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E-40B4-9F85-6332450F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87488"/>
        <c:axId val="612151728"/>
      </c:scatterChart>
      <c:valAx>
        <c:axId val="6273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51728"/>
        <c:crosses val="autoZero"/>
        <c:crossBetween val="midCat"/>
      </c:valAx>
      <c:valAx>
        <c:axId val="6121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2</xdr:row>
      <xdr:rowOff>23812</xdr:rowOff>
    </xdr:from>
    <xdr:to>
      <xdr:col>14</xdr:col>
      <xdr:colOff>490537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52A7-C353-1115-AC7A-16D5255DB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500062</xdr:colOff>
      <xdr:row>1</xdr:row>
      <xdr:rowOff>147637</xdr:rowOff>
    </xdr:from>
    <xdr:to>
      <xdr:col>16</xdr:col>
      <xdr:colOff>195262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CF7BB-BD0C-028A-DD00-0FE43FFC9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10</xdr:row>
      <xdr:rowOff>176212</xdr:rowOff>
    </xdr:from>
    <xdr:to>
      <xdr:col>15</xdr:col>
      <xdr:colOff>347662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4F0E6-75B0-3575-8A50-E7B5A92E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71437</xdr:rowOff>
    </xdr:from>
    <xdr:to>
      <xdr:col>16</xdr:col>
      <xdr:colOff>57150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3B877-A1CA-7E2F-5D70-C257CEA8A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</xdr:row>
      <xdr:rowOff>138112</xdr:rowOff>
    </xdr:from>
    <xdr:to>
      <xdr:col>15</xdr:col>
      <xdr:colOff>533400</xdr:colOff>
      <xdr:row>17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8F274-7C07-AE4E-A420-9B447CBB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3</xdr:row>
      <xdr:rowOff>147637</xdr:rowOff>
    </xdr:from>
    <xdr:to>
      <xdr:col>15</xdr:col>
      <xdr:colOff>147637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6E77E-8FB1-455A-5867-590CC41D4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1</xdr:row>
      <xdr:rowOff>157162</xdr:rowOff>
    </xdr:from>
    <xdr:to>
      <xdr:col>16</xdr:col>
      <xdr:colOff>4762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929B2-E224-E37B-F001-ADBF03328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3</xdr:row>
      <xdr:rowOff>109537</xdr:rowOff>
    </xdr:from>
    <xdr:to>
      <xdr:col>15</xdr:col>
      <xdr:colOff>147637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A8AD1-194D-40D3-ECE3-53559D2C5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4</xdr:row>
      <xdr:rowOff>147637</xdr:rowOff>
    </xdr:from>
    <xdr:to>
      <xdr:col>12</xdr:col>
      <xdr:colOff>538162</xdr:colOff>
      <xdr:row>19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D7360-46AC-BA60-A127-11D45C7AF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14287</xdr:rowOff>
    </xdr:from>
    <xdr:to>
      <xdr:col>11</xdr:col>
      <xdr:colOff>500062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4B906-650E-4D31-38F4-18B4A480D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D44-EB1C-4442-BD38-03B5E67411AF}">
  <dimension ref="A1:G14"/>
  <sheetViews>
    <sheetView workbookViewId="0">
      <selection activeCell="B13" sqref="B13"/>
    </sheetView>
  </sheetViews>
  <sheetFormatPr defaultRowHeight="15" x14ac:dyDescent="0.25"/>
  <sheetData>
    <row r="1" spans="1:7" x14ac:dyDescent="0.25">
      <c r="A1" t="s">
        <v>8</v>
      </c>
      <c r="B1">
        <v>221</v>
      </c>
      <c r="C1" t="s">
        <v>7</v>
      </c>
      <c r="D1">
        <v>3</v>
      </c>
    </row>
    <row r="4" spans="1:7" x14ac:dyDescent="0.25">
      <c r="C4" t="s">
        <v>3</v>
      </c>
      <c r="D4" t="s">
        <v>2</v>
      </c>
      <c r="E4" t="s">
        <v>5</v>
      </c>
      <c r="F4" t="s">
        <v>4</v>
      </c>
      <c r="G4" t="s">
        <v>6</v>
      </c>
    </row>
    <row r="5" spans="1:7" x14ac:dyDescent="0.25">
      <c r="C5">
        <v>0.45</v>
      </c>
      <c r="D5">
        <v>0.45</v>
      </c>
      <c r="E5">
        <v>0</v>
      </c>
    </row>
    <row r="6" spans="1:7" x14ac:dyDescent="0.25">
      <c r="C6">
        <v>0.504</v>
      </c>
      <c r="D6">
        <v>0.5</v>
      </c>
      <c r="E6">
        <v>1.28</v>
      </c>
      <c r="G6">
        <f>LN(E6*10^-6)</f>
        <v>-13.568650480032748</v>
      </c>
    </row>
    <row r="7" spans="1:7" x14ac:dyDescent="0.25">
      <c r="C7">
        <v>0.54800000000000004</v>
      </c>
      <c r="D7">
        <v>0.55000000000000004</v>
      </c>
      <c r="E7">
        <v>12</v>
      </c>
      <c r="F7">
        <v>0.5</v>
      </c>
      <c r="G7">
        <f t="shared" ref="G7:G14" si="0">LN(E7*10^-6)</f>
        <v>-11.330603908176274</v>
      </c>
    </row>
    <row r="8" spans="1:7" x14ac:dyDescent="0.25">
      <c r="C8">
        <v>0.60199999999999998</v>
      </c>
      <c r="D8">
        <v>0.6</v>
      </c>
      <c r="E8">
        <v>166</v>
      </c>
      <c r="F8">
        <v>4</v>
      </c>
      <c r="G8">
        <f t="shared" si="0"/>
        <v>-8.7035227696077317</v>
      </c>
    </row>
    <row r="9" spans="1:7" x14ac:dyDescent="0.25">
      <c r="C9">
        <v>0.65500000000000003</v>
      </c>
      <c r="D9">
        <v>0.65</v>
      </c>
      <c r="E9">
        <v>2290</v>
      </c>
      <c r="F9">
        <v>60</v>
      </c>
      <c r="G9">
        <f t="shared" si="0"/>
        <v>-6.0792034614159887</v>
      </c>
    </row>
    <row r="10" spans="1:7" x14ac:dyDescent="0.25">
      <c r="C10">
        <v>0.69799999999999995</v>
      </c>
      <c r="D10">
        <v>0.7</v>
      </c>
      <c r="E10">
        <v>18650</v>
      </c>
      <c r="F10">
        <v>1000</v>
      </c>
      <c r="G10">
        <f t="shared" si="0"/>
        <v>-3.9819091328923126</v>
      </c>
    </row>
    <row r="11" spans="1:7" x14ac:dyDescent="0.25">
      <c r="C11">
        <v>0.74</v>
      </c>
      <c r="D11">
        <v>0.75</v>
      </c>
      <c r="E11">
        <v>125800</v>
      </c>
      <c r="F11">
        <v>5000</v>
      </c>
      <c r="G11">
        <f t="shared" si="0"/>
        <v>-2.0730619347157968</v>
      </c>
    </row>
    <row r="12" spans="1:7" x14ac:dyDescent="0.25">
      <c r="B12" t="s">
        <v>9</v>
      </c>
      <c r="C12">
        <v>0.76500000000000001</v>
      </c>
      <c r="D12">
        <v>0.8</v>
      </c>
      <c r="E12">
        <v>308300</v>
      </c>
      <c r="F12">
        <v>7000</v>
      </c>
      <c r="G12">
        <f t="shared" si="0"/>
        <v>-1.1766819440900325</v>
      </c>
    </row>
    <row r="13" spans="1:7" x14ac:dyDescent="0.25">
      <c r="C13">
        <v>0.78900000000000003</v>
      </c>
      <c r="D13">
        <v>0.85</v>
      </c>
      <c r="E13">
        <v>640800</v>
      </c>
      <c r="F13">
        <v>7000</v>
      </c>
      <c r="G13">
        <f t="shared" si="0"/>
        <v>-0.44503788322798771</v>
      </c>
    </row>
    <row r="14" spans="1:7" x14ac:dyDescent="0.25">
      <c r="C14">
        <v>0.80300000000000005</v>
      </c>
      <c r="D14">
        <v>0.9</v>
      </c>
      <c r="E14">
        <v>910300</v>
      </c>
      <c r="F14">
        <v>9000</v>
      </c>
      <c r="G14">
        <f t="shared" si="0"/>
        <v>-9.3981063470893952E-2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D2AF-AB77-4FC8-AD44-0F8059E71BE6}">
  <dimension ref="A1:H17"/>
  <sheetViews>
    <sheetView topLeftCell="A10" workbookViewId="0">
      <selection activeCell="I3" sqref="I3"/>
    </sheetView>
  </sheetViews>
  <sheetFormatPr defaultRowHeight="15" x14ac:dyDescent="0.25"/>
  <sheetData>
    <row r="1" spans="1:8" x14ac:dyDescent="0.25">
      <c r="A1" t="s">
        <v>8</v>
      </c>
      <c r="B1">
        <v>241</v>
      </c>
      <c r="C1" t="s">
        <v>7</v>
      </c>
      <c r="D1">
        <v>5</v>
      </c>
    </row>
    <row r="2" spans="1:8" x14ac:dyDescent="0.25">
      <c r="F2" t="s">
        <v>20</v>
      </c>
      <c r="G2" t="s">
        <v>21</v>
      </c>
      <c r="H2" t="s">
        <v>22</v>
      </c>
    </row>
    <row r="5" spans="1:8" x14ac:dyDescent="0.25">
      <c r="D5" t="s">
        <v>3</v>
      </c>
      <c r="E5" t="s">
        <v>2</v>
      </c>
      <c r="F5" t="s">
        <v>5</v>
      </c>
      <c r="G5" t="s">
        <v>4</v>
      </c>
      <c r="H5" t="s">
        <v>6</v>
      </c>
    </row>
    <row r="6" spans="1:8" x14ac:dyDescent="0.25">
      <c r="D6">
        <v>0.6</v>
      </c>
      <c r="E6">
        <v>0.6</v>
      </c>
      <c r="F6">
        <v>0</v>
      </c>
      <c r="G6">
        <v>1</v>
      </c>
    </row>
    <row r="7" spans="1:8" x14ac:dyDescent="0.25">
      <c r="D7">
        <v>0.65</v>
      </c>
      <c r="E7">
        <v>0.65</v>
      </c>
      <c r="F7">
        <v>11.5</v>
      </c>
      <c r="G7">
        <v>0.2</v>
      </c>
      <c r="H7">
        <f>LN(F7*10^-6)</f>
        <v>-11.373163522595069</v>
      </c>
    </row>
    <row r="8" spans="1:8" x14ac:dyDescent="0.25">
      <c r="D8">
        <v>0.7</v>
      </c>
      <c r="E8">
        <v>0.7</v>
      </c>
      <c r="F8">
        <v>148</v>
      </c>
      <c r="G8">
        <v>3</v>
      </c>
      <c r="H8">
        <f t="shared" ref="H8:H13" si="0">LN(F8*10^-6)</f>
        <v>-8.8182982842001589</v>
      </c>
    </row>
    <row r="9" spans="1:8" x14ac:dyDescent="0.25">
      <c r="D9">
        <v>0.753</v>
      </c>
      <c r="E9">
        <v>0.75</v>
      </c>
      <c r="F9">
        <v>3340</v>
      </c>
      <c r="G9">
        <v>50</v>
      </c>
      <c r="H9">
        <f t="shared" si="0"/>
        <v>-5.7017844719935278</v>
      </c>
    </row>
    <row r="10" spans="1:8" x14ac:dyDescent="0.25">
      <c r="D10">
        <v>0.79400000000000004</v>
      </c>
      <c r="E10">
        <v>0.8</v>
      </c>
      <c r="F10">
        <v>32500</v>
      </c>
      <c r="G10">
        <v>300</v>
      </c>
      <c r="H10">
        <f t="shared" si="0"/>
        <v>-3.4265151896464454</v>
      </c>
    </row>
    <row r="11" spans="1:8" x14ac:dyDescent="0.25">
      <c r="D11">
        <v>0.83099999999999996</v>
      </c>
      <c r="E11">
        <v>0.85</v>
      </c>
      <c r="F11">
        <v>192000</v>
      </c>
      <c r="G11">
        <v>1000</v>
      </c>
      <c r="H11">
        <f t="shared" si="0"/>
        <v>-1.6502599069543555</v>
      </c>
    </row>
    <row r="12" spans="1:8" x14ac:dyDescent="0.25">
      <c r="B12" t="s">
        <v>9</v>
      </c>
      <c r="D12">
        <v>0.85599999999999998</v>
      </c>
      <c r="E12">
        <v>0.9</v>
      </c>
      <c r="F12">
        <v>465100</v>
      </c>
      <c r="G12">
        <v>2000</v>
      </c>
      <c r="H12">
        <f t="shared" si="0"/>
        <v>-0.7655028427520858</v>
      </c>
    </row>
    <row r="13" spans="1:8" x14ac:dyDescent="0.25">
      <c r="D13">
        <v>0.872</v>
      </c>
      <c r="E13">
        <v>0.95</v>
      </c>
      <c r="F13">
        <v>735000</v>
      </c>
      <c r="G13">
        <v>4000</v>
      </c>
      <c r="H13">
        <f t="shared" si="0"/>
        <v>-0.3078847797693004</v>
      </c>
    </row>
    <row r="16" spans="1:8" x14ac:dyDescent="0.25">
      <c r="B16" t="s">
        <v>10</v>
      </c>
      <c r="C16">
        <v>50.652999999999999</v>
      </c>
    </row>
    <row r="17" spans="2:3" x14ac:dyDescent="0.25">
      <c r="B17" t="s">
        <v>11</v>
      </c>
      <c r="C17">
        <v>-41.621000000000002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F45E-93C9-4DE2-B042-F1434CEE290C}">
  <dimension ref="A1:G17"/>
  <sheetViews>
    <sheetView zoomScaleNormal="100" workbookViewId="0">
      <selection activeCell="G11" sqref="G11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C2" t="s">
        <v>3</v>
      </c>
      <c r="D2" t="s">
        <v>2</v>
      </c>
      <c r="E2" t="s">
        <v>5</v>
      </c>
      <c r="F2" t="s">
        <v>4</v>
      </c>
      <c r="G2" t="s">
        <v>6</v>
      </c>
    </row>
    <row r="3" spans="1:7" x14ac:dyDescent="0.25">
      <c r="C3">
        <v>0.30199999999999999</v>
      </c>
      <c r="D3">
        <v>0.3</v>
      </c>
      <c r="E3">
        <v>0</v>
      </c>
      <c r="F3">
        <v>0</v>
      </c>
    </row>
    <row r="4" spans="1:7" x14ac:dyDescent="0.25">
      <c r="C4">
        <v>0.35199999999999998</v>
      </c>
      <c r="D4">
        <v>0.35</v>
      </c>
      <c r="E4">
        <v>5.03</v>
      </c>
      <c r="F4">
        <v>0.03</v>
      </c>
      <c r="G4">
        <f>LN(E4*10^-6)</f>
        <v>-12.200090573852627</v>
      </c>
    </row>
    <row r="5" spans="1:7" x14ac:dyDescent="0.25">
      <c r="C5">
        <v>0.40500000000000003</v>
      </c>
      <c r="D5">
        <v>0.4</v>
      </c>
      <c r="E5">
        <v>39.5</v>
      </c>
      <c r="F5">
        <v>1</v>
      </c>
      <c r="G5">
        <f t="shared" ref="G5:G13" si="0">LN(E5*10^-6)</f>
        <v>-10.139209886057198</v>
      </c>
    </row>
    <row r="6" spans="1:7" x14ac:dyDescent="0.25">
      <c r="C6">
        <v>0.45</v>
      </c>
      <c r="D6">
        <v>0.45</v>
      </c>
      <c r="E6">
        <v>234</v>
      </c>
      <c r="F6">
        <v>5</v>
      </c>
      <c r="G6">
        <f t="shared" si="0"/>
        <v>-8.3601894426065719</v>
      </c>
    </row>
    <row r="7" spans="1:7" x14ac:dyDescent="0.25">
      <c r="C7">
        <v>0.503</v>
      </c>
      <c r="D7">
        <v>0.5</v>
      </c>
      <c r="E7">
        <v>1890</v>
      </c>
      <c r="F7">
        <v>15</v>
      </c>
      <c r="G7">
        <f t="shared" si="0"/>
        <v>-6.271178449910586</v>
      </c>
    </row>
    <row r="8" spans="1:7" x14ac:dyDescent="0.25">
      <c r="C8">
        <v>0.54700000000000004</v>
      </c>
      <c r="D8">
        <v>0.55000000000000004</v>
      </c>
      <c r="E8">
        <v>10290</v>
      </c>
      <c r="F8">
        <v>80</v>
      </c>
      <c r="G8">
        <f t="shared" si="0"/>
        <v>-4.5765827291361791</v>
      </c>
    </row>
    <row r="9" spans="1:7" x14ac:dyDescent="0.25">
      <c r="C9">
        <v>0.59499999999999997</v>
      </c>
      <c r="D9">
        <v>0.6</v>
      </c>
      <c r="E9">
        <v>60800</v>
      </c>
      <c r="F9">
        <v>400</v>
      </c>
      <c r="G9">
        <f t="shared" si="0"/>
        <v>-2.8001654900100159</v>
      </c>
    </row>
    <row r="10" spans="1:7" x14ac:dyDescent="0.25">
      <c r="C10">
        <v>0.63300000000000001</v>
      </c>
      <c r="D10">
        <v>0.65</v>
      </c>
      <c r="E10">
        <v>202000</v>
      </c>
      <c r="F10">
        <v>800</v>
      </c>
      <c r="G10">
        <f t="shared" si="0"/>
        <v>-1.5994875815809324</v>
      </c>
    </row>
    <row r="11" spans="1:7" x14ac:dyDescent="0.25">
      <c r="B11" t="s">
        <v>9</v>
      </c>
      <c r="C11">
        <v>0.65800000000000003</v>
      </c>
      <c r="D11">
        <v>0.7</v>
      </c>
      <c r="E11">
        <v>397500</v>
      </c>
      <c r="F11">
        <v>2000</v>
      </c>
      <c r="G11">
        <f t="shared" si="0"/>
        <v>-0.92256034488775052</v>
      </c>
    </row>
    <row r="12" spans="1:7" x14ac:dyDescent="0.25">
      <c r="C12">
        <v>0.68200000000000005</v>
      </c>
      <c r="D12">
        <v>0.75</v>
      </c>
      <c r="E12">
        <v>692000</v>
      </c>
      <c r="F12">
        <v>4000</v>
      </c>
      <c r="G12">
        <f t="shared" si="0"/>
        <v>-0.36816932336446756</v>
      </c>
    </row>
    <row r="13" spans="1:7" x14ac:dyDescent="0.25">
      <c r="C13">
        <v>0.7</v>
      </c>
      <c r="D13">
        <v>0.8</v>
      </c>
      <c r="E13">
        <v>958000</v>
      </c>
      <c r="F13">
        <v>5000</v>
      </c>
      <c r="G13">
        <f t="shared" si="0"/>
        <v>-4.290750101127655E-2</v>
      </c>
    </row>
    <row r="16" spans="1:7" x14ac:dyDescent="0.25">
      <c r="B16" t="s">
        <v>10</v>
      </c>
      <c r="C16">
        <v>37.350999999999999</v>
      </c>
    </row>
    <row r="17" spans="2:3" x14ac:dyDescent="0.25">
      <c r="B17" t="s">
        <v>11</v>
      </c>
      <c r="C17">
        <v>-25.202000000000002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D479-8D90-456A-B90C-C10737F3D33F}">
  <dimension ref="A1:G15"/>
  <sheetViews>
    <sheetView workbookViewId="0">
      <selection activeCell="C3" sqref="C3:G15"/>
    </sheetView>
  </sheetViews>
  <sheetFormatPr defaultRowHeight="15" x14ac:dyDescent="0.25"/>
  <sheetData>
    <row r="1" spans="1:7" x14ac:dyDescent="0.25">
      <c r="A1" t="s">
        <v>0</v>
      </c>
      <c r="B1">
        <v>333</v>
      </c>
      <c r="C1" t="s">
        <v>7</v>
      </c>
      <c r="D1">
        <v>1</v>
      </c>
    </row>
    <row r="3" spans="1:7" x14ac:dyDescent="0.25">
      <c r="C3" t="s">
        <v>3</v>
      </c>
      <c r="D3" t="s">
        <v>2</v>
      </c>
      <c r="E3" t="s">
        <v>5</v>
      </c>
      <c r="F3" t="s">
        <v>4</v>
      </c>
      <c r="G3" t="s">
        <v>6</v>
      </c>
    </row>
    <row r="4" spans="1:7" x14ac:dyDescent="0.25">
      <c r="C4">
        <v>0.14699999999999999</v>
      </c>
      <c r="D4">
        <v>0.15</v>
      </c>
      <c r="E4">
        <v>0</v>
      </c>
    </row>
    <row r="5" spans="1:7" x14ac:dyDescent="0.25">
      <c r="C5">
        <v>0.20100000000000001</v>
      </c>
      <c r="D5">
        <v>0.2</v>
      </c>
      <c r="E5">
        <v>1.38</v>
      </c>
      <c r="F5">
        <v>0.02</v>
      </c>
      <c r="G5">
        <f>LN(E5*10^-6)</f>
        <v>-13.493427058795161</v>
      </c>
    </row>
    <row r="6" spans="1:7" x14ac:dyDescent="0.25">
      <c r="C6">
        <v>0.254</v>
      </c>
      <c r="D6">
        <v>0.25</v>
      </c>
      <c r="E6">
        <v>9.01</v>
      </c>
      <c r="F6">
        <v>0.05</v>
      </c>
      <c r="G6">
        <f t="shared" ref="G6:G15" si="0">LN(E6*10^-6)</f>
        <v>-11.617175486344028</v>
      </c>
    </row>
    <row r="7" spans="1:7" x14ac:dyDescent="0.25">
      <c r="C7">
        <v>0.29899999999999999</v>
      </c>
      <c r="D7">
        <v>0.3</v>
      </c>
      <c r="E7">
        <v>43.8</v>
      </c>
      <c r="F7">
        <v>0.3</v>
      </c>
      <c r="G7">
        <f t="shared" si="0"/>
        <v>-10.035876740581873</v>
      </c>
    </row>
    <row r="8" spans="1:7" x14ac:dyDescent="0.25">
      <c r="C8">
        <v>0.35199999999999998</v>
      </c>
      <c r="D8">
        <v>0.35</v>
      </c>
      <c r="E8">
        <v>277</v>
      </c>
      <c r="F8">
        <v>2</v>
      </c>
      <c r="G8">
        <f t="shared" si="0"/>
        <v>-8.191493051776936</v>
      </c>
    </row>
    <row r="9" spans="1:7" x14ac:dyDescent="0.25">
      <c r="C9">
        <v>0.40500000000000003</v>
      </c>
      <c r="D9">
        <v>0.4</v>
      </c>
      <c r="E9">
        <v>1766</v>
      </c>
      <c r="F9">
        <v>50</v>
      </c>
      <c r="G9">
        <f t="shared" si="0"/>
        <v>-6.3390381768003685</v>
      </c>
    </row>
    <row r="10" spans="1:7" x14ac:dyDescent="0.25">
      <c r="C10">
        <v>0.44900000000000001</v>
      </c>
      <c r="D10">
        <v>0.45</v>
      </c>
      <c r="E10">
        <v>8220</v>
      </c>
      <c r="F10">
        <v>100</v>
      </c>
      <c r="G10">
        <f t="shared" si="0"/>
        <v>-4.8011850699140481</v>
      </c>
    </row>
    <row r="11" spans="1:7" x14ac:dyDescent="0.25">
      <c r="C11">
        <v>0.499</v>
      </c>
      <c r="D11">
        <v>0.5</v>
      </c>
      <c r="E11">
        <v>42150</v>
      </c>
      <c r="F11">
        <v>1000</v>
      </c>
      <c r="G11">
        <f t="shared" si="0"/>
        <v>-3.1665205945342727</v>
      </c>
    </row>
    <row r="12" spans="1:7" x14ac:dyDescent="0.25">
      <c r="C12">
        <v>0.53500000000000003</v>
      </c>
      <c r="D12">
        <v>0.55000000000000004</v>
      </c>
      <c r="E12">
        <v>123200</v>
      </c>
      <c r="F12">
        <v>800</v>
      </c>
      <c r="G12">
        <f t="shared" si="0"/>
        <v>-2.0939462278827179</v>
      </c>
    </row>
    <row r="13" spans="1:7" x14ac:dyDescent="0.25">
      <c r="C13">
        <v>0.56899999999999995</v>
      </c>
      <c r="D13">
        <v>0.6</v>
      </c>
      <c r="E13">
        <v>302300</v>
      </c>
      <c r="F13">
        <v>1000</v>
      </c>
      <c r="G13">
        <f t="shared" si="0"/>
        <v>-1.1963353771967247</v>
      </c>
    </row>
    <row r="14" spans="1:7" x14ac:dyDescent="0.25">
      <c r="B14" t="s">
        <v>9</v>
      </c>
      <c r="C14">
        <v>0.59699999999999998</v>
      </c>
      <c r="D14">
        <v>0.65</v>
      </c>
      <c r="E14">
        <v>539600</v>
      </c>
      <c r="F14">
        <v>1000</v>
      </c>
      <c r="G14">
        <f t="shared" si="0"/>
        <v>-0.61692715464853631</v>
      </c>
    </row>
    <row r="15" spans="1:7" x14ac:dyDescent="0.25">
      <c r="C15">
        <v>0.61599999999999999</v>
      </c>
      <c r="D15">
        <v>0.7</v>
      </c>
      <c r="E15">
        <v>772900</v>
      </c>
      <c r="F15">
        <v>1000</v>
      </c>
      <c r="G15">
        <f t="shared" si="0"/>
        <v>-0.25760560486931183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571B-E266-4648-B3A9-91443C33C213}">
  <dimension ref="A1:G17"/>
  <sheetViews>
    <sheetView workbookViewId="0">
      <selection activeCell="C5" sqref="C5:G17"/>
    </sheetView>
  </sheetViews>
  <sheetFormatPr defaultRowHeight="15" x14ac:dyDescent="0.25"/>
  <sheetData>
    <row r="1" spans="1:7" x14ac:dyDescent="0.25">
      <c r="A1" t="s">
        <v>0</v>
      </c>
      <c r="B1">
        <v>363</v>
      </c>
      <c r="D1" t="s">
        <v>7</v>
      </c>
      <c r="E1">
        <v>2</v>
      </c>
    </row>
    <row r="5" spans="1:7" x14ac:dyDescent="0.25">
      <c r="C5" t="s">
        <v>3</v>
      </c>
      <c r="D5" t="s">
        <v>2</v>
      </c>
      <c r="E5" t="s">
        <v>5</v>
      </c>
      <c r="F5" t="s">
        <v>4</v>
      </c>
      <c r="G5" t="s">
        <v>6</v>
      </c>
    </row>
    <row r="6" spans="1:7" x14ac:dyDescent="0.25">
      <c r="C6">
        <v>0.10199999999999999</v>
      </c>
      <c r="D6">
        <v>0.1</v>
      </c>
      <c r="E6">
        <v>0</v>
      </c>
    </row>
    <row r="7" spans="1:7" x14ac:dyDescent="0.25">
      <c r="C7">
        <v>0.14699999999999999</v>
      </c>
      <c r="D7">
        <v>0.15</v>
      </c>
      <c r="E7">
        <v>2.83</v>
      </c>
      <c r="F7">
        <v>0.1</v>
      </c>
      <c r="G7">
        <f>LN(E7*10^-6)</f>
        <v>-12.775233846309128</v>
      </c>
    </row>
    <row r="8" spans="1:7" x14ac:dyDescent="0.25">
      <c r="C8">
        <v>0.20100000000000001</v>
      </c>
      <c r="D8">
        <v>0.2</v>
      </c>
      <c r="E8">
        <v>16.655000000000001</v>
      </c>
      <c r="F8">
        <v>0.3</v>
      </c>
      <c r="G8">
        <f t="shared" ref="G8:G17" si="0">LN(E8*10^-6)</f>
        <v>-11.002800086318631</v>
      </c>
    </row>
    <row r="9" spans="1:7" x14ac:dyDescent="0.25">
      <c r="C9">
        <v>0.245</v>
      </c>
      <c r="D9">
        <v>0.25</v>
      </c>
      <c r="E9">
        <v>73.3</v>
      </c>
      <c r="F9">
        <v>0.8</v>
      </c>
      <c r="G9">
        <f t="shared" si="0"/>
        <v>-9.5209499490716691</v>
      </c>
    </row>
    <row r="10" spans="1:7" x14ac:dyDescent="0.25">
      <c r="C10">
        <v>0.29799999999999999</v>
      </c>
      <c r="D10">
        <v>0.3</v>
      </c>
      <c r="E10">
        <v>432</v>
      </c>
      <c r="F10">
        <v>5</v>
      </c>
      <c r="G10">
        <f t="shared" si="0"/>
        <v>-7.7470849697201638</v>
      </c>
    </row>
    <row r="11" spans="1:7" x14ac:dyDescent="0.25">
      <c r="C11">
        <v>0.35199999999999998</v>
      </c>
      <c r="D11">
        <v>0.35</v>
      </c>
      <c r="E11">
        <v>2520</v>
      </c>
      <c r="F11">
        <v>40</v>
      </c>
      <c r="G11">
        <f t="shared" si="0"/>
        <v>-5.9834963774588052</v>
      </c>
    </row>
    <row r="12" spans="1:7" x14ac:dyDescent="0.25">
      <c r="C12">
        <v>0.40400000000000003</v>
      </c>
      <c r="D12">
        <v>0.4</v>
      </c>
      <c r="E12">
        <v>13990</v>
      </c>
      <c r="F12">
        <v>500</v>
      </c>
      <c r="G12">
        <f t="shared" si="0"/>
        <v>-4.269412490304747</v>
      </c>
    </row>
    <row r="13" spans="1:7" x14ac:dyDescent="0.25">
      <c r="C13">
        <v>0.44500000000000001</v>
      </c>
      <c r="D13">
        <v>0.45</v>
      </c>
      <c r="E13">
        <v>50700</v>
      </c>
      <c r="F13">
        <v>900</v>
      </c>
      <c r="G13">
        <f t="shared" si="0"/>
        <v>-2.9818293683849997</v>
      </c>
    </row>
    <row r="14" spans="1:7" x14ac:dyDescent="0.25">
      <c r="C14">
        <v>0.48599999999999999</v>
      </c>
      <c r="D14">
        <v>0.5</v>
      </c>
      <c r="E14">
        <v>157300</v>
      </c>
      <c r="F14">
        <v>1500</v>
      </c>
      <c r="G14">
        <f t="shared" si="0"/>
        <v>-1.8496004689179049</v>
      </c>
    </row>
    <row r="15" spans="1:7" x14ac:dyDescent="0.25">
      <c r="B15" t="s">
        <v>9</v>
      </c>
      <c r="C15">
        <v>0.51300000000000001</v>
      </c>
      <c r="D15">
        <v>0.55000000000000004</v>
      </c>
      <c r="E15">
        <v>302600</v>
      </c>
      <c r="F15">
        <v>2000</v>
      </c>
      <c r="G15">
        <f t="shared" si="0"/>
        <v>-1.1953434776278815</v>
      </c>
    </row>
    <row r="16" spans="1:7" x14ac:dyDescent="0.25">
      <c r="C16">
        <v>0.54</v>
      </c>
      <c r="D16">
        <v>0.6</v>
      </c>
      <c r="E16">
        <v>525300</v>
      </c>
      <c r="F16">
        <v>2500</v>
      </c>
      <c r="G16">
        <f t="shared" si="0"/>
        <v>-0.64378575102222124</v>
      </c>
    </row>
    <row r="17" spans="3:7" x14ac:dyDescent="0.25">
      <c r="C17">
        <v>0.56299999999999994</v>
      </c>
      <c r="D17">
        <v>0.65</v>
      </c>
      <c r="E17">
        <v>779300</v>
      </c>
      <c r="F17">
        <v>3000</v>
      </c>
      <c r="G17">
        <f t="shared" si="0"/>
        <v>-0.24935919813262181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3361-60B2-4658-8594-3614A70E9CAD}">
  <dimension ref="A1:F17"/>
  <sheetViews>
    <sheetView workbookViewId="0">
      <selection activeCell="D20" sqref="D20"/>
    </sheetView>
  </sheetViews>
  <sheetFormatPr defaultRowHeight="15" x14ac:dyDescent="0.25"/>
  <sheetData>
    <row r="1" spans="1:6" x14ac:dyDescent="0.25">
      <c r="A1" t="s">
        <v>8</v>
      </c>
      <c r="B1">
        <v>374</v>
      </c>
      <c r="C1" t="s">
        <v>7</v>
      </c>
      <c r="D1">
        <v>2</v>
      </c>
    </row>
    <row r="4" spans="1:6" x14ac:dyDescent="0.25">
      <c r="B4" t="s">
        <v>3</v>
      </c>
      <c r="C4" t="s">
        <v>2</v>
      </c>
      <c r="D4" t="s">
        <v>5</v>
      </c>
      <c r="E4" t="s">
        <v>4</v>
      </c>
      <c r="F4" t="s">
        <v>6</v>
      </c>
    </row>
    <row r="5" spans="1:6" x14ac:dyDescent="0.25">
      <c r="B5">
        <v>0.10199999999999999</v>
      </c>
      <c r="C5">
        <v>0.05</v>
      </c>
      <c r="D5">
        <v>0</v>
      </c>
    </row>
    <row r="6" spans="1:6" x14ac:dyDescent="0.25">
      <c r="B6">
        <v>0.10199999999999999</v>
      </c>
      <c r="C6">
        <v>0.1</v>
      </c>
      <c r="D6">
        <v>2.15</v>
      </c>
      <c r="E6">
        <v>0.01</v>
      </c>
      <c r="F6">
        <f>LN(D6*10^-6)</f>
        <v>-13.050042715824702</v>
      </c>
    </row>
    <row r="7" spans="1:6" x14ac:dyDescent="0.25">
      <c r="B7">
        <v>0.14699999999999999</v>
      </c>
      <c r="C7">
        <v>0.15</v>
      </c>
      <c r="D7">
        <v>9.11</v>
      </c>
      <c r="E7">
        <v>0.05</v>
      </c>
      <c r="F7">
        <f t="shared" ref="F7:F17" si="0">LN(D7*10^-6)</f>
        <v>-11.606137846692407</v>
      </c>
    </row>
    <row r="8" spans="1:6" x14ac:dyDescent="0.25">
      <c r="B8">
        <v>0.20200000000000001</v>
      </c>
      <c r="C8">
        <v>0.2</v>
      </c>
      <c r="D8">
        <v>49.3</v>
      </c>
      <c r="E8">
        <v>0.7</v>
      </c>
      <c r="F8">
        <f t="shared" si="0"/>
        <v>-9.9175864769156306</v>
      </c>
    </row>
    <row r="9" spans="1:6" x14ac:dyDescent="0.25">
      <c r="B9">
        <v>0.245</v>
      </c>
      <c r="C9">
        <v>0.25</v>
      </c>
      <c r="D9">
        <v>193</v>
      </c>
      <c r="E9">
        <v>2</v>
      </c>
      <c r="F9">
        <f t="shared" si="0"/>
        <v>-8.552820369059388</v>
      </c>
    </row>
    <row r="10" spans="1:6" x14ac:dyDescent="0.25">
      <c r="B10">
        <v>0.29799999999999999</v>
      </c>
      <c r="C10">
        <v>0.3</v>
      </c>
      <c r="D10">
        <v>1061</v>
      </c>
      <c r="E10">
        <v>5</v>
      </c>
      <c r="F10">
        <f t="shared" si="0"/>
        <v>-6.8485434193502908</v>
      </c>
    </row>
    <row r="11" spans="1:6" x14ac:dyDescent="0.25">
      <c r="B11">
        <v>0.35099999999999998</v>
      </c>
      <c r="C11">
        <v>0.35</v>
      </c>
      <c r="D11">
        <v>5530</v>
      </c>
      <c r="E11">
        <v>70</v>
      </c>
      <c r="F11">
        <f t="shared" si="0"/>
        <v>-5.1975674634478937</v>
      </c>
    </row>
    <row r="12" spans="1:6" x14ac:dyDescent="0.25">
      <c r="B12">
        <v>0.40200000000000002</v>
      </c>
      <c r="C12">
        <v>0.4</v>
      </c>
      <c r="D12">
        <v>26300</v>
      </c>
      <c r="E12">
        <v>150</v>
      </c>
      <c r="F12">
        <f t="shared" si="0"/>
        <v>-3.638186339798418</v>
      </c>
    </row>
    <row r="13" spans="1:6" x14ac:dyDescent="0.25">
      <c r="B13">
        <v>0.442</v>
      </c>
      <c r="C13">
        <v>0.45</v>
      </c>
      <c r="D13">
        <v>80752</v>
      </c>
      <c r="E13">
        <v>800</v>
      </c>
      <c r="F13">
        <f t="shared" si="0"/>
        <v>-2.5163725493842306</v>
      </c>
    </row>
    <row r="14" spans="1:6" x14ac:dyDescent="0.25">
      <c r="B14">
        <v>0.48</v>
      </c>
      <c r="C14">
        <v>0.5</v>
      </c>
      <c r="D14">
        <v>214500</v>
      </c>
      <c r="E14">
        <v>1000</v>
      </c>
      <c r="F14">
        <f t="shared" si="0"/>
        <v>-1.5394455406140655</v>
      </c>
    </row>
    <row r="15" spans="1:6" x14ac:dyDescent="0.25">
      <c r="A15" t="s">
        <v>9</v>
      </c>
      <c r="B15">
        <v>0.50700000000000001</v>
      </c>
      <c r="C15">
        <v>0.55000000000000004</v>
      </c>
      <c r="D15">
        <v>375500</v>
      </c>
      <c r="E15">
        <v>1500</v>
      </c>
      <c r="F15">
        <f t="shared" si="0"/>
        <v>-0.97949680777794756</v>
      </c>
    </row>
    <row r="16" spans="1:6" x14ac:dyDescent="0.25">
      <c r="B16">
        <v>0.53400000000000003</v>
      </c>
      <c r="C16">
        <v>0.6</v>
      </c>
      <c r="D16">
        <v>617000</v>
      </c>
      <c r="E16">
        <v>2000</v>
      </c>
      <c r="F16">
        <f t="shared" si="0"/>
        <v>-0.48288625507674926</v>
      </c>
    </row>
    <row r="17" spans="2:6" x14ac:dyDescent="0.25">
      <c r="B17">
        <v>0.55400000000000005</v>
      </c>
      <c r="C17">
        <v>0.65</v>
      </c>
      <c r="D17">
        <v>852000</v>
      </c>
      <c r="E17">
        <v>4000</v>
      </c>
      <c r="F17">
        <f t="shared" si="0"/>
        <v>-0.16016875215282134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3B70-D584-41CB-B013-49E92563F261}">
  <dimension ref="A1:Q12"/>
  <sheetViews>
    <sheetView tabSelected="1" zoomScaleNormal="100" workbookViewId="0">
      <selection activeCell="A2" sqref="A2"/>
    </sheetView>
  </sheetViews>
  <sheetFormatPr defaultRowHeight="15" x14ac:dyDescent="0.25"/>
  <cols>
    <col min="14" max="14" width="12" bestFit="1" customWidth="1"/>
  </cols>
  <sheetData>
    <row r="1" spans="1:17" x14ac:dyDescent="0.25">
      <c r="A1" t="s">
        <v>12</v>
      </c>
      <c r="B1" t="s">
        <v>0</v>
      </c>
      <c r="C1" t="s">
        <v>13</v>
      </c>
      <c r="D1" t="s">
        <v>14</v>
      </c>
    </row>
    <row r="3" spans="1:17" x14ac:dyDescent="0.25">
      <c r="A3">
        <v>-25.202000000000002</v>
      </c>
      <c r="B3">
        <v>293</v>
      </c>
      <c r="C3">
        <f t="shared" ref="C3:C4" si="0">A3-LN(B3^1.5)</f>
        <v>-33.722258913525607</v>
      </c>
      <c r="D3">
        <f t="shared" ref="D3:D4" si="1">1/B3</f>
        <v>3.4129692832764505E-3</v>
      </c>
    </row>
    <row r="4" spans="1:17" x14ac:dyDescent="0.25">
      <c r="A4">
        <v>-34.701999999999998</v>
      </c>
      <c r="B4">
        <v>221</v>
      </c>
      <c r="C4">
        <f t="shared" si="0"/>
        <v>-42.799244052276627</v>
      </c>
      <c r="D4">
        <f t="shared" si="1"/>
        <v>4.5248868778280547E-3</v>
      </c>
    </row>
    <row r="5" spans="1:17" x14ac:dyDescent="0.25">
      <c r="A5">
        <v>-20.155000000000001</v>
      </c>
      <c r="B5">
        <v>333</v>
      </c>
      <c r="C5">
        <f t="shared" ref="C5:C7" si="2">A5-LN(B5^1.5)</f>
        <v>-28.867213734970669</v>
      </c>
      <c r="D5">
        <f t="shared" ref="D5:D7" si="3">1/B5</f>
        <v>3.003003003003003E-3</v>
      </c>
    </row>
    <row r="6" spans="1:17" x14ac:dyDescent="0.25">
      <c r="A6">
        <v>-17.5</v>
      </c>
      <c r="B6">
        <v>363</v>
      </c>
      <c r="C6">
        <f t="shared" si="2"/>
        <v>-26.341604251397275</v>
      </c>
      <c r="D6">
        <f t="shared" si="3"/>
        <v>2.7548209366391185E-3</v>
      </c>
    </row>
    <row r="7" spans="1:17" x14ac:dyDescent="0.25">
      <c r="A7">
        <v>-16.108000000000001</v>
      </c>
      <c r="B7">
        <v>371</v>
      </c>
      <c r="C7">
        <f t="shared" si="2"/>
        <v>-24.982303093911153</v>
      </c>
      <c r="D7">
        <f t="shared" si="3"/>
        <v>2.6954177897574125E-3</v>
      </c>
    </row>
    <row r="9" spans="1:17" x14ac:dyDescent="0.25">
      <c r="M9" t="s">
        <v>10</v>
      </c>
      <c r="N9">
        <v>-9554</v>
      </c>
    </row>
    <row r="10" spans="1:17" x14ac:dyDescent="0.25">
      <c r="M10" t="s">
        <v>11</v>
      </c>
      <c r="N10">
        <v>5.109</v>
      </c>
    </row>
    <row r="11" spans="1:17" x14ac:dyDescent="0.25">
      <c r="M11" t="s">
        <v>15</v>
      </c>
      <c r="N11">
        <f>-N9*1.38*10^(-23)</f>
        <v>1.3184519999999999E-19</v>
      </c>
      <c r="O11" t="s">
        <v>16</v>
      </c>
      <c r="P11">
        <f>N11*6.242*10^18</f>
        <v>0.82297773839999999</v>
      </c>
      <c r="Q11" t="s">
        <v>17</v>
      </c>
    </row>
    <row r="12" spans="1:17" x14ac:dyDescent="0.25">
      <c r="M12" t="s">
        <v>18</v>
      </c>
      <c r="N12">
        <f>EXP(N10)</f>
        <v>165.50476732642855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654F-60AB-451E-BEE1-020C6782B00E}">
  <dimension ref="A1:B7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19</v>
      </c>
      <c r="B1" t="s">
        <v>0</v>
      </c>
    </row>
    <row r="3" spans="1:2" x14ac:dyDescent="0.25">
      <c r="A3">
        <v>0.65800000000000003</v>
      </c>
      <c r="B3">
        <v>293</v>
      </c>
    </row>
    <row r="4" spans="1:2" x14ac:dyDescent="0.25">
      <c r="A4">
        <v>0.76500000000000001</v>
      </c>
      <c r="B4">
        <v>221</v>
      </c>
    </row>
    <row r="5" spans="1:2" x14ac:dyDescent="0.25">
      <c r="A5">
        <v>0.59699999999999998</v>
      </c>
      <c r="B5">
        <v>333</v>
      </c>
    </row>
    <row r="6" spans="1:2" x14ac:dyDescent="0.25">
      <c r="A6">
        <v>0.51300000000000001</v>
      </c>
      <c r="B6">
        <v>363</v>
      </c>
    </row>
    <row r="7" spans="1:2" x14ac:dyDescent="0.25">
      <c r="A7">
        <v>0.50700000000000001</v>
      </c>
      <c r="B7">
        <v>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221K</vt:lpstr>
      <vt:lpstr>241K</vt:lpstr>
      <vt:lpstr>293K</vt:lpstr>
      <vt:lpstr>333K</vt:lpstr>
      <vt:lpstr>363K</vt:lpstr>
      <vt:lpstr>371K</vt:lpstr>
      <vt:lpstr>CalcPHI</vt:lpstr>
      <vt:lpstr>Saturation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2022-08-25T04:27:29Z</dcterms:created>
  <dcterms:modified xsi:type="dcterms:W3CDTF">2022-08-25T06:53:45Z</dcterms:modified>
</cp:coreProperties>
</file>