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codeName="ThisWorkbook" autoCompressPictures="0" defaultThemeVersion="124226"/>
  <bookViews>
    <workbookView xWindow="360" yWindow="0" windowWidth="28920" windowHeight="13740" tabRatio="815" activeTab="3"/>
  </bookViews>
  <sheets>
    <sheet name="Q1-&gt;4" sheetId="17" r:id="rId1"/>
    <sheet name="ZCB+Options" sheetId="8" r:id="rId2"/>
    <sheet name="BondForward+Futures" sheetId="12" r:id="rId3"/>
    <sheet name="Q5-&gt;6" sheetId="19" r:id="rId4"/>
    <sheet name="Swaps+Swaptions" sheetId="13" r:id="rId5"/>
  </sheets>
  <definedNames>
    <definedName name="workspace" localSheetId="2">#REF!</definedName>
    <definedName name="workspace" localSheetId="4">#REF!</definedName>
    <definedName name="workspace">#REF!</definedName>
  </definedName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0" i="19"/>
  <c r="B31"/>
  <c r="B32"/>
  <c r="B33"/>
  <c r="B34"/>
  <c r="B35"/>
  <c r="B36"/>
  <c r="B37"/>
  <c r="B38"/>
  <c r="B29"/>
  <c r="B52"/>
  <c r="B51"/>
  <c r="B50"/>
  <c r="B49"/>
  <c r="B48"/>
  <c r="C51"/>
  <c r="C50"/>
  <c r="C49"/>
  <c r="C48"/>
  <c r="D50"/>
  <c r="D49"/>
  <c r="D48"/>
  <c r="E49"/>
  <c r="E48"/>
  <c r="C37"/>
  <c r="C36"/>
  <c r="C35"/>
  <c r="C34"/>
  <c r="C33"/>
  <c r="C32"/>
  <c r="C31"/>
  <c r="C30"/>
  <c r="C29"/>
  <c r="D36"/>
  <c r="D35"/>
  <c r="D34"/>
  <c r="D33"/>
  <c r="D32"/>
  <c r="D31"/>
  <c r="D30"/>
  <c r="D29"/>
  <c r="E35"/>
  <c r="E34"/>
  <c r="E33"/>
  <c r="E32"/>
  <c r="E31"/>
  <c r="E30"/>
  <c r="E29"/>
  <c r="F34"/>
  <c r="F33"/>
  <c r="F32"/>
  <c r="F31"/>
  <c r="F30"/>
  <c r="F29"/>
  <c r="G33"/>
  <c r="G32"/>
  <c r="G31"/>
  <c r="G30"/>
  <c r="G29"/>
  <c r="H32"/>
  <c r="H31"/>
  <c r="H30"/>
  <c r="H29"/>
  <c r="I31"/>
  <c r="I30"/>
  <c r="I29"/>
  <c r="J30"/>
  <c r="J29"/>
  <c r="K29"/>
  <c r="B21"/>
  <c r="C21" s="1"/>
  <c r="D21" s="1"/>
  <c r="E21" s="1"/>
  <c r="F21" s="1"/>
  <c r="G21" s="1"/>
  <c r="H21" s="1"/>
  <c r="I21" s="1"/>
  <c r="J21" s="1"/>
  <c r="K21" s="1"/>
  <c r="L21" s="1"/>
  <c r="L39" s="1"/>
  <c r="C20"/>
  <c r="D20" s="1"/>
  <c r="E20" s="1"/>
  <c r="F20" s="1"/>
  <c r="G20" s="1"/>
  <c r="H20" s="1"/>
  <c r="I20" s="1"/>
  <c r="J20" s="1"/>
  <c r="K20" s="1"/>
  <c r="L20" s="1"/>
  <c r="L38" s="1"/>
  <c r="C19"/>
  <c r="D18"/>
  <c r="C18"/>
  <c r="E17"/>
  <c r="D17"/>
  <c r="C17"/>
  <c r="F16"/>
  <c r="E16"/>
  <c r="D16"/>
  <c r="C16"/>
  <c r="G15"/>
  <c r="H14"/>
  <c r="G14"/>
  <c r="I13"/>
  <c r="H13"/>
  <c r="G13"/>
  <c r="J12"/>
  <c r="I12"/>
  <c r="H12"/>
  <c r="G12"/>
  <c r="K11"/>
  <c r="J11"/>
  <c r="I11"/>
  <c r="H11"/>
  <c r="G11"/>
  <c r="B6"/>
  <c r="B75" i="17"/>
  <c r="B74"/>
  <c r="B73"/>
  <c r="B72"/>
  <c r="B71"/>
  <c r="C74"/>
  <c r="C73"/>
  <c r="C72"/>
  <c r="C71"/>
  <c r="D73"/>
  <c r="D72"/>
  <c r="D71"/>
  <c r="E72"/>
  <c r="E71"/>
  <c r="F71"/>
  <c r="K56"/>
  <c r="K55"/>
  <c r="K54"/>
  <c r="L55"/>
  <c r="L54"/>
  <c r="M54"/>
  <c r="B56"/>
  <c r="B55"/>
  <c r="B54"/>
  <c r="B53"/>
  <c r="C55"/>
  <c r="C54"/>
  <c r="C53"/>
  <c r="D54"/>
  <c r="D53"/>
  <c r="E53"/>
  <c r="B44"/>
  <c r="B43"/>
  <c r="B42"/>
  <c r="C43"/>
  <c r="C42"/>
  <c r="D42"/>
  <c r="E41"/>
  <c r="B41"/>
  <c r="C41"/>
  <c r="D41"/>
  <c r="N53"/>
  <c r="M53"/>
  <c r="L53"/>
  <c r="K53"/>
  <c r="B35"/>
  <c r="B34"/>
  <c r="B33"/>
  <c r="B32"/>
  <c r="B31"/>
  <c r="B30"/>
  <c r="B29"/>
  <c r="B28"/>
  <c r="B27"/>
  <c r="C34"/>
  <c r="C33"/>
  <c r="C32"/>
  <c r="C31"/>
  <c r="C30"/>
  <c r="C29"/>
  <c r="C28"/>
  <c r="C27"/>
  <c r="D33"/>
  <c r="D32"/>
  <c r="D31"/>
  <c r="D30"/>
  <c r="D29"/>
  <c r="D28"/>
  <c r="D27"/>
  <c r="E32"/>
  <c r="E31"/>
  <c r="E30"/>
  <c r="E29"/>
  <c r="E28"/>
  <c r="E27"/>
  <c r="F31"/>
  <c r="F30"/>
  <c r="F29"/>
  <c r="F28"/>
  <c r="F27"/>
  <c r="G30"/>
  <c r="G29"/>
  <c r="G28"/>
  <c r="G27"/>
  <c r="H29"/>
  <c r="H28"/>
  <c r="H27"/>
  <c r="I28"/>
  <c r="I27"/>
  <c r="J27"/>
  <c r="K11"/>
  <c r="J12"/>
  <c r="J11"/>
  <c r="I13"/>
  <c r="I12"/>
  <c r="I11"/>
  <c r="H14"/>
  <c r="H13"/>
  <c r="H12"/>
  <c r="H11"/>
  <c r="G11"/>
  <c r="G12"/>
  <c r="G13"/>
  <c r="G14"/>
  <c r="G15"/>
  <c r="B21"/>
  <c r="C21" s="1"/>
  <c r="D21" s="1"/>
  <c r="E21" s="1"/>
  <c r="C19"/>
  <c r="D18"/>
  <c r="C18"/>
  <c r="E17"/>
  <c r="D17"/>
  <c r="C17"/>
  <c r="F16"/>
  <c r="E16"/>
  <c r="D16"/>
  <c r="C16"/>
  <c r="B6"/>
  <c r="B38" i="13"/>
  <c r="C38"/>
  <c r="B39"/>
  <c r="C39"/>
  <c r="B40"/>
  <c r="D38"/>
  <c r="B24"/>
  <c r="C24"/>
  <c r="D24"/>
  <c r="E24"/>
  <c r="B25"/>
  <c r="C25"/>
  <c r="D25"/>
  <c r="E25"/>
  <c r="B26"/>
  <c r="C26"/>
  <c r="D26"/>
  <c r="B27"/>
  <c r="C27"/>
  <c r="B28"/>
  <c r="F24"/>
  <c r="B16"/>
  <c r="C16"/>
  <c r="D16" s="1"/>
  <c r="C15"/>
  <c r="D15" s="1"/>
  <c r="E15" s="1"/>
  <c r="F15" s="1"/>
  <c r="G15" s="1"/>
  <c r="G28" s="1"/>
  <c r="C14"/>
  <c r="D13"/>
  <c r="C13"/>
  <c r="E12"/>
  <c r="D12"/>
  <c r="C12"/>
  <c r="F11"/>
  <c r="E11"/>
  <c r="D11"/>
  <c r="C11"/>
  <c r="B6"/>
  <c r="K11" i="12"/>
  <c r="L11"/>
  <c r="M11"/>
  <c r="N11"/>
  <c r="K12"/>
  <c r="L12"/>
  <c r="M12"/>
  <c r="N12"/>
  <c r="K13"/>
  <c r="L13"/>
  <c r="M13"/>
  <c r="K14"/>
  <c r="L14"/>
  <c r="K15"/>
  <c r="K41"/>
  <c r="B41"/>
  <c r="L40"/>
  <c r="K40"/>
  <c r="C40"/>
  <c r="B40"/>
  <c r="M39"/>
  <c r="L39"/>
  <c r="K39"/>
  <c r="D39"/>
  <c r="C39"/>
  <c r="B39"/>
  <c r="N38"/>
  <c r="M38"/>
  <c r="L38"/>
  <c r="K38"/>
  <c r="E38"/>
  <c r="D38"/>
  <c r="C38"/>
  <c r="B38"/>
  <c r="B29"/>
  <c r="C28"/>
  <c r="B28"/>
  <c r="D27"/>
  <c r="C27"/>
  <c r="B27"/>
  <c r="E26"/>
  <c r="D26"/>
  <c r="C26"/>
  <c r="B26"/>
  <c r="F25"/>
  <c r="E25"/>
  <c r="D25"/>
  <c r="C25"/>
  <c r="B25"/>
  <c r="G24"/>
  <c r="F24"/>
  <c r="E24"/>
  <c r="D24"/>
  <c r="C24"/>
  <c r="B24"/>
  <c r="B16"/>
  <c r="C16"/>
  <c r="D16" s="1"/>
  <c r="E16" s="1"/>
  <c r="C14"/>
  <c r="D13"/>
  <c r="C13"/>
  <c r="E12"/>
  <c r="D12"/>
  <c r="C12"/>
  <c r="F11"/>
  <c r="E11"/>
  <c r="D11"/>
  <c r="C11"/>
  <c r="B6"/>
  <c r="D14" i="13"/>
  <c r="E14" s="1"/>
  <c r="F14" s="1"/>
  <c r="C15" i="12"/>
  <c r="D14" s="1"/>
  <c r="E13" i="13"/>
  <c r="F13" s="1"/>
  <c r="B16" i="8"/>
  <c r="C16"/>
  <c r="D16" s="1"/>
  <c r="E16" s="1"/>
  <c r="B6"/>
  <c r="B35"/>
  <c r="C35"/>
  <c r="B36"/>
  <c r="C36"/>
  <c r="B37"/>
  <c r="D35"/>
  <c r="D13"/>
  <c r="L35"/>
  <c r="L36"/>
  <c r="M35"/>
  <c r="B21"/>
  <c r="C21"/>
  <c r="D21"/>
  <c r="B22"/>
  <c r="C22"/>
  <c r="D22"/>
  <c r="B23"/>
  <c r="C23"/>
  <c r="D23"/>
  <c r="B24"/>
  <c r="C24"/>
  <c r="B25"/>
  <c r="E21"/>
  <c r="E22"/>
  <c r="E11"/>
  <c r="E12"/>
  <c r="D11"/>
  <c r="F11"/>
  <c r="D12"/>
  <c r="C11"/>
  <c r="C12"/>
  <c r="C13"/>
  <c r="C14"/>
  <c r="C15"/>
  <c r="D14" s="1"/>
  <c r="D15" i="12" l="1"/>
  <c r="E15" s="1"/>
  <c r="N15" s="1"/>
  <c r="K39" i="19"/>
  <c r="D19"/>
  <c r="E45" i="17"/>
  <c r="C20"/>
  <c r="D20" s="1"/>
  <c r="E20" s="1"/>
  <c r="F21"/>
  <c r="G21" s="1"/>
  <c r="H21" s="1"/>
  <c r="I21" s="1"/>
  <c r="J21" s="1"/>
  <c r="K21" s="1"/>
  <c r="D15" i="8"/>
  <c r="E15" s="1"/>
  <c r="F15" s="1"/>
  <c r="G15" s="1"/>
  <c r="E13"/>
  <c r="F13" s="1"/>
  <c r="G13" s="1"/>
  <c r="E14"/>
  <c r="E24" s="1"/>
  <c r="E36" s="1"/>
  <c r="E14" i="12"/>
  <c r="F14" s="1"/>
  <c r="G14" s="1"/>
  <c r="G28" s="1"/>
  <c r="E13"/>
  <c r="F13" s="1"/>
  <c r="G13" s="1"/>
  <c r="G27" s="1"/>
  <c r="G13" i="13"/>
  <c r="G26" s="1"/>
  <c r="N16" i="12"/>
  <c r="F16"/>
  <c r="G16" s="1"/>
  <c r="G30" s="1"/>
  <c r="F16" i="8"/>
  <c r="G16" s="1"/>
  <c r="E26"/>
  <c r="E38" s="1"/>
  <c r="G14" i="13"/>
  <c r="G27" s="1"/>
  <c r="F28" s="1"/>
  <c r="F12" i="8"/>
  <c r="F15" i="12"/>
  <c r="G15" s="1"/>
  <c r="G29" s="1"/>
  <c r="E16" i="13"/>
  <c r="F12"/>
  <c r="N14" i="12" l="1"/>
  <c r="E19" i="19"/>
  <c r="E18"/>
  <c r="F14" i="8"/>
  <c r="G14" s="1"/>
  <c r="F20" i="17"/>
  <c r="G20" s="1"/>
  <c r="H20" s="1"/>
  <c r="I20" s="1"/>
  <c r="J20" s="1"/>
  <c r="K20" s="1"/>
  <c r="L20" s="1"/>
  <c r="E44"/>
  <c r="D45" s="1"/>
  <c r="D19"/>
  <c r="E18" s="1"/>
  <c r="E42" s="1"/>
  <c r="L21"/>
  <c r="K36"/>
  <c r="E25" i="8"/>
  <c r="D25" s="1"/>
  <c r="N36" s="1"/>
  <c r="M16" i="12"/>
  <c r="F29"/>
  <c r="F41" s="1"/>
  <c r="F30"/>
  <c r="O42" s="1"/>
  <c r="F28"/>
  <c r="O40" s="1"/>
  <c r="E23" i="8"/>
  <c r="E35" s="1"/>
  <c r="N13" i="12"/>
  <c r="M14" s="1"/>
  <c r="F12"/>
  <c r="F27" i="13"/>
  <c r="E28" s="1"/>
  <c r="E40" s="1"/>
  <c r="M15" i="12"/>
  <c r="G11" i="8"/>
  <c r="G12"/>
  <c r="G11" i="13"/>
  <c r="G24" s="1"/>
  <c r="G12"/>
  <c r="G25" s="1"/>
  <c r="F26" s="1"/>
  <c r="F16"/>
  <c r="L16" i="12" l="1"/>
  <c r="F19" i="19"/>
  <c r="F18"/>
  <c r="F17"/>
  <c r="O41" i="12"/>
  <c r="N42" s="1"/>
  <c r="E19" i="17"/>
  <c r="E43" s="1"/>
  <c r="D44" s="1"/>
  <c r="C45" s="1"/>
  <c r="K35"/>
  <c r="J36" s="1"/>
  <c r="D26" i="8"/>
  <c r="C26" s="1"/>
  <c r="D24"/>
  <c r="C25" s="1"/>
  <c r="F42" i="12"/>
  <c r="E42" s="1"/>
  <c r="E27" i="13"/>
  <c r="E39" s="1"/>
  <c r="D40" s="1"/>
  <c r="E37" i="8"/>
  <c r="D37" s="1"/>
  <c r="E30" i="12"/>
  <c r="L15"/>
  <c r="E29"/>
  <c r="F18" i="17"/>
  <c r="G18" s="1"/>
  <c r="H18" s="1"/>
  <c r="I18" s="1"/>
  <c r="J18" s="1"/>
  <c r="K18" s="1"/>
  <c r="F17"/>
  <c r="F40" i="12"/>
  <c r="E41" s="1"/>
  <c r="F25" i="13"/>
  <c r="E26" s="1"/>
  <c r="G11" i="12"/>
  <c r="G25" s="1"/>
  <c r="G12"/>
  <c r="G26" s="1"/>
  <c r="F27" s="1"/>
  <c r="F39" s="1"/>
  <c r="G16" i="13"/>
  <c r="G29" s="1"/>
  <c r="F29" s="1"/>
  <c r="E29" s="1"/>
  <c r="N37" i="8"/>
  <c r="M37" s="1"/>
  <c r="N41" i="12" l="1"/>
  <c r="K16"/>
  <c r="G19" i="19"/>
  <c r="H19" s="1"/>
  <c r="I19" s="1"/>
  <c r="J19" s="1"/>
  <c r="K19" s="1"/>
  <c r="L19" s="1"/>
  <c r="L37" s="1"/>
  <c r="K38" s="1"/>
  <c r="J39" s="1"/>
  <c r="G18"/>
  <c r="G17"/>
  <c r="G16"/>
  <c r="F19" i="17"/>
  <c r="G19" s="1"/>
  <c r="H19" s="1"/>
  <c r="I19" s="1"/>
  <c r="J19" s="1"/>
  <c r="K19" s="1"/>
  <c r="L19" s="1"/>
  <c r="D43"/>
  <c r="C44" s="1"/>
  <c r="B45" s="1"/>
  <c r="M42" i="12"/>
  <c r="N35" i="8"/>
  <c r="M36" s="1"/>
  <c r="L37" s="1"/>
  <c r="D28" i="13"/>
  <c r="D36" i="8"/>
  <c r="C37" s="1"/>
  <c r="D27" i="13"/>
  <c r="D38" i="8"/>
  <c r="C38" s="1"/>
  <c r="E38" i="13"/>
  <c r="D39" s="1"/>
  <c r="C40" s="1"/>
  <c r="L18" i="17"/>
  <c r="K33"/>
  <c r="D30" i="12"/>
  <c r="G17" i="17"/>
  <c r="H17" s="1"/>
  <c r="I17" s="1"/>
  <c r="J17" s="1"/>
  <c r="K17" s="1"/>
  <c r="G16"/>
  <c r="D42" i="12"/>
  <c r="E28"/>
  <c r="D29" s="1"/>
  <c r="O39"/>
  <c r="N40" s="1"/>
  <c r="M41" s="1"/>
  <c r="L42" s="1"/>
  <c r="F26"/>
  <c r="E27" s="1"/>
  <c r="E41" i="13"/>
  <c r="D41" s="1"/>
  <c r="C41" s="1"/>
  <c r="D29"/>
  <c r="E40" i="12"/>
  <c r="D41" s="1"/>
  <c r="B26" i="8"/>
  <c r="C29" i="13" l="1"/>
  <c r="H18" i="19"/>
  <c r="I18" s="1"/>
  <c r="J18" s="1"/>
  <c r="K18" s="1"/>
  <c r="L18" s="1"/>
  <c r="L36" s="1"/>
  <c r="K37" s="1"/>
  <c r="H17"/>
  <c r="K34" i="17"/>
  <c r="J34" s="1"/>
  <c r="H16" i="19"/>
  <c r="H15"/>
  <c r="C28" i="13"/>
  <c r="B29" s="1"/>
  <c r="F38" i="12"/>
  <c r="E39" s="1"/>
  <c r="D40" s="1"/>
  <c r="C41" s="1"/>
  <c r="L17" i="17"/>
  <c r="K32"/>
  <c r="J33" s="1"/>
  <c r="C30" i="12"/>
  <c r="H16" i="17"/>
  <c r="I16" s="1"/>
  <c r="J16" s="1"/>
  <c r="K16" s="1"/>
  <c r="H15"/>
  <c r="C42" i="12"/>
  <c r="D28"/>
  <c r="C29" s="1"/>
  <c r="B30" s="1"/>
  <c r="O38"/>
  <c r="N39" s="1"/>
  <c r="M40" s="1"/>
  <c r="L41" s="1"/>
  <c r="K42" s="1"/>
  <c r="L44" s="1"/>
  <c r="B41" i="13"/>
  <c r="B38" i="8"/>
  <c r="J35" i="17" l="1"/>
  <c r="I36" s="1"/>
  <c r="I17" i="19"/>
  <c r="J17" s="1"/>
  <c r="K17" s="1"/>
  <c r="L17" s="1"/>
  <c r="L35" s="1"/>
  <c r="K36" s="1"/>
  <c r="J38"/>
  <c r="I39" s="1"/>
  <c r="I34" i="17"/>
  <c r="I16" i="19"/>
  <c r="I15"/>
  <c r="I14"/>
  <c r="B42" i="12"/>
  <c r="C44" s="1"/>
  <c r="L16" i="17"/>
  <c r="K31"/>
  <c r="I14"/>
  <c r="I15"/>
  <c r="J15" s="1"/>
  <c r="K15" s="1"/>
  <c r="I35" l="1"/>
  <c r="H36" s="1"/>
  <c r="H76" s="1"/>
  <c r="J16" i="19"/>
  <c r="J37"/>
  <c r="K16"/>
  <c r="L16" s="1"/>
  <c r="L34" s="1"/>
  <c r="K35" s="1"/>
  <c r="J15"/>
  <c r="J13"/>
  <c r="J14"/>
  <c r="J32" i="17"/>
  <c r="I33" s="1"/>
  <c r="H34" s="1"/>
  <c r="L15"/>
  <c r="K30"/>
  <c r="J31" s="1"/>
  <c r="J14"/>
  <c r="K14" s="1"/>
  <c r="J13"/>
  <c r="H35" l="1"/>
  <c r="G36" s="1"/>
  <c r="I38" i="19"/>
  <c r="H39" s="1"/>
  <c r="K15"/>
  <c r="L15" s="1"/>
  <c r="L33" s="1"/>
  <c r="K34" s="1"/>
  <c r="J36"/>
  <c r="K14"/>
  <c r="L14" s="1"/>
  <c r="L32" s="1"/>
  <c r="K13"/>
  <c r="K12"/>
  <c r="H75" i="17"/>
  <c r="H74"/>
  <c r="I32"/>
  <c r="H33" s="1"/>
  <c r="L14"/>
  <c r="K29"/>
  <c r="J30" s="1"/>
  <c r="I31" s="1"/>
  <c r="H32" s="1"/>
  <c r="K12"/>
  <c r="K27" s="1"/>
  <c r="K13"/>
  <c r="G35" l="1"/>
  <c r="F36" s="1"/>
  <c r="K33" i="19"/>
  <c r="J34" s="1"/>
  <c r="I37"/>
  <c r="J35"/>
  <c r="I35" s="1"/>
  <c r="L13"/>
  <c r="L31" s="1"/>
  <c r="K32" s="1"/>
  <c r="L12"/>
  <c r="L30" s="1"/>
  <c r="L11"/>
  <c r="L29" s="1"/>
  <c r="G75" i="17"/>
  <c r="G76"/>
  <c r="G33"/>
  <c r="H72"/>
  <c r="G34"/>
  <c r="H73"/>
  <c r="L13"/>
  <c r="K28"/>
  <c r="J29" s="1"/>
  <c r="I30" s="1"/>
  <c r="H31" s="1"/>
  <c r="L12"/>
  <c r="L11"/>
  <c r="H38" i="19" l="1"/>
  <c r="G39" s="1"/>
  <c r="G53" s="1"/>
  <c r="I36"/>
  <c r="H36" s="1"/>
  <c r="J33"/>
  <c r="I34" s="1"/>
  <c r="H35" s="1"/>
  <c r="K31"/>
  <c r="K30"/>
  <c r="G73" i="17"/>
  <c r="F76"/>
  <c r="O57"/>
  <c r="F57"/>
  <c r="F35"/>
  <c r="E36" s="1"/>
  <c r="G74"/>
  <c r="F34"/>
  <c r="G32"/>
  <c r="H71"/>
  <c r="J28"/>
  <c r="I29" s="1"/>
  <c r="H30" s="1"/>
  <c r="J31" i="19" l="1"/>
  <c r="G36"/>
  <c r="G50" s="1"/>
  <c r="H37"/>
  <c r="G37" s="1"/>
  <c r="G51" s="1"/>
  <c r="J32"/>
  <c r="F74" i="17"/>
  <c r="F75"/>
  <c r="E76" s="1"/>
  <c r="E57"/>
  <c r="F33"/>
  <c r="G72"/>
  <c r="O56"/>
  <c r="N57" s="1"/>
  <c r="F56"/>
  <c r="F55"/>
  <c r="E35"/>
  <c r="O55"/>
  <c r="G31"/>
  <c r="H70"/>
  <c r="F51" i="19" l="1"/>
  <c r="F37"/>
  <c r="G38"/>
  <c r="I33"/>
  <c r="I32"/>
  <c r="N56" i="17"/>
  <c r="M57" s="1"/>
  <c r="E75"/>
  <c r="F73"/>
  <c r="O54"/>
  <c r="E34"/>
  <c r="F54"/>
  <c r="F32"/>
  <c r="G71"/>
  <c r="E56"/>
  <c r="D36"/>
  <c r="E33"/>
  <c r="N55"/>
  <c r="F39" i="19" l="1"/>
  <c r="G52"/>
  <c r="H33"/>
  <c r="F38"/>
  <c r="H34"/>
  <c r="G34" s="1"/>
  <c r="G48" s="1"/>
  <c r="M56" i="17"/>
  <c r="L57" s="1"/>
  <c r="E74"/>
  <c r="D57"/>
  <c r="D76"/>
  <c r="E54"/>
  <c r="F72"/>
  <c r="E73" s="1"/>
  <c r="D35"/>
  <c r="C36" s="1"/>
  <c r="E55"/>
  <c r="O53"/>
  <c r="N54" s="1"/>
  <c r="M55" s="1"/>
  <c r="L56" s="1"/>
  <c r="K57" s="1"/>
  <c r="L59" s="1"/>
  <c r="F53"/>
  <c r="D34"/>
  <c r="E39" i="19" l="1"/>
  <c r="F48"/>
  <c r="F53"/>
  <c r="F52"/>
  <c r="E38"/>
  <c r="D39" s="1"/>
  <c r="G35"/>
  <c r="G49" s="1"/>
  <c r="F50" s="1"/>
  <c r="E51" s="1"/>
  <c r="C57" i="17"/>
  <c r="D74"/>
  <c r="D56"/>
  <c r="D75"/>
  <c r="C76" s="1"/>
  <c r="C35"/>
  <c r="B36" s="1"/>
  <c r="D55"/>
  <c r="E53" i="19" l="1"/>
  <c r="E52"/>
  <c r="F49"/>
  <c r="E50" s="1"/>
  <c r="D51" s="1"/>
  <c r="F36"/>
  <c r="E37" s="1"/>
  <c r="D38" s="1"/>
  <c r="C39" s="1"/>
  <c r="F35"/>
  <c r="B57" i="17"/>
  <c r="C59" s="1"/>
  <c r="C56"/>
  <c r="C75"/>
  <c r="B76" s="1"/>
  <c r="D53" i="19" l="1"/>
  <c r="D52"/>
  <c r="E36"/>
  <c r="D37" s="1"/>
  <c r="C38" s="1"/>
  <c r="C53" l="1"/>
  <c r="B39"/>
  <c r="B41" s="1"/>
  <c r="C52"/>
  <c r="B53" s="1"/>
  <c r="B55" s="1"/>
</calcChain>
</file>

<file path=xl/sharedStrings.xml><?xml version="1.0" encoding="utf-8"?>
<sst xmlns="http://schemas.openxmlformats.org/spreadsheetml/2006/main" count="82" uniqueCount="29">
  <si>
    <t>European Zero Option Value</t>
  </si>
  <si>
    <t>American Zero Option Value</t>
  </si>
  <si>
    <t>r(0,0)</t>
  </si>
  <si>
    <t>u</t>
  </si>
  <si>
    <t>d</t>
  </si>
  <si>
    <t>q</t>
  </si>
  <si>
    <t>1-q</t>
  </si>
  <si>
    <t xml:space="preserve"> </t>
  </si>
  <si>
    <t>Option type</t>
  </si>
  <si>
    <t>A Bond Forward</t>
  </si>
  <si>
    <t xml:space="preserve">Coupon </t>
  </si>
  <si>
    <t>A Bond Future</t>
  </si>
  <si>
    <t>Coupon</t>
  </si>
  <si>
    <t>Fixed Rate</t>
  </si>
  <si>
    <t>Short-Rate Lattice</t>
  </si>
  <si>
    <t>Expiration</t>
  </si>
  <si>
    <t>Strike</t>
  </si>
  <si>
    <t>Term Structure Lattice</t>
  </si>
  <si>
    <t>Bond Forward Price</t>
  </si>
  <si>
    <t>Maturity</t>
  </si>
  <si>
    <t>6-Year 10% Coupon Bond</t>
  </si>
  <si>
    <t>4-Year Zero-Coupon Bond</t>
  </si>
  <si>
    <t>Bond Futures Price</t>
  </si>
  <si>
    <t>Swap With Expiration t = 6</t>
  </si>
  <si>
    <t>Swaption Strike</t>
  </si>
  <si>
    <t>Swaption:  Expiration t = 3</t>
  </si>
  <si>
    <t>10-Year Zero-Coupon Bond</t>
  </si>
  <si>
    <t>Swap With Expiration t = 10</t>
  </si>
  <si>
    <t>Swaption:  Expiration t = 5</t>
  </si>
</sst>
</file>

<file path=xl/styles.xml><?xml version="1.0" encoding="utf-8"?>
<styleSheet xmlns="http://schemas.openxmlformats.org/spreadsheetml/2006/main">
  <numFmts count="3">
    <numFmt numFmtId="164" formatCode="0.0000"/>
    <numFmt numFmtId="165" formatCode="0.000"/>
    <numFmt numFmtId="166" formatCode="0.0%"/>
  </numFmts>
  <fonts count="8">
    <font>
      <sz val="10"/>
      <name val="Times New Roman"/>
    </font>
    <font>
      <sz val="11"/>
      <color theme="1"/>
      <name val="Calibri"/>
      <family val="2"/>
      <scheme val="minor"/>
    </font>
    <font>
      <b/>
      <sz val="10"/>
      <name val="Times New Roman"/>
      <family val="1"/>
    </font>
    <font>
      <sz val="10"/>
      <name val="Times New Roman"/>
      <family val="1"/>
    </font>
    <font>
      <sz val="8"/>
      <name val="Times New Roman"/>
      <family val="1"/>
    </font>
    <font>
      <b/>
      <sz val="10"/>
      <name val="Times New Roman"/>
      <family val="1"/>
    </font>
    <font>
      <u/>
      <sz val="10"/>
      <color theme="10"/>
      <name val="Times New Roman"/>
      <family val="1"/>
    </font>
    <font>
      <u/>
      <sz val="10"/>
      <color theme="1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0">
    <xf numFmtId="0" fontId="0" fillId="0" borderId="0"/>
    <xf numFmtId="9" fontId="3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17">
    <xf numFmtId="0" fontId="0" fillId="0" borderId="0" xfId="0"/>
    <xf numFmtId="0" fontId="2" fillId="0" borderId="0" xfId="0" applyFont="1"/>
    <xf numFmtId="2" fontId="2" fillId="0" borderId="0" xfId="0" applyNumberFormat="1" applyFont="1"/>
    <xf numFmtId="164" fontId="2" fillId="0" borderId="0" xfId="0" applyNumberFormat="1" applyFont="1"/>
    <xf numFmtId="2" fontId="0" fillId="0" borderId="0" xfId="0" applyNumberFormat="1"/>
    <xf numFmtId="164" fontId="0" fillId="0" borderId="0" xfId="0" applyNumberFormat="1"/>
    <xf numFmtId="10" fontId="0" fillId="0" borderId="0" xfId="0" applyNumberFormat="1"/>
    <xf numFmtId="165" fontId="0" fillId="0" borderId="0" xfId="0" applyNumberFormat="1"/>
    <xf numFmtId="164" fontId="2" fillId="0" borderId="0" xfId="0" applyNumberFormat="1" applyFont="1" applyBorder="1"/>
    <xf numFmtId="164" fontId="3" fillId="0" borderId="0" xfId="0" applyNumberFormat="1" applyFont="1" applyBorder="1"/>
    <xf numFmtId="2" fontId="3" fillId="0" borderId="0" xfId="0" applyNumberFormat="1" applyFont="1" applyBorder="1"/>
    <xf numFmtId="2" fontId="2" fillId="0" borderId="0" xfId="0" applyNumberFormat="1" applyFont="1" applyBorder="1"/>
    <xf numFmtId="0" fontId="0" fillId="0" borderId="4" xfId="0" applyBorder="1"/>
    <xf numFmtId="0" fontId="2" fillId="3" borderId="9" xfId="0" applyFont="1" applyFill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5" fillId="3" borderId="9" xfId="0" applyFont="1" applyFill="1" applyBorder="1"/>
    <xf numFmtId="0" fontId="5" fillId="3" borderId="10" xfId="0" applyFont="1" applyFill="1" applyBorder="1"/>
    <xf numFmtId="0" fontId="2" fillId="3" borderId="11" xfId="0" applyFont="1" applyFill="1" applyBorder="1" applyAlignment="1">
      <alignment horizontal="left"/>
    </xf>
    <xf numFmtId="0" fontId="0" fillId="0" borderId="9" xfId="0" applyBorder="1" applyAlignment="1">
      <alignment horizontal="center"/>
    </xf>
    <xf numFmtId="2" fontId="0" fillId="0" borderId="10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2" fontId="3" fillId="0" borderId="4" xfId="0" applyNumberFormat="1" applyFont="1" applyBorder="1" applyAlignment="1">
      <alignment horizontal="center"/>
    </xf>
    <xf numFmtId="0" fontId="3" fillId="0" borderId="4" xfId="0" applyNumberFormat="1" applyFon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2" fontId="3" fillId="0" borderId="6" xfId="0" applyNumberFormat="1" applyFont="1" applyBorder="1" applyAlignment="1">
      <alignment horizontal="center"/>
    </xf>
    <xf numFmtId="10" fontId="0" fillId="0" borderId="4" xfId="0" applyNumberFormat="1" applyBorder="1" applyAlignment="1">
      <alignment horizontal="center"/>
    </xf>
    <xf numFmtId="2" fontId="5" fillId="3" borderId="1" xfId="0" applyNumberFormat="1" applyFont="1" applyFill="1" applyBorder="1" applyAlignment="1">
      <alignment horizontal="center"/>
    </xf>
    <xf numFmtId="0" fontId="5" fillId="3" borderId="11" xfId="0" applyFont="1" applyFill="1" applyBorder="1"/>
    <xf numFmtId="1" fontId="0" fillId="0" borderId="11" xfId="0" applyNumberFormat="1" applyBorder="1" applyAlignment="1">
      <alignment horizontal="center"/>
    </xf>
    <xf numFmtId="0" fontId="2" fillId="3" borderId="9" xfId="0" applyFont="1" applyFill="1" applyBorder="1"/>
    <xf numFmtId="166" fontId="0" fillId="0" borderId="9" xfId="0" applyNumberFormat="1" applyBorder="1" applyAlignment="1">
      <alignment horizontal="center"/>
    </xf>
    <xf numFmtId="2" fontId="2" fillId="0" borderId="13" xfId="0" applyNumberFormat="1" applyFont="1" applyBorder="1"/>
    <xf numFmtId="2" fontId="0" fillId="0" borderId="13" xfId="0" applyNumberFormat="1" applyBorder="1"/>
    <xf numFmtId="0" fontId="0" fillId="0" borderId="13" xfId="0" applyBorder="1"/>
    <xf numFmtId="0" fontId="0" fillId="0" borderId="2" xfId="0" applyBorder="1"/>
    <xf numFmtId="0" fontId="0" fillId="0" borderId="3" xfId="0" applyBorder="1"/>
    <xf numFmtId="2" fontId="0" fillId="0" borderId="0" xfId="0" applyNumberFormat="1" applyBorder="1"/>
    <xf numFmtId="0" fontId="0" fillId="0" borderId="0" xfId="0" applyBorder="1"/>
    <xf numFmtId="2" fontId="5" fillId="0" borderId="0" xfId="0" applyNumberFormat="1" applyFont="1" applyBorder="1"/>
    <xf numFmtId="0" fontId="2" fillId="0" borderId="0" xfId="0" applyFont="1" applyBorder="1"/>
    <xf numFmtId="0" fontId="0" fillId="0" borderId="5" xfId="0" applyBorder="1"/>
    <xf numFmtId="2" fontId="2" fillId="0" borderId="14" xfId="0" applyNumberFormat="1" applyFont="1" applyBorder="1"/>
    <xf numFmtId="2" fontId="0" fillId="0" borderId="14" xfId="0" applyNumberFormat="1" applyBorder="1"/>
    <xf numFmtId="0" fontId="0" fillId="0" borderId="14" xfId="0" applyBorder="1"/>
    <xf numFmtId="164" fontId="0" fillId="0" borderId="0" xfId="0" applyNumberFormat="1" applyBorder="1"/>
    <xf numFmtId="0" fontId="0" fillId="0" borderId="0" xfId="0" applyNumberFormat="1" applyBorder="1"/>
    <xf numFmtId="0" fontId="2" fillId="0" borderId="0" xfId="0" applyFont="1" applyBorder="1" applyAlignment="1">
      <alignment horizontal="left"/>
    </xf>
    <xf numFmtId="0" fontId="0" fillId="0" borderId="6" xfId="0" applyBorder="1"/>
    <xf numFmtId="165" fontId="0" fillId="0" borderId="13" xfId="0" applyNumberFormat="1" applyBorder="1"/>
    <xf numFmtId="165" fontId="0" fillId="0" borderId="2" xfId="0" applyNumberFormat="1" applyBorder="1"/>
    <xf numFmtId="165" fontId="0" fillId="0" borderId="3" xfId="0" applyNumberFormat="1" applyBorder="1"/>
    <xf numFmtId="1" fontId="0" fillId="0" borderId="0" xfId="0" applyNumberFormat="1" applyBorder="1"/>
    <xf numFmtId="1" fontId="0" fillId="0" borderId="4" xfId="0" applyNumberFormat="1" applyBorder="1"/>
    <xf numFmtId="1" fontId="0" fillId="0" borderId="3" xfId="0" applyNumberFormat="1" applyBorder="1"/>
    <xf numFmtId="10" fontId="2" fillId="0" borderId="0" xfId="0" applyNumberFormat="1" applyFont="1" applyBorder="1"/>
    <xf numFmtId="10" fontId="0" fillId="0" borderId="0" xfId="0" applyNumberFormat="1" applyBorder="1"/>
    <xf numFmtId="10" fontId="0" fillId="0" borderId="4" xfId="0" applyNumberFormat="1" applyBorder="1"/>
    <xf numFmtId="1" fontId="0" fillId="0" borderId="5" xfId="0" applyNumberFormat="1" applyBorder="1"/>
    <xf numFmtId="10" fontId="0" fillId="0" borderId="14" xfId="0" applyNumberFormat="1" applyBorder="1"/>
    <xf numFmtId="10" fontId="2" fillId="0" borderId="14" xfId="0" applyNumberFormat="1" applyFont="1" applyBorder="1"/>
    <xf numFmtId="10" fontId="0" fillId="0" borderId="6" xfId="0" applyNumberFormat="1" applyBorder="1"/>
    <xf numFmtId="164" fontId="0" fillId="0" borderId="14" xfId="0" applyNumberFormat="1" applyBorder="1"/>
    <xf numFmtId="164" fontId="0" fillId="0" borderId="4" xfId="0" applyNumberFormat="1" applyBorder="1"/>
    <xf numFmtId="164" fontId="0" fillId="0" borderId="6" xfId="0" applyNumberFormat="1" applyBorder="1"/>
    <xf numFmtId="2" fontId="0" fillId="0" borderId="4" xfId="0" applyNumberFormat="1" applyBorder="1"/>
    <xf numFmtId="9" fontId="0" fillId="0" borderId="9" xfId="1" applyFont="1" applyBorder="1" applyAlignment="1">
      <alignment horizontal="center"/>
    </xf>
    <xf numFmtId="166" fontId="5" fillId="5" borderId="1" xfId="1" quotePrefix="1" applyNumberFormat="1" applyFont="1" applyFill="1" applyBorder="1" applyAlignment="1">
      <alignment horizontal="center"/>
    </xf>
    <xf numFmtId="1" fontId="0" fillId="0" borderId="0" xfId="0" applyNumberFormat="1" applyFill="1" applyBorder="1"/>
    <xf numFmtId="1" fontId="0" fillId="0" borderId="4" xfId="0" applyNumberFormat="1" applyFill="1" applyBorder="1"/>
    <xf numFmtId="0" fontId="0" fillId="0" borderId="0" xfId="0" applyFill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Fill="1" applyBorder="1"/>
    <xf numFmtId="0" fontId="0" fillId="0" borderId="21" xfId="0" applyBorder="1"/>
    <xf numFmtId="0" fontId="0" fillId="0" borderId="22" xfId="0" applyFill="1" applyBorder="1"/>
    <xf numFmtId="0" fontId="0" fillId="0" borderId="23" xfId="0" applyFill="1" applyBorder="1"/>
    <xf numFmtId="0" fontId="2" fillId="0" borderId="13" xfId="0" applyFont="1" applyBorder="1"/>
    <xf numFmtId="2" fontId="3" fillId="0" borderId="4" xfId="0" applyNumberFormat="1" applyFont="1" applyBorder="1"/>
    <xf numFmtId="0" fontId="0" fillId="0" borderId="15" xfId="0" applyBorder="1"/>
    <xf numFmtId="164" fontId="0" fillId="0" borderId="13" xfId="0" applyNumberFormat="1" applyBorder="1"/>
    <xf numFmtId="0" fontId="0" fillId="0" borderId="4" xfId="0" applyFill="1" applyBorder="1"/>
    <xf numFmtId="166" fontId="5" fillId="5" borderId="9" xfId="1" quotePrefix="1" applyNumberFormat="1" applyFont="1" applyFill="1" applyBorder="1" applyAlignment="1">
      <alignment horizontal="center"/>
    </xf>
    <xf numFmtId="2" fontId="2" fillId="0" borderId="17" xfId="0" applyNumberFormat="1" applyFont="1" applyBorder="1"/>
    <xf numFmtId="2" fontId="0" fillId="0" borderId="17" xfId="0" applyNumberFormat="1" applyBorder="1"/>
    <xf numFmtId="0" fontId="0" fillId="0" borderId="20" xfId="0" applyBorder="1"/>
    <xf numFmtId="164" fontId="0" fillId="0" borderId="20" xfId="0" applyNumberFormat="1" applyBorder="1"/>
    <xf numFmtId="164" fontId="0" fillId="0" borderId="22" xfId="0" applyNumberFormat="1" applyBorder="1"/>
    <xf numFmtId="164" fontId="0" fillId="0" borderId="23" xfId="0" applyNumberFormat="1" applyBorder="1"/>
    <xf numFmtId="0" fontId="0" fillId="0" borderId="22" xfId="0" applyBorder="1"/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5" fillId="2" borderId="12" xfId="0" applyFont="1" applyFill="1" applyBorder="1" applyAlignment="1">
      <alignment horizontal="center"/>
    </xf>
    <xf numFmtId="0" fontId="5" fillId="2" borderId="8" xfId="0" applyFont="1" applyFill="1" applyBorder="1" applyAlignment="1">
      <alignment horizontal="center"/>
    </xf>
    <xf numFmtId="0" fontId="2" fillId="2" borderId="7" xfId="0" quotePrefix="1" applyFont="1" applyFill="1" applyBorder="1" applyAlignment="1">
      <alignment horizontal="center"/>
    </xf>
    <xf numFmtId="0" fontId="2" fillId="2" borderId="8" xfId="0" quotePrefix="1" applyFont="1" applyFill="1" applyBorder="1" applyAlignment="1">
      <alignment horizontal="center"/>
    </xf>
    <xf numFmtId="0" fontId="5" fillId="2" borderId="7" xfId="0" quotePrefix="1" applyFont="1" applyFill="1" applyBorder="1" applyAlignment="1">
      <alignment horizontal="center"/>
    </xf>
    <xf numFmtId="165" fontId="5" fillId="2" borderId="7" xfId="0" applyNumberFormat="1" applyFont="1" applyFill="1" applyBorder="1" applyAlignment="1">
      <alignment horizontal="center"/>
    </xf>
    <xf numFmtId="165" fontId="5" fillId="2" borderId="8" xfId="0" applyNumberFormat="1" applyFont="1" applyFill="1" applyBorder="1" applyAlignment="1">
      <alignment horizontal="center"/>
    </xf>
    <xf numFmtId="0" fontId="2" fillId="2" borderId="16" xfId="0" applyFont="1" applyFill="1" applyBorder="1" applyAlignment="1">
      <alignment horizontal="center"/>
    </xf>
    <xf numFmtId="0" fontId="5" fillId="2" borderId="17" xfId="0" quotePrefix="1" applyFont="1" applyFill="1" applyBorder="1" applyAlignment="1">
      <alignment horizontal="center"/>
    </xf>
    <xf numFmtId="0" fontId="5" fillId="2" borderId="12" xfId="0" quotePrefix="1" applyFont="1" applyFill="1" applyBorder="1" applyAlignment="1">
      <alignment horizontal="center"/>
    </xf>
    <xf numFmtId="0" fontId="5" fillId="2" borderId="8" xfId="0" quotePrefix="1" applyFont="1" applyFill="1" applyBorder="1" applyAlignment="1">
      <alignment horizontal="center"/>
    </xf>
    <xf numFmtId="0" fontId="2" fillId="2" borderId="15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left"/>
    </xf>
    <xf numFmtId="0" fontId="2" fillId="2" borderId="16" xfId="0" applyFont="1" applyFill="1" applyBorder="1" applyAlignment="1">
      <alignment horizontal="left"/>
    </xf>
    <xf numFmtId="0" fontId="5" fillId="2" borderId="17" xfId="0" quotePrefix="1" applyFont="1" applyFill="1" applyBorder="1" applyAlignment="1">
      <alignment horizontal="left"/>
    </xf>
    <xf numFmtId="0" fontId="5" fillId="2" borderId="13" xfId="0" quotePrefix="1" applyFont="1" applyFill="1" applyBorder="1" applyAlignment="1">
      <alignment horizontal="left"/>
    </xf>
    <xf numFmtId="0" fontId="2" fillId="2" borderId="7" xfId="0" applyFont="1" applyFill="1" applyBorder="1" applyAlignment="1">
      <alignment horizontal="left"/>
    </xf>
    <xf numFmtId="0" fontId="5" fillId="2" borderId="12" xfId="0" quotePrefix="1" applyFont="1" applyFill="1" applyBorder="1" applyAlignment="1">
      <alignment horizontal="left"/>
    </xf>
    <xf numFmtId="0" fontId="5" fillId="2" borderId="8" xfId="0" quotePrefix="1" applyFont="1" applyFill="1" applyBorder="1" applyAlignment="1">
      <alignment horizontal="left"/>
    </xf>
    <xf numFmtId="0" fontId="2" fillId="2" borderId="8" xfId="0" applyFont="1" applyFill="1" applyBorder="1" applyAlignment="1">
      <alignment horizontal="left"/>
    </xf>
    <xf numFmtId="0" fontId="2" fillId="2" borderId="17" xfId="0" applyFont="1" applyFill="1" applyBorder="1" applyAlignment="1">
      <alignment horizontal="left"/>
    </xf>
  </cellXfs>
  <cellStyles count="10">
    <cellStyle name="Followed Hyperlink" xfId="5" builtinId="9" hidden="1"/>
    <cellStyle name="Followed Hyperlink" xfId="7" builtinId="9" hidden="1"/>
    <cellStyle name="Followed Hyperlink" xfId="9" builtinId="9" hidden="1"/>
    <cellStyle name="Hyperlink" xfId="4" builtinId="8" hidden="1"/>
    <cellStyle name="Hyperlink" xfId="6" builtinId="8" hidden="1"/>
    <cellStyle name="Hyperlink" xfId="8" builtinId="8" hidden="1"/>
    <cellStyle name="Normal" xfId="0" builtinId="0"/>
    <cellStyle name="Normal 2" xfId="2"/>
    <cellStyle name="Percent" xfId="1" builtinId="5"/>
    <cellStyle name="Percent 2" xfId="3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Q76"/>
  <sheetViews>
    <sheetView workbookViewId="0">
      <selection activeCell="M22" sqref="A1:M22"/>
    </sheetView>
  </sheetViews>
  <sheetFormatPr defaultColWidth="8.83203125" defaultRowHeight="12.75"/>
  <cols>
    <col min="1" max="1" width="11.33203125" customWidth="1"/>
    <col min="2" max="2" width="15.83203125" customWidth="1"/>
    <col min="4" max="4" width="10.83203125" customWidth="1"/>
    <col min="7" max="7" width="9.83203125" bestFit="1" customWidth="1"/>
    <col min="10" max="10" width="11.5" bestFit="1" customWidth="1"/>
    <col min="11" max="11" width="16" customWidth="1"/>
    <col min="12" max="12" width="14" customWidth="1"/>
    <col min="13" max="13" width="13.83203125" customWidth="1"/>
    <col min="15" max="15" width="11.1640625" customWidth="1"/>
  </cols>
  <sheetData>
    <row r="1" spans="1:12" ht="13.5" thickBot="1">
      <c r="A1" s="100" t="s">
        <v>17</v>
      </c>
      <c r="B1" s="99"/>
      <c r="E1" s="1"/>
    </row>
    <row r="2" spans="1:12">
      <c r="A2" s="13" t="s">
        <v>2</v>
      </c>
      <c r="B2" s="26">
        <v>0.05</v>
      </c>
    </row>
    <row r="3" spans="1:12">
      <c r="A3" s="14" t="s">
        <v>3</v>
      </c>
      <c r="B3" s="22">
        <v>1.1000000000000001</v>
      </c>
    </row>
    <row r="4" spans="1:12">
      <c r="A4" s="14" t="s">
        <v>4</v>
      </c>
      <c r="B4" s="23">
        <v>0.9</v>
      </c>
    </row>
    <row r="5" spans="1:12">
      <c r="A5" s="14" t="s">
        <v>5</v>
      </c>
      <c r="B5" s="24">
        <v>0.5</v>
      </c>
      <c r="F5" s="1"/>
    </row>
    <row r="6" spans="1:12" ht="13.5" thickBot="1">
      <c r="A6" s="15" t="s">
        <v>6</v>
      </c>
      <c r="B6" s="25">
        <f>1-B5</f>
        <v>0.5</v>
      </c>
    </row>
    <row r="7" spans="1:12">
      <c r="C7" s="6"/>
      <c r="D7" s="6"/>
      <c r="E7" s="6"/>
      <c r="F7" s="6"/>
      <c r="G7" s="6"/>
      <c r="H7" s="6"/>
      <c r="I7" s="6"/>
      <c r="J7" s="6"/>
      <c r="K7" s="6"/>
    </row>
    <row r="8" spans="1:12" ht="13.5" thickBot="1">
      <c r="A8" s="7"/>
      <c r="B8" s="7"/>
      <c r="C8" s="7"/>
      <c r="D8" s="7"/>
      <c r="E8" s="7"/>
      <c r="F8" s="7"/>
      <c r="G8" s="7"/>
    </row>
    <row r="9" spans="1:12" ht="13.5" thickBot="1">
      <c r="A9" s="101" t="s">
        <v>14</v>
      </c>
      <c r="B9" s="102"/>
      <c r="C9" s="49"/>
      <c r="D9" s="49"/>
      <c r="E9" s="49"/>
      <c r="F9" s="49"/>
      <c r="G9" s="49"/>
      <c r="H9" s="34"/>
      <c r="I9" s="34"/>
      <c r="J9" s="34"/>
      <c r="K9" s="34"/>
      <c r="L9" s="35"/>
    </row>
    <row r="10" spans="1:12">
      <c r="A10" s="51"/>
      <c r="B10" s="52">
        <v>0</v>
      </c>
      <c r="C10" s="52">
        <v>1</v>
      </c>
      <c r="D10" s="52">
        <v>2</v>
      </c>
      <c r="E10" s="52">
        <v>3</v>
      </c>
      <c r="F10" s="52">
        <v>4</v>
      </c>
      <c r="G10" s="52">
        <v>5</v>
      </c>
      <c r="H10" s="68">
        <v>6</v>
      </c>
      <c r="I10" s="68">
        <v>7</v>
      </c>
      <c r="J10" s="68">
        <v>8</v>
      </c>
      <c r="K10" s="68">
        <v>9</v>
      </c>
      <c r="L10" s="69">
        <v>10</v>
      </c>
    </row>
    <row r="11" spans="1:12">
      <c r="A11" s="54">
        <v>10</v>
      </c>
      <c r="B11" s="52"/>
      <c r="C11" s="52"/>
      <c r="D11" s="52"/>
      <c r="E11" s="52"/>
      <c r="F11" s="52"/>
      <c r="G11" s="56" t="str">
        <f t="shared" ref="C11:L21" ca="1" si="0">IF($A11 &lt; G$10, $B$4*OFFSET(G11,0,-1),IF($A11=G$10,$B$3*OFFSET(G11,1,-1),""))</f>
        <v/>
      </c>
      <c r="H11" s="56" t="str">
        <f t="shared" ca="1" si="0"/>
        <v/>
      </c>
      <c r="I11" s="56" t="str">
        <f t="shared" ca="1" si="0"/>
        <v/>
      </c>
      <c r="J11" s="56" t="str">
        <f t="shared" ca="1" si="0"/>
        <v/>
      </c>
      <c r="K11" s="56" t="str">
        <f t="shared" ca="1" si="0"/>
        <v/>
      </c>
      <c r="L11" s="57">
        <f t="shared" ca="1" si="0"/>
        <v>0.12968712300500007</v>
      </c>
    </row>
    <row r="12" spans="1:12">
      <c r="A12" s="54">
        <v>9</v>
      </c>
      <c r="B12" s="52"/>
      <c r="C12" s="52"/>
      <c r="D12" s="52"/>
      <c r="E12" s="52"/>
      <c r="F12" s="52"/>
      <c r="G12" s="56" t="str">
        <f t="shared" ca="1" si="0"/>
        <v/>
      </c>
      <c r="H12" s="56" t="str">
        <f t="shared" ca="1" si="0"/>
        <v/>
      </c>
      <c r="I12" s="56" t="str">
        <f t="shared" ca="1" si="0"/>
        <v/>
      </c>
      <c r="J12" s="56" t="str">
        <f t="shared" ca="1" si="0"/>
        <v/>
      </c>
      <c r="K12" s="56">
        <f t="shared" ca="1" si="0"/>
        <v>0.11789738455000007</v>
      </c>
      <c r="L12" s="57">
        <f t="shared" ca="1" si="0"/>
        <v>0.10610764609500006</v>
      </c>
    </row>
    <row r="13" spans="1:12">
      <c r="A13" s="54">
        <v>8</v>
      </c>
      <c r="B13" s="52"/>
      <c r="C13" s="52"/>
      <c r="D13" s="52"/>
      <c r="E13" s="52"/>
      <c r="F13" s="52"/>
      <c r="G13" s="56" t="str">
        <f t="shared" ca="1" si="0"/>
        <v/>
      </c>
      <c r="H13" s="56" t="str">
        <f t="shared" ca="1" si="0"/>
        <v/>
      </c>
      <c r="I13" s="56" t="str">
        <f t="shared" ca="1" si="0"/>
        <v/>
      </c>
      <c r="J13" s="56">
        <f t="shared" ca="1" si="0"/>
        <v>0.10717944050000006</v>
      </c>
      <c r="K13" s="56">
        <f t="shared" ca="1" si="0"/>
        <v>9.6461496450000059E-2</v>
      </c>
      <c r="L13" s="57">
        <f t="shared" ca="1" si="0"/>
        <v>8.6815346805000054E-2</v>
      </c>
    </row>
    <row r="14" spans="1:12">
      <c r="A14" s="54">
        <v>7</v>
      </c>
      <c r="B14" s="52"/>
      <c r="C14" s="52"/>
      <c r="D14" s="52"/>
      <c r="E14" s="52"/>
      <c r="F14" s="52"/>
      <c r="G14" s="56" t="str">
        <f t="shared" ca="1" si="0"/>
        <v/>
      </c>
      <c r="H14" s="56" t="str">
        <f t="shared" ca="1" si="0"/>
        <v/>
      </c>
      <c r="I14" s="56">
        <f t="shared" ca="1" si="0"/>
        <v>9.7435855000000043E-2</v>
      </c>
      <c r="J14" s="56">
        <f t="shared" ca="1" si="0"/>
        <v>8.7692269500000045E-2</v>
      </c>
      <c r="K14" s="56">
        <f t="shared" ca="1" si="0"/>
        <v>7.8923042550000044E-2</v>
      </c>
      <c r="L14" s="57">
        <f t="shared" ca="1" si="0"/>
        <v>7.1030738295000048E-2</v>
      </c>
    </row>
    <row r="15" spans="1:12">
      <c r="A15" s="54">
        <v>6</v>
      </c>
      <c r="B15" s="52"/>
      <c r="C15" s="52"/>
      <c r="D15" s="52"/>
      <c r="E15" s="52"/>
      <c r="F15" s="52"/>
      <c r="G15" s="56" t="str">
        <f t="shared" ca="1" si="0"/>
        <v/>
      </c>
      <c r="H15" s="56">
        <f t="shared" ca="1" si="0"/>
        <v>8.8578050000000033E-2</v>
      </c>
      <c r="I15" s="56">
        <f t="shared" ca="1" si="0"/>
        <v>7.9720245000000037E-2</v>
      </c>
      <c r="J15" s="56">
        <f t="shared" ca="1" si="0"/>
        <v>7.1748220500000029E-2</v>
      </c>
      <c r="K15" s="56">
        <f t="shared" ca="1" si="0"/>
        <v>6.4573398450000027E-2</v>
      </c>
      <c r="L15" s="57">
        <f t="shared" ca="1" si="0"/>
        <v>5.8116058605000027E-2</v>
      </c>
    </row>
    <row r="16" spans="1:12">
      <c r="A16" s="54">
        <v>5</v>
      </c>
      <c r="B16" s="55"/>
      <c r="C16" s="56" t="str">
        <f t="shared" ca="1" si="0"/>
        <v/>
      </c>
      <c r="D16" s="56" t="str">
        <f t="shared" ca="1" si="0"/>
        <v/>
      </c>
      <c r="E16" s="56" t="str">
        <f t="shared" ca="1" si="0"/>
        <v/>
      </c>
      <c r="F16" s="56" t="str">
        <f t="shared" ca="1" si="0"/>
        <v/>
      </c>
      <c r="G16" s="56">
        <f t="shared" ca="1" si="0"/>
        <v>8.0525500000000028E-2</v>
      </c>
      <c r="H16" s="56">
        <f t="shared" ca="1" si="0"/>
        <v>7.2472950000000022E-2</v>
      </c>
      <c r="I16" s="56">
        <f t="shared" ca="1" si="0"/>
        <v>6.5225655000000021E-2</v>
      </c>
      <c r="J16" s="56">
        <f t="shared" ca="1" si="0"/>
        <v>5.8703089500000021E-2</v>
      </c>
      <c r="K16" s="56">
        <f t="shared" ca="1" si="0"/>
        <v>5.2832780550000021E-2</v>
      </c>
      <c r="L16" s="57">
        <f t="shared" ca="1" si="0"/>
        <v>4.7549502495000021E-2</v>
      </c>
    </row>
    <row r="17" spans="1:17">
      <c r="A17" s="54">
        <v>4</v>
      </c>
      <c r="B17" s="56"/>
      <c r="C17" s="56" t="str">
        <f t="shared" ca="1" si="0"/>
        <v/>
      </c>
      <c r="D17" s="56" t="str">
        <f t="shared" ca="1" si="0"/>
        <v/>
      </c>
      <c r="E17" s="56" t="str">
        <f t="shared" ca="1" si="0"/>
        <v/>
      </c>
      <c r="F17" s="56">
        <f t="shared" ca="1" si="0"/>
        <v>7.320500000000002E-2</v>
      </c>
      <c r="G17" s="56">
        <f t="shared" ca="1" si="0"/>
        <v>6.5884500000000026E-2</v>
      </c>
      <c r="H17" s="56">
        <f t="shared" ca="1" si="0"/>
        <v>5.9296050000000024E-2</v>
      </c>
      <c r="I17" s="56">
        <f t="shared" ca="1" si="0"/>
        <v>5.3366445000000019E-2</v>
      </c>
      <c r="J17" s="56">
        <f t="shared" ca="1" si="0"/>
        <v>4.8029800500000018E-2</v>
      </c>
      <c r="K17" s="56">
        <f t="shared" ca="1" si="0"/>
        <v>4.3226820450000016E-2</v>
      </c>
      <c r="L17" s="57">
        <f t="shared" ca="1" si="0"/>
        <v>3.8904138405000017E-2</v>
      </c>
    </row>
    <row r="18" spans="1:17">
      <c r="A18" s="54">
        <v>3</v>
      </c>
      <c r="B18" s="56"/>
      <c r="C18" s="56" t="str">
        <f t="shared" ca="1" si="0"/>
        <v/>
      </c>
      <c r="D18" s="56" t="str">
        <f t="shared" ca="1" si="0"/>
        <v/>
      </c>
      <c r="E18" s="56">
        <f t="shared" ca="1" si="0"/>
        <v>6.6550000000000012E-2</v>
      </c>
      <c r="F18" s="56">
        <f t="shared" ca="1" si="0"/>
        <v>5.9895000000000011E-2</v>
      </c>
      <c r="G18" s="56">
        <f t="shared" ca="1" si="0"/>
        <v>5.3905500000000009E-2</v>
      </c>
      <c r="H18" s="56">
        <f t="shared" ca="1" si="0"/>
        <v>4.8514950000000008E-2</v>
      </c>
      <c r="I18" s="56">
        <f t="shared" ca="1" si="0"/>
        <v>4.3663455000000011E-2</v>
      </c>
      <c r="J18" s="56">
        <f t="shared" ca="1" si="0"/>
        <v>3.929710950000001E-2</v>
      </c>
      <c r="K18" s="56">
        <f t="shared" ca="1" si="0"/>
        <v>3.5367398550000012E-2</v>
      </c>
      <c r="L18" s="57">
        <f t="shared" ca="1" si="0"/>
        <v>3.1830658695000014E-2</v>
      </c>
    </row>
    <row r="19" spans="1:17">
      <c r="A19" s="54">
        <v>2</v>
      </c>
      <c r="B19" s="56"/>
      <c r="C19" s="56" t="str">
        <f t="shared" ca="1" si="0"/>
        <v/>
      </c>
      <c r="D19" s="56">
        <f t="shared" ca="1" si="0"/>
        <v>6.0500000000000012E-2</v>
      </c>
      <c r="E19" s="56">
        <f t="shared" ca="1" si="0"/>
        <v>5.4450000000000012E-2</v>
      </c>
      <c r="F19" s="56">
        <f t="shared" ca="1" si="0"/>
        <v>4.9005000000000014E-2</v>
      </c>
      <c r="G19" s="56">
        <f t="shared" ca="1" si="0"/>
        <v>4.4104500000000012E-2</v>
      </c>
      <c r="H19" s="56">
        <f t="shared" ca="1" si="0"/>
        <v>3.9694050000000008E-2</v>
      </c>
      <c r="I19" s="56">
        <f t="shared" ca="1" si="0"/>
        <v>3.5724645000000006E-2</v>
      </c>
      <c r="J19" s="56">
        <f t="shared" ca="1" si="0"/>
        <v>3.2152180500000009E-2</v>
      </c>
      <c r="K19" s="56">
        <f t="shared" ca="1" si="0"/>
        <v>2.893696245000001E-2</v>
      </c>
      <c r="L19" s="57">
        <f t="shared" ca="1" si="0"/>
        <v>2.6043266205000009E-2</v>
      </c>
    </row>
    <row r="20" spans="1:17">
      <c r="A20" s="54">
        <v>1</v>
      </c>
      <c r="B20" s="56"/>
      <c r="C20" s="56">
        <f t="shared" ca="1" si="0"/>
        <v>5.5000000000000007E-2</v>
      </c>
      <c r="D20" s="56">
        <f t="shared" ca="1" si="0"/>
        <v>4.9500000000000009E-2</v>
      </c>
      <c r="E20" s="56">
        <f t="shared" ca="1" si="0"/>
        <v>4.4550000000000006E-2</v>
      </c>
      <c r="F20" s="56">
        <f t="shared" ca="1" si="0"/>
        <v>4.0095000000000006E-2</v>
      </c>
      <c r="G20" s="56">
        <f t="shared" ca="1" si="0"/>
        <v>3.6085500000000006E-2</v>
      </c>
      <c r="H20" s="56">
        <f t="shared" ca="1" si="0"/>
        <v>3.2476950000000004E-2</v>
      </c>
      <c r="I20" s="56">
        <f t="shared" ca="1" si="0"/>
        <v>2.9229255000000006E-2</v>
      </c>
      <c r="J20" s="56">
        <f t="shared" ca="1" si="0"/>
        <v>2.6306329500000006E-2</v>
      </c>
      <c r="K20" s="56">
        <f t="shared" ca="1" si="0"/>
        <v>2.3675696550000007E-2</v>
      </c>
      <c r="L20" s="57">
        <f t="shared" ca="1" si="0"/>
        <v>2.1308126895000008E-2</v>
      </c>
    </row>
    <row r="21" spans="1:17" ht="13.5" thickBot="1">
      <c r="A21" s="58">
        <v>0</v>
      </c>
      <c r="B21" s="59">
        <f>$B$2</f>
        <v>0.05</v>
      </c>
      <c r="C21" s="60">
        <f t="shared" ca="1" si="0"/>
        <v>4.5000000000000005E-2</v>
      </c>
      <c r="D21" s="59">
        <f t="shared" ca="1" si="0"/>
        <v>4.0500000000000008E-2</v>
      </c>
      <c r="E21" s="59">
        <f t="shared" ca="1" si="0"/>
        <v>3.645000000000001E-2</v>
      </c>
      <c r="F21" s="59">
        <f t="shared" ca="1" si="0"/>
        <v>3.2805000000000008E-2</v>
      </c>
      <c r="G21" s="59">
        <f t="shared" ca="1" si="0"/>
        <v>2.9524500000000009E-2</v>
      </c>
      <c r="H21" s="59">
        <f t="shared" ca="1" si="0"/>
        <v>2.657205000000001E-2</v>
      </c>
      <c r="I21" s="59">
        <f t="shared" ca="1" si="0"/>
        <v>2.3914845000000011E-2</v>
      </c>
      <c r="J21" s="59">
        <f t="shared" ca="1" si="0"/>
        <v>2.1523360500000012E-2</v>
      </c>
      <c r="K21" s="59">
        <f t="shared" ca="1" si="0"/>
        <v>1.937102445000001E-2</v>
      </c>
      <c r="L21" s="61">
        <f t="shared" ca="1" si="0"/>
        <v>1.7433922005000008E-2</v>
      </c>
    </row>
    <row r="22" spans="1:17">
      <c r="C22" s="6"/>
      <c r="D22" s="6"/>
      <c r="E22" s="6"/>
      <c r="F22" s="6"/>
      <c r="G22" s="6"/>
      <c r="H22" s="6"/>
      <c r="I22" s="6"/>
      <c r="J22" s="6"/>
      <c r="K22" s="6"/>
    </row>
    <row r="23" spans="1:17">
      <c r="A23" s="1"/>
      <c r="J23" s="1"/>
    </row>
    <row r="24" spans="1:17">
      <c r="A24" s="103" t="s">
        <v>26</v>
      </c>
      <c r="B24" s="104"/>
      <c r="C24" s="104"/>
      <c r="D24" s="71"/>
      <c r="E24" s="71"/>
      <c r="F24" s="71"/>
      <c r="G24" s="71"/>
      <c r="H24" s="71"/>
      <c r="I24" s="71"/>
      <c r="J24" s="71"/>
      <c r="K24" s="71"/>
      <c r="L24" s="72"/>
      <c r="M24" s="38"/>
      <c r="N24" s="38"/>
      <c r="O24" s="38"/>
      <c r="P24" s="38"/>
      <c r="Q24" t="s">
        <v>7</v>
      </c>
    </row>
    <row r="25" spans="1:17">
      <c r="A25" s="73"/>
      <c r="B25" s="38">
        <v>0</v>
      </c>
      <c r="C25" s="38">
        <v>1</v>
      </c>
      <c r="D25" s="38">
        <v>2</v>
      </c>
      <c r="E25" s="38">
        <v>3</v>
      </c>
      <c r="F25" s="38">
        <v>4</v>
      </c>
      <c r="G25" s="70">
        <v>5</v>
      </c>
      <c r="H25" s="70">
        <v>6</v>
      </c>
      <c r="I25" s="70">
        <v>7</v>
      </c>
      <c r="J25" s="70">
        <v>8</v>
      </c>
      <c r="K25" s="70">
        <v>9</v>
      </c>
      <c r="L25" s="74">
        <v>10</v>
      </c>
      <c r="M25" s="38"/>
      <c r="N25" s="38"/>
      <c r="O25" s="38"/>
      <c r="P25" s="38"/>
    </row>
    <row r="26" spans="1:17">
      <c r="A26" s="73">
        <v>10</v>
      </c>
      <c r="B26" s="38"/>
      <c r="C26" s="38"/>
      <c r="D26" s="38"/>
      <c r="E26" s="38"/>
      <c r="F26" s="38"/>
      <c r="G26" s="70"/>
      <c r="H26" s="70"/>
      <c r="I26" s="70"/>
      <c r="J26" s="70"/>
      <c r="K26" s="70"/>
      <c r="L26" s="74">
        <v>100</v>
      </c>
      <c r="M26" s="38"/>
      <c r="N26" s="38"/>
      <c r="O26" s="38"/>
      <c r="P26" s="38"/>
    </row>
    <row r="27" spans="1:17">
      <c r="A27" s="73">
        <v>9</v>
      </c>
      <c r="B27" s="70" t="str">
        <f t="shared" ref="B27:K27" si="1">IF($A27 &lt;=B$25,($B$5*C26 + $B$6*C27)/(1+B12), "")</f>
        <v/>
      </c>
      <c r="C27" s="70" t="str">
        <f t="shared" si="1"/>
        <v/>
      </c>
      <c r="D27" s="70" t="str">
        <f t="shared" si="1"/>
        <v/>
      </c>
      <c r="E27" s="70" t="str">
        <f t="shared" si="1"/>
        <v/>
      </c>
      <c r="F27" s="70" t="str">
        <f t="shared" si="1"/>
        <v/>
      </c>
      <c r="G27" s="70" t="str">
        <f t="shared" si="1"/>
        <v/>
      </c>
      <c r="H27" s="70" t="str">
        <f t="shared" si="1"/>
        <v/>
      </c>
      <c r="I27" s="70" t="str">
        <f t="shared" si="1"/>
        <v/>
      </c>
      <c r="J27" s="70" t="str">
        <f t="shared" si="1"/>
        <v/>
      </c>
      <c r="K27" s="70">
        <f t="shared" ca="1" si="1"/>
        <v>89.453648771397866</v>
      </c>
      <c r="L27" s="74">
        <v>100</v>
      </c>
      <c r="M27" s="38"/>
      <c r="N27" s="38"/>
      <c r="O27" s="38"/>
      <c r="P27" s="38"/>
    </row>
    <row r="28" spans="1:17">
      <c r="A28" s="73">
        <v>8</v>
      </c>
      <c r="B28" s="70" t="str">
        <f t="shared" ref="B28" si="2">IF($A28 &lt;=B$25,($B$5*C27 + $B$6*C28)/(1+B13), "")</f>
        <v/>
      </c>
      <c r="C28" s="70" t="str">
        <f t="shared" ref="C28" si="3">IF($A28 &lt;=C$25,($B$5*D27 + $B$6*D28)/(1+C13), "")</f>
        <v/>
      </c>
      <c r="D28" s="70" t="str">
        <f t="shared" ref="D28" si="4">IF($A28 &lt;=D$25,($B$5*E27 + $B$6*E28)/(1+D13), "")</f>
        <v/>
      </c>
      <c r="E28" s="70" t="str">
        <f t="shared" ref="E28" si="5">IF($A28 &lt;=E$25,($B$5*F27 + $B$6*F28)/(1+E13), "")</f>
        <v/>
      </c>
      <c r="F28" s="70" t="str">
        <f t="shared" ref="F28" si="6">IF($A28 &lt;=F$25,($B$5*G27 + $B$6*G28)/(1+F13), "")</f>
        <v/>
      </c>
      <c r="G28" s="70" t="str">
        <f t="shared" ref="G28" si="7">IF($A28 &lt;=G$25,($B$5*H27 + $B$6*H28)/(1+G13), "")</f>
        <v/>
      </c>
      <c r="H28" s="70" t="str">
        <f t="shared" ref="H28" si="8">IF($A28 &lt;=H$25,($B$5*I27 + $B$6*I28)/(1+H13), "")</f>
        <v/>
      </c>
      <c r="I28" s="70" t="str">
        <f t="shared" ref="I28" si="9">IF($A28 &lt;=I$25,($B$5*J27 + $B$6*J28)/(1+I13), "")</f>
        <v/>
      </c>
      <c r="J28" s="70">
        <f t="shared" ref="J28:K36" ca="1" si="10">IF($A28 &lt;=J$25,($B$5*K27 + $B$6*K28)/(1+J13), "")</f>
        <v>81.583939847428169</v>
      </c>
      <c r="K28" s="70">
        <f t="shared" ca="1" si="10"/>
        <v>91.202472976724465</v>
      </c>
      <c r="L28" s="74">
        <v>100</v>
      </c>
      <c r="M28" s="38"/>
      <c r="N28" s="38"/>
      <c r="O28" s="38"/>
      <c r="P28" s="38"/>
    </row>
    <row r="29" spans="1:17">
      <c r="A29" s="73">
        <v>7</v>
      </c>
      <c r="B29" s="70" t="str">
        <f t="shared" ref="B29" si="11">IF($A29 &lt;=B$25,($B$5*C28 + $B$6*C29)/(1+B14), "")</f>
        <v/>
      </c>
      <c r="C29" s="70" t="str">
        <f t="shared" ref="C29" si="12">IF($A29 &lt;=C$25,($B$5*D28 + $B$6*D29)/(1+C14), "")</f>
        <v/>
      </c>
      <c r="D29" s="70" t="str">
        <f t="shared" ref="D29" si="13">IF($A29 &lt;=D$25,($B$5*E28 + $B$6*E29)/(1+D14), "")</f>
        <v/>
      </c>
      <c r="E29" s="70" t="str">
        <f t="shared" ref="E29" si="14">IF($A29 &lt;=E$25,($B$5*F28 + $B$6*F29)/(1+E14), "")</f>
        <v/>
      </c>
      <c r="F29" s="70" t="str">
        <f t="shared" ref="F29" si="15">IF($A29 &lt;=F$25,($B$5*G28 + $B$6*G29)/(1+F14), "")</f>
        <v/>
      </c>
      <c r="G29" s="70" t="str">
        <f t="shared" ref="G29" si="16">IF($A29 &lt;=G$25,($B$5*H28 + $B$6*H29)/(1+G14), "")</f>
        <v/>
      </c>
      <c r="H29" s="70" t="str">
        <f t="shared" ref="H29" si="17">IF($A29 &lt;=H$25,($B$5*I28 + $B$6*I29)/(1+H14), "")</f>
        <v/>
      </c>
      <c r="I29" s="70">
        <f t="shared" ref="I29" ca="1" si="18">IF($A29 &lt;=I$25,($B$5*J28 + $B$6*J29)/(1+I14), "")</f>
        <v>75.683223860718243</v>
      </c>
      <c r="J29" s="70">
        <f t="shared" ca="1" si="10"/>
        <v>84.531027126059286</v>
      </c>
      <c r="K29" s="70">
        <f t="shared" ca="1" si="10"/>
        <v>92.685016499094502</v>
      </c>
      <c r="L29" s="74">
        <v>100</v>
      </c>
      <c r="M29" s="38"/>
      <c r="N29" s="38"/>
      <c r="O29" s="38"/>
      <c r="P29" s="38"/>
    </row>
    <row r="30" spans="1:17">
      <c r="A30" s="73">
        <v>6</v>
      </c>
      <c r="B30" s="70" t="str">
        <f t="shared" ref="B30" si="19">IF($A30 &lt;=B$25,($B$5*C29 + $B$6*C30)/(1+B15), "")</f>
        <v/>
      </c>
      <c r="C30" s="70" t="str">
        <f t="shared" ref="C30" si="20">IF($A30 &lt;=C$25,($B$5*D29 + $B$6*D30)/(1+C15), "")</f>
        <v/>
      </c>
      <c r="D30" s="70" t="str">
        <f t="shared" ref="D30" si="21">IF($A30 &lt;=D$25,($B$5*E29 + $B$6*E30)/(1+D15), "")</f>
        <v/>
      </c>
      <c r="E30" s="70" t="str">
        <f t="shared" ref="E30" si="22">IF($A30 &lt;=E$25,($B$5*F29 + $B$6*F30)/(1+E15), "")</f>
        <v/>
      </c>
      <c r="F30" s="70" t="str">
        <f t="shared" ref="F30" si="23">IF($A30 &lt;=F$25,($B$5*G29 + $B$6*G30)/(1+F15), "")</f>
        <v/>
      </c>
      <c r="G30" s="70" t="str">
        <f t="shared" ref="G30" si="24">IF($A30 &lt;=G$25,($B$5*H29 + $B$6*H30)/(1+G15), "")</f>
        <v/>
      </c>
      <c r="H30" s="70">
        <f t="shared" ref="H30" ca="1" si="25">IF($A30 &lt;=H$25,($B$5*I29 + $B$6*I30)/(1+H15), "")</f>
        <v>71.260629251758132</v>
      </c>
      <c r="I30" s="70">
        <f t="shared" ref="I30" ca="1" si="26">IF($A30 &lt;=I$25,($B$5*J29 + $B$6*J30)/(1+I15), "")</f>
        <v>79.462289804585396</v>
      </c>
      <c r="J30" s="70">
        <f t="shared" ca="1" si="10"/>
        <v>87.063058906076606</v>
      </c>
      <c r="K30" s="70">
        <f t="shared" ca="1" si="10"/>
        <v>93.934340408654037</v>
      </c>
      <c r="L30" s="74">
        <v>100</v>
      </c>
      <c r="M30" s="38"/>
      <c r="N30" s="38"/>
      <c r="O30" s="38"/>
      <c r="P30" s="38"/>
    </row>
    <row r="31" spans="1:17">
      <c r="A31" s="73">
        <v>5</v>
      </c>
      <c r="B31" s="70" t="str">
        <f t="shared" ref="B31" si="27">IF($A31 &lt;=B$25,($B$5*C30 + $B$6*C31)/(1+B16), "")</f>
        <v/>
      </c>
      <c r="C31" s="70" t="str">
        <f t="shared" ref="C31" si="28">IF($A31 &lt;=C$25,($B$5*D30 + $B$6*D31)/(1+C16), "")</f>
        <v/>
      </c>
      <c r="D31" s="70" t="str">
        <f t="shared" ref="D31" si="29">IF($A31 &lt;=D$25,($B$5*E30 + $B$6*E31)/(1+D16), "")</f>
        <v/>
      </c>
      <c r="E31" s="70" t="str">
        <f t="shared" ref="E31" si="30">IF($A31 &lt;=E$25,($B$5*F30 + $B$6*F31)/(1+E16), "")</f>
        <v/>
      </c>
      <c r="F31" s="70" t="str">
        <f t="shared" ref="F31" si="31">IF($A31 &lt;=F$25,($B$5*G30 + $B$6*G31)/(1+F16), "")</f>
        <v/>
      </c>
      <c r="G31" s="70">
        <f t="shared" ref="G31" ca="1" si="32">IF($A31 &lt;=G$25,($B$5*H30 + $B$6*H31)/(1+G16), "")</f>
        <v>67.968561148156567</v>
      </c>
      <c r="H31" s="70">
        <f t="shared" ref="H31" ca="1" si="33">IF($A31 &lt;=H$25,($B$5*I30 + $B$6*I31)/(1+H16), "")</f>
        <v>75.622897786026769</v>
      </c>
      <c r="I31" s="70">
        <f t="shared" ref="I31" ca="1" si="34">IF($A31 &lt;=I$25,($B$5*J30 + $B$6*J31)/(1+I16), "")</f>
        <v>82.744734747671842</v>
      </c>
      <c r="J31" s="70">
        <f t="shared" ca="1" si="10"/>
        <v>89.220569632703416</v>
      </c>
      <c r="K31" s="70">
        <f t="shared" ca="1" si="10"/>
        <v>94.981845025531968</v>
      </c>
      <c r="L31" s="74">
        <v>100</v>
      </c>
      <c r="M31" s="38"/>
      <c r="N31" s="38"/>
      <c r="O31" s="38"/>
      <c r="P31" s="38"/>
    </row>
    <row r="32" spans="1:17">
      <c r="A32" s="73">
        <v>4</v>
      </c>
      <c r="B32" s="70" t="str">
        <f t="shared" ref="B32" si="35">IF($A32 &lt;=B$25,($B$5*C31 + $B$6*C32)/(1+B17), "")</f>
        <v/>
      </c>
      <c r="C32" s="70" t="str">
        <f t="shared" ref="C32" si="36">IF($A32 &lt;=C$25,($B$5*D31 + $B$6*D32)/(1+C17), "")</f>
        <v/>
      </c>
      <c r="D32" s="70" t="str">
        <f t="shared" ref="D32" si="37">IF($A32 &lt;=D$25,($B$5*E31 + $B$6*E32)/(1+D17), "")</f>
        <v/>
      </c>
      <c r="E32" s="70" t="str">
        <f t="shared" ref="E32" si="38">IF($A32 &lt;=E$25,($B$5*F31 + $B$6*F32)/(1+E17), "")</f>
        <v/>
      </c>
      <c r="F32" s="70">
        <f t="shared" ref="F32" ca="1" si="39">IF($A32 &lt;=F$25,($B$5*G31 + $B$6*G32)/(1+F17), "")</f>
        <v>65.55598201203054</v>
      </c>
      <c r="G32" s="70">
        <f t="shared" ref="G32" ca="1" si="40">IF($A32 &lt;=G$25,($B$5*H31 + $B$6*H32)/(1+G17), "")</f>
        <v>72.741454202285908</v>
      </c>
      <c r="H32" s="70">
        <f t="shared" ref="H32" ca="1" si="41">IF($A32 &lt;=H$25,($B$5*I31 + $B$6*I32)/(1+H17), "")</f>
        <v>79.44507929732606</v>
      </c>
      <c r="I32" s="70">
        <f t="shared" ref="I32" ca="1" si="42">IF($A32 &lt;=I$25,($B$5*J31 + $B$6*J32)/(1+I17), "")</f>
        <v>85.566982635516666</v>
      </c>
      <c r="J32" s="70">
        <f t="shared" ca="1" si="10"/>
        <v>91.046206983598438</v>
      </c>
      <c r="K32" s="70">
        <f t="shared" ca="1" si="10"/>
        <v>95.856431257072757</v>
      </c>
      <c r="L32" s="74">
        <v>100</v>
      </c>
      <c r="M32" s="38"/>
      <c r="N32" s="38"/>
      <c r="O32" s="38"/>
      <c r="P32" s="38"/>
    </row>
    <row r="33" spans="1:16">
      <c r="A33" s="73">
        <v>3</v>
      </c>
      <c r="B33" s="70" t="str">
        <f t="shared" ref="B33" si="43">IF($A33 &lt;=B$25,($B$5*C32 + $B$6*C33)/(1+B18), "")</f>
        <v/>
      </c>
      <c r="C33" s="70" t="str">
        <f t="shared" ref="C33" si="44">IF($A33 &lt;=C$25,($B$5*D32 + $B$6*D33)/(1+C18), "")</f>
        <v/>
      </c>
      <c r="D33" s="70" t="str">
        <f t="shared" ref="D33" si="45">IF($A33 &lt;=D$25,($B$5*E32 + $B$6*E33)/(1+D18), "")</f>
        <v/>
      </c>
      <c r="E33" s="70">
        <f t="shared" ref="E33" ca="1" si="46">IF($A33 &lt;=E$25,($B$5*F32 + $B$6*F33)/(1+E18), "")</f>
        <v>63.838111174377453</v>
      </c>
      <c r="F33" s="70">
        <f t="shared" ref="F33" ca="1" si="47">IF($A33 &lt;=F$25,($B$5*G32 + $B$6*G33)/(1+F18), "")</f>
        <v>70.617092934034005</v>
      </c>
      <c r="G33" s="70">
        <f t="shared" ref="G33" ca="1" si="48">IF($A33 &lt;=G$25,($B$5*H32 + $B$6*H33)/(1+G18), "")</f>
        <v>76.95195322835005</v>
      </c>
      <c r="H33" s="70">
        <f t="shared" ref="H33" ca="1" si="49">IF($A33 &lt;=H$25,($B$5*I32 + $B$6*I33)/(1+H18), "")</f>
        <v>82.755094188875688</v>
      </c>
      <c r="I33" s="70">
        <f t="shared" ref="I33" ca="1" si="50">IF($A33 &lt;=I$25,($B$5*J32 + $B$6*J33)/(1+I18), "")</f>
        <v>87.972924255871916</v>
      </c>
      <c r="J33" s="70">
        <f t="shared" ca="1" si="10"/>
        <v>92.58204516707471</v>
      </c>
      <c r="K33" s="70">
        <f t="shared" ca="1" si="10"/>
        <v>96.584072610405642</v>
      </c>
      <c r="L33" s="74">
        <v>100</v>
      </c>
      <c r="M33" s="38"/>
      <c r="N33" s="38"/>
      <c r="O33" s="38"/>
      <c r="P33" s="38"/>
    </row>
    <row r="34" spans="1:16">
      <c r="A34" s="73">
        <v>2</v>
      </c>
      <c r="B34" s="70" t="str">
        <f t="shared" ref="B34" si="51">IF($A34 &lt;=B$25,($B$5*C33 + $B$6*C34)/(1+B19), "")</f>
        <v/>
      </c>
      <c r="C34" s="70" t="str">
        <f t="shared" ref="C34" si="52">IF($A34 &lt;=C$25,($B$5*D33 + $B$6*D34)/(1+C19), "")</f>
        <v/>
      </c>
      <c r="D34" s="70">
        <f t="shared" ref="D34" ca="1" si="53">IF($A34 &lt;=D$25,($B$5*E33 + $B$6*E34)/(1+D19), "")</f>
        <v>62.67640230365749</v>
      </c>
      <c r="E34" s="70">
        <f t="shared" ref="E34" ca="1" si="54">IF($A34 &lt;=E$25,($B$5*F33 + $B$6*F34)/(1+E19), "")</f>
        <v>69.098538111680071</v>
      </c>
      <c r="F34" s="70">
        <f t="shared" ref="F34" ca="1" si="55">IF($A34 &lt;=F$25,($B$5*G33 + $B$6*G34)/(1+F19), "")</f>
        <v>75.104814089688105</v>
      </c>
      <c r="G34" s="70">
        <f t="shared" ref="G34" ca="1" si="56">IF($A34 &lt;=G$25,($B$5*H33 + $B$6*H34)/(1+G19), "")</f>
        <v>80.618697779956463</v>
      </c>
      <c r="H34" s="70">
        <f t="shared" ref="H34" ca="1" si="57">IF($A34 &lt;=H$25,($B$5*I33 + $B$6*I34)/(1+H19), "")</f>
        <v>85.593596083509425</v>
      </c>
      <c r="I34" s="70">
        <f t="shared" ref="I34" ca="1" si="58">IF($A34 &lt;=I$25,($B$5*J33 + $B$6*J34)/(1+I19), "")</f>
        <v>90.009380876384199</v>
      </c>
      <c r="J34" s="70">
        <f t="shared" ca="1" si="10"/>
        <v>93.867822942650918</v>
      </c>
      <c r="K34" s="70">
        <f t="shared" ca="1" si="10"/>
        <v>97.18768364768448</v>
      </c>
      <c r="L34" s="74">
        <v>100</v>
      </c>
      <c r="M34" s="38"/>
      <c r="N34" s="38"/>
      <c r="O34" s="38"/>
      <c r="P34" s="38"/>
    </row>
    <row r="35" spans="1:16">
      <c r="A35" s="73">
        <v>1</v>
      </c>
      <c r="B35" s="70" t="str">
        <f t="shared" ref="B35" si="59">IF($A35 &lt;=B$25,($B$5*C34 + $B$6*C35)/(1+B20), "")</f>
        <v/>
      </c>
      <c r="C35" s="70">
        <f t="shared" ref="C35" ca="1" si="60">IF($A35 &lt;=C$25,($B$5*D34 + $B$6*D35)/(1+C20), "")</f>
        <v>61.965082423810998</v>
      </c>
      <c r="D35" s="70">
        <f t="shared" ref="D35" ca="1" si="61">IF($A35 &lt;=D$25,($B$5*E34 + $B$6*E35)/(1+D20), "")</f>
        <v>68.069921610583719</v>
      </c>
      <c r="E35" s="70">
        <f t="shared" ref="E35" ca="1" si="62">IF($A35 &lt;=E$25,($B$5*F34 + $B$6*F35)/(1+E20), "")</f>
        <v>73.780227348935156</v>
      </c>
      <c r="F35" s="70">
        <f t="shared" ref="F35" ca="1" si="63">IF($A35 &lt;=F$25,($B$5*G34 + $B$6*G35)/(1+F20), "")</f>
        <v>79.029458864972355</v>
      </c>
      <c r="G35" s="70">
        <f t="shared" ref="G35" ca="1" si="64">IF($A35 &lt;=G$25,($B$5*H34 + $B$6*H35)/(1+G20), "")</f>
        <v>83.777592256370355</v>
      </c>
      <c r="H35" s="70">
        <f t="shared" ref="H35" ca="1" si="65">IF($A35 &lt;=H$25,($B$5*I34 + $B$6*I35)/(1+H20), "")</f>
        <v>88.007901039965802</v>
      </c>
      <c r="I35" s="70">
        <f t="shared" ref="I35" ca="1" si="66">IF($A35 &lt;=I$25,($B$5*J34 + $B$6*J35)/(1+I20), "")</f>
        <v>91.722877606907218</v>
      </c>
      <c r="J35" s="70">
        <f t="shared" ca="1" si="10"/>
        <v>94.939915028975662</v>
      </c>
      <c r="K35" s="70">
        <f t="shared" ca="1" si="10"/>
        <v>97.687187785175325</v>
      </c>
      <c r="L35" s="74">
        <v>100</v>
      </c>
      <c r="M35" s="38"/>
      <c r="N35" s="38"/>
      <c r="O35" s="38"/>
      <c r="P35" s="38"/>
    </row>
    <row r="36" spans="1:16">
      <c r="A36" s="75">
        <v>0</v>
      </c>
      <c r="B36" s="76">
        <f t="shared" ref="B36" ca="1" si="67">IF($A36 &lt;=B$25,($B$5*C35 + $B$6*C36)/(1+B21), "")</f>
        <v>61.621958117541546</v>
      </c>
      <c r="C36" s="76">
        <f t="shared" ref="C36" ca="1" si="68">IF($A36 &lt;=C$25,($B$5*D35 + $B$6*D36)/(1+C21), "")</f>
        <v>67.441029623026253</v>
      </c>
      <c r="D36" s="76">
        <f t="shared" ref="D36" ca="1" si="69">IF($A36 &lt;=D$25,($B$5*E35 + $B$6*E36)/(1+D21), "")</f>
        <v>72.881830301541115</v>
      </c>
      <c r="E36" s="76">
        <f t="shared" ref="E36" ca="1" si="70">IF($A36 &lt;=E$25,($B$5*F35 + $B$6*F36)/(1+E21), "")</f>
        <v>77.886861508571897</v>
      </c>
      <c r="F36" s="76">
        <f t="shared" ref="F36" ca="1" si="71">IF($A36 &lt;=F$25,($B$5*G35 + $B$6*G36)/(1+F21), "")</f>
        <v>82.422216356146365</v>
      </c>
      <c r="G36" s="76">
        <f t="shared" ref="G36" ca="1" si="72">IF($A36 &lt;=G$25,($B$5*H35 + $B$6*H36)/(1+G21), "")</f>
        <v>86.474562071049121</v>
      </c>
      <c r="H36" s="76">
        <f t="shared" ref="H36" ca="1" si="73">IF($A36 &lt;=H$25,($B$5*I35 + $B$6*I36)/(1+H21), "")</f>
        <v>90.047459517865818</v>
      </c>
      <c r="I36" s="76">
        <f t="shared" ref="I36" ca="1" si="74">IF($A36 &lt;=I$25,($B$5*J35 + $B$6*J36)/(1+I21), "")</f>
        <v>93.15753262218783</v>
      </c>
      <c r="J36" s="76">
        <f t="shared" ca="1" si="10"/>
        <v>95.830846121884122</v>
      </c>
      <c r="K36" s="76">
        <f t="shared" ca="1" si="10"/>
        <v>98.099708154795579</v>
      </c>
      <c r="L36" s="77">
        <v>100</v>
      </c>
      <c r="M36" s="38"/>
      <c r="N36" s="38"/>
      <c r="O36" s="38"/>
      <c r="P36" s="38"/>
    </row>
    <row r="37" spans="1:16">
      <c r="A37" s="38"/>
      <c r="B37" s="70"/>
      <c r="C37" s="70"/>
      <c r="D37" s="70"/>
      <c r="E37" s="70"/>
      <c r="F37" s="70"/>
      <c r="G37" s="70"/>
      <c r="H37" s="70"/>
      <c r="I37" s="70"/>
      <c r="J37" s="70"/>
      <c r="K37" s="70"/>
      <c r="L37" s="70"/>
      <c r="M37" s="38"/>
      <c r="N37" s="38"/>
      <c r="O37" s="38"/>
      <c r="P37" s="38"/>
    </row>
    <row r="38" spans="1:16" ht="13.5" thickBot="1">
      <c r="A38" s="38"/>
      <c r="B38" s="70"/>
      <c r="C38" s="70"/>
      <c r="D38" s="70"/>
      <c r="E38" s="70"/>
      <c r="F38" s="70"/>
      <c r="G38" s="70"/>
      <c r="H38" s="70"/>
      <c r="I38" s="70"/>
      <c r="J38" s="70"/>
      <c r="K38" s="70"/>
      <c r="L38" s="70"/>
      <c r="M38" s="38"/>
      <c r="N38" s="38"/>
      <c r="O38" s="38"/>
      <c r="P38" s="38"/>
    </row>
    <row r="39" spans="1:16" ht="13.5" thickBot="1">
      <c r="A39" s="95" t="s">
        <v>21</v>
      </c>
      <c r="B39" s="96"/>
      <c r="C39" s="97"/>
      <c r="D39" s="34"/>
      <c r="E39" s="34"/>
      <c r="F39" s="34"/>
      <c r="G39" s="35"/>
    </row>
    <row r="40" spans="1:16">
      <c r="A40" s="36"/>
      <c r="B40" s="38">
        <v>0</v>
      </c>
      <c r="C40" s="38">
        <v>1</v>
      </c>
      <c r="D40" s="38">
        <v>2</v>
      </c>
      <c r="E40" s="38">
        <v>3</v>
      </c>
      <c r="F40" s="38">
        <v>4</v>
      </c>
      <c r="G40" s="12"/>
    </row>
    <row r="41" spans="1:16">
      <c r="A41" s="36">
        <v>4</v>
      </c>
      <c r="B41" s="37" t="str">
        <f>IF($A41 &lt;=B$40,($B$5*#REF! + $B$6*C41)/(1+B33), "")</f>
        <v/>
      </c>
      <c r="C41" s="37" t="str">
        <f>IF($A41 &lt;=C$40,($B$5*#REF! + $B$6*D41)/(1+C33), "")</f>
        <v/>
      </c>
      <c r="D41" s="37" t="str">
        <f>IF($A41 &lt;=D$40,($B$5*#REF! + $B$6*E41)/(1+D33), "")</f>
        <v/>
      </c>
      <c r="E41" s="37" t="str">
        <f>IF($A41 &lt;=E$40,($B$5*#REF! + $B$6*F41)/(1+E18), "")</f>
        <v/>
      </c>
      <c r="F41" s="37">
        <v>100</v>
      </c>
      <c r="G41" s="63"/>
    </row>
    <row r="42" spans="1:16">
      <c r="A42" s="36">
        <v>3</v>
      </c>
      <c r="B42" s="37" t="str">
        <f t="shared" ref="B42:E45" si="75">IF($A42 &lt;=B$40,($B$5*C41 + $B$6*C42)/(1+B18), "")</f>
        <v/>
      </c>
      <c r="C42" s="37" t="str">
        <f t="shared" si="75"/>
        <v/>
      </c>
      <c r="D42" s="37" t="str">
        <f t="shared" si="75"/>
        <v/>
      </c>
      <c r="E42" s="37">
        <f t="shared" ca="1" si="75"/>
        <v>93.760255027893663</v>
      </c>
      <c r="F42" s="37">
        <v>100</v>
      </c>
      <c r="G42" s="63"/>
    </row>
    <row r="43" spans="1:16">
      <c r="A43" s="36">
        <v>2</v>
      </c>
      <c r="B43" s="37" t="str">
        <f t="shared" si="75"/>
        <v/>
      </c>
      <c r="C43" s="37" t="str">
        <f t="shared" si="75"/>
        <v/>
      </c>
      <c r="D43" s="37">
        <f t="shared" ca="1" si="75"/>
        <v>88.918635333959557</v>
      </c>
      <c r="E43" s="37">
        <f t="shared" ca="1" si="75"/>
        <v>94.836170515434574</v>
      </c>
      <c r="F43" s="37">
        <v>100</v>
      </c>
      <c r="G43" s="63"/>
    </row>
    <row r="44" spans="1:16">
      <c r="A44" s="36">
        <v>1</v>
      </c>
      <c r="B44" s="37" t="str">
        <f t="shared" si="75"/>
        <v/>
      </c>
      <c r="C44" s="37">
        <f t="shared" ca="1" si="75"/>
        <v>85.170639050908576</v>
      </c>
      <c r="D44" s="37">
        <f t="shared" ca="1" si="75"/>
        <v>90.79141306345754</v>
      </c>
      <c r="E44" s="37">
        <f t="shared" ca="1" si="75"/>
        <v>95.73500550476281</v>
      </c>
      <c r="F44" s="37">
        <v>100</v>
      </c>
      <c r="G44" s="63"/>
    </row>
    <row r="45" spans="1:16">
      <c r="A45" s="36">
        <v>0</v>
      </c>
      <c r="B45" s="37">
        <f t="shared" ca="1" si="75"/>
        <v>82.288957356046751</v>
      </c>
      <c r="C45" s="37">
        <f t="shared" ca="1" si="75"/>
        <v>87.636171396789592</v>
      </c>
      <c r="D45" s="37">
        <f t="shared" ca="1" si="75"/>
        <v>92.368185155832705</v>
      </c>
      <c r="E45" s="37">
        <f t="shared" ca="1" si="75"/>
        <v>96.483187804525059</v>
      </c>
      <c r="F45" s="37">
        <v>100</v>
      </c>
      <c r="G45" s="63"/>
    </row>
    <row r="46" spans="1:16" ht="13.5" thickBot="1">
      <c r="A46" s="41"/>
      <c r="B46" s="62"/>
      <c r="C46" s="62"/>
      <c r="D46" s="62"/>
      <c r="E46" s="62"/>
      <c r="F46" s="62"/>
      <c r="G46" s="64"/>
    </row>
    <row r="47" spans="1:16" ht="13.5" thickBot="1"/>
    <row r="48" spans="1:16" ht="13.5" thickBot="1">
      <c r="A48" s="91" t="s">
        <v>9</v>
      </c>
      <c r="B48" s="92"/>
      <c r="C48" s="78"/>
      <c r="D48" s="34"/>
      <c r="E48" s="34"/>
      <c r="F48" s="34"/>
      <c r="G48" s="34"/>
      <c r="H48" s="34"/>
      <c r="I48" s="34"/>
      <c r="J48" s="91" t="s">
        <v>11</v>
      </c>
      <c r="K48" s="92"/>
      <c r="L48" s="78"/>
      <c r="M48" s="34"/>
      <c r="N48" s="34"/>
      <c r="O48" s="35"/>
    </row>
    <row r="49" spans="1:15">
      <c r="A49" s="30" t="s">
        <v>10</v>
      </c>
      <c r="B49" s="31">
        <v>0</v>
      </c>
      <c r="C49" s="38"/>
      <c r="D49" s="38"/>
      <c r="E49" s="38"/>
      <c r="F49" s="38"/>
      <c r="G49" s="38"/>
      <c r="H49" s="38"/>
      <c r="I49" s="38"/>
      <c r="J49" s="30" t="s">
        <v>12</v>
      </c>
      <c r="K49" s="31">
        <v>0</v>
      </c>
      <c r="L49" s="38"/>
      <c r="M49" s="38"/>
      <c r="N49" s="38"/>
      <c r="O49" s="12"/>
    </row>
    <row r="50" spans="1:15" ht="13.5" thickBot="1">
      <c r="A50" s="28" t="s">
        <v>19</v>
      </c>
      <c r="B50" s="29">
        <v>4</v>
      </c>
      <c r="C50" s="38"/>
      <c r="D50" s="38"/>
      <c r="E50" s="38"/>
      <c r="F50" s="38"/>
      <c r="G50" s="38"/>
      <c r="H50" s="38"/>
      <c r="I50" s="38"/>
      <c r="J50" s="28" t="s">
        <v>19</v>
      </c>
      <c r="K50" s="29">
        <v>4</v>
      </c>
      <c r="L50" s="38"/>
      <c r="M50" s="38"/>
      <c r="N50" s="38"/>
      <c r="O50" s="12"/>
    </row>
    <row r="51" spans="1:15">
      <c r="A51" s="36"/>
      <c r="B51" s="38"/>
      <c r="C51" s="38"/>
      <c r="D51" s="38"/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12"/>
    </row>
    <row r="52" spans="1:15">
      <c r="A52" s="36"/>
      <c r="B52" s="38">
        <v>0</v>
      </c>
      <c r="C52" s="38">
        <v>1</v>
      </c>
      <c r="D52" s="38">
        <v>2</v>
      </c>
      <c r="E52" s="38">
        <v>3</v>
      </c>
      <c r="F52" s="38">
        <v>4</v>
      </c>
      <c r="G52" s="38"/>
      <c r="H52" s="38"/>
      <c r="I52" s="38"/>
      <c r="J52" s="38"/>
      <c r="K52" s="38">
        <v>0</v>
      </c>
      <c r="L52" s="38">
        <v>1</v>
      </c>
      <c r="M52" s="38">
        <v>2</v>
      </c>
      <c r="N52" s="38">
        <v>3</v>
      </c>
      <c r="O52" s="12">
        <v>4</v>
      </c>
    </row>
    <row r="53" spans="1:15">
      <c r="A53" s="36">
        <v>4</v>
      </c>
      <c r="B53" s="10" t="str">
        <f t="shared" ref="B53:F57" si="76">IF($A53 &lt;=B$52, B32-100*$B$49,"")</f>
        <v/>
      </c>
      <c r="C53" s="10" t="str">
        <f t="shared" si="76"/>
        <v/>
      </c>
      <c r="D53" s="10" t="str">
        <f t="shared" si="76"/>
        <v/>
      </c>
      <c r="E53" s="10" t="str">
        <f t="shared" si="76"/>
        <v/>
      </c>
      <c r="F53" s="10">
        <f t="shared" ca="1" si="76"/>
        <v>65.55598201203054</v>
      </c>
      <c r="G53" s="37"/>
      <c r="H53" s="37"/>
      <c r="I53" s="38"/>
      <c r="J53" s="38">
        <v>4</v>
      </c>
      <c r="K53" s="10" t="str">
        <f>IF($A53 &lt;=K$38,  ( $B$5 *#REF!   +   $B$6*L53  ),"")</f>
        <v/>
      </c>
      <c r="L53" s="10" t="str">
        <f>IF($A53 &lt;=L$38,  ( $B$5 *#REF!   +   $B$6*M53  ),"")</f>
        <v/>
      </c>
      <c r="M53" s="10" t="str">
        <f>IF($A53 &lt;=M$38,  ( $B$5 *#REF!   +   $B$6*N53  ),"")</f>
        <v/>
      </c>
      <c r="N53" s="10" t="str">
        <f>IF($A53 &lt;=N$38,  ( $B$5 *#REF!   +   $B$6*O53  ),"")</f>
        <v/>
      </c>
      <c r="O53" s="79">
        <f ca="1">IF($J53 &lt;=O$52, F32-100*$K$49,"")</f>
        <v>65.55598201203054</v>
      </c>
    </row>
    <row r="54" spans="1:15">
      <c r="A54" s="36">
        <v>3</v>
      </c>
      <c r="B54" s="10" t="str">
        <f t="shared" si="76"/>
        <v/>
      </c>
      <c r="C54" s="10" t="str">
        <f t="shared" si="76"/>
        <v/>
      </c>
      <c r="D54" s="10" t="str">
        <f t="shared" si="76"/>
        <v/>
      </c>
      <c r="E54" s="10">
        <f t="shared" ca="1" si="76"/>
        <v>63.838111174377453</v>
      </c>
      <c r="F54" s="10">
        <f t="shared" ca="1" si="76"/>
        <v>70.617092934034005</v>
      </c>
      <c r="G54" s="37"/>
      <c r="H54" s="37"/>
      <c r="I54" s="38"/>
      <c r="J54" s="38">
        <v>3</v>
      </c>
      <c r="K54" s="10" t="str">
        <f t="shared" ref="K54:N57" si="77">IF($J54 &lt;=K$52,  ( $B$5 *L53   +   $B$6*L54  ),"")</f>
        <v/>
      </c>
      <c r="L54" s="10" t="str">
        <f t="shared" si="77"/>
        <v/>
      </c>
      <c r="M54" s="10" t="str">
        <f t="shared" si="77"/>
        <v/>
      </c>
      <c r="N54" s="10">
        <f t="shared" ca="1" si="77"/>
        <v>68.08653747303228</v>
      </c>
      <c r="O54" s="79">
        <f ca="1">IF($J54 &lt;=O$52, F33-100*$K$49,"")</f>
        <v>70.617092934034005</v>
      </c>
    </row>
    <row r="55" spans="1:15">
      <c r="A55" s="36">
        <v>2</v>
      </c>
      <c r="B55" s="10" t="str">
        <f t="shared" si="76"/>
        <v/>
      </c>
      <c r="C55" s="10" t="str">
        <f t="shared" si="76"/>
        <v/>
      </c>
      <c r="D55" s="10">
        <f t="shared" ca="1" si="76"/>
        <v>62.67640230365749</v>
      </c>
      <c r="E55" s="10">
        <f t="shared" ca="1" si="76"/>
        <v>69.098538111680071</v>
      </c>
      <c r="F55" s="10">
        <f t="shared" ca="1" si="76"/>
        <v>75.104814089688105</v>
      </c>
      <c r="G55" s="37"/>
      <c r="H55" s="37"/>
      <c r="I55" s="38"/>
      <c r="J55" s="38">
        <v>2</v>
      </c>
      <c r="K55" s="10" t="str">
        <f t="shared" si="77"/>
        <v/>
      </c>
      <c r="L55" s="10" t="str">
        <f t="shared" si="77"/>
        <v/>
      </c>
      <c r="M55" s="10">
        <f t="shared" ca="1" si="77"/>
        <v>70.473745492446668</v>
      </c>
      <c r="N55" s="10">
        <f t="shared" ca="1" si="77"/>
        <v>72.860953511861055</v>
      </c>
      <c r="O55" s="79">
        <f ca="1">IF($J55 &lt;=O$52, F34-100*$K$49,"")</f>
        <v>75.104814089688105</v>
      </c>
    </row>
    <row r="56" spans="1:15">
      <c r="A56" s="36">
        <v>1</v>
      </c>
      <c r="B56" s="10" t="str">
        <f t="shared" si="76"/>
        <v/>
      </c>
      <c r="C56" s="10">
        <f t="shared" ca="1" si="76"/>
        <v>61.965082423810998</v>
      </c>
      <c r="D56" s="10">
        <f t="shared" ca="1" si="76"/>
        <v>68.069921610583719</v>
      </c>
      <c r="E56" s="10">
        <f t="shared" ca="1" si="76"/>
        <v>73.780227348935156</v>
      </c>
      <c r="F56" s="10">
        <f t="shared" ca="1" si="76"/>
        <v>79.029458864972355</v>
      </c>
      <c r="G56" s="37"/>
      <c r="H56" s="37"/>
      <c r="I56" s="38"/>
      <c r="J56" s="38">
        <v>1</v>
      </c>
      <c r="K56" s="10" t="str">
        <f t="shared" si="77"/>
        <v/>
      </c>
      <c r="L56" s="10">
        <f t="shared" ca="1" si="77"/>
        <v>72.71889524352116</v>
      </c>
      <c r="M56" s="10">
        <f t="shared" ca="1" si="77"/>
        <v>74.964044994595639</v>
      </c>
      <c r="N56" s="10">
        <f t="shared" ca="1" si="77"/>
        <v>77.067136477330223</v>
      </c>
      <c r="O56" s="79">
        <f ca="1">IF($J56 &lt;=O$52, F35-100*$K$49,"")</f>
        <v>79.029458864972355</v>
      </c>
    </row>
    <row r="57" spans="1:15">
      <c r="A57" s="36">
        <v>0</v>
      </c>
      <c r="B57" s="10">
        <f t="shared" ca="1" si="76"/>
        <v>61.621958117541546</v>
      </c>
      <c r="C57" s="10">
        <f t="shared" ca="1" si="76"/>
        <v>67.441029623026253</v>
      </c>
      <c r="D57" s="10">
        <f t="shared" ca="1" si="76"/>
        <v>72.881830301541115</v>
      </c>
      <c r="E57" s="10">
        <f t="shared" ca="1" si="76"/>
        <v>77.886861508571897</v>
      </c>
      <c r="F57" s="10">
        <f t="shared" ca="1" si="76"/>
        <v>82.422216356146365</v>
      </c>
      <c r="G57" s="11"/>
      <c r="H57" s="37"/>
      <c r="I57" s="38"/>
      <c r="J57" s="38">
        <v>0</v>
      </c>
      <c r="K57" s="10">
        <f t="shared" ca="1" si="77"/>
        <v>74.82458063139569</v>
      </c>
      <c r="L57" s="10">
        <f t="shared" ca="1" si="77"/>
        <v>76.930266019270221</v>
      </c>
      <c r="M57" s="10">
        <f t="shared" ca="1" si="77"/>
        <v>78.896487043944788</v>
      </c>
      <c r="N57" s="10">
        <f t="shared" ca="1" si="77"/>
        <v>80.725837610559353</v>
      </c>
      <c r="O57" s="79">
        <f ca="1">IF($J57 &lt;=O$52, F36-100*$K$49,"")</f>
        <v>82.422216356146365</v>
      </c>
    </row>
    <row r="58" spans="1:15" ht="13.5" thickBot="1">
      <c r="A58" s="36"/>
      <c r="B58" s="38"/>
      <c r="C58" s="38"/>
      <c r="D58" s="38"/>
      <c r="E58" s="38"/>
      <c r="F58" s="38"/>
      <c r="G58" s="38"/>
      <c r="H58" s="38"/>
      <c r="I58" s="38"/>
      <c r="J58" s="38"/>
      <c r="K58" s="38"/>
      <c r="L58" s="38"/>
      <c r="M58" s="38"/>
      <c r="N58" s="38"/>
      <c r="O58" s="12"/>
    </row>
    <row r="59" spans="1:15" ht="13.5" thickBot="1">
      <c r="A59" s="93" t="s">
        <v>18</v>
      </c>
      <c r="B59" s="94"/>
      <c r="C59" s="27">
        <f ca="1">100*B57/B45</f>
        <v>74.88484493844841</v>
      </c>
      <c r="D59" s="44"/>
      <c r="E59" s="44"/>
      <c r="F59" s="44"/>
      <c r="G59" s="44"/>
      <c r="H59" s="44"/>
      <c r="I59" s="44"/>
      <c r="J59" s="94" t="s">
        <v>22</v>
      </c>
      <c r="K59" s="94"/>
      <c r="L59" s="27">
        <f ca="1">K57</f>
        <v>74.82458063139569</v>
      </c>
      <c r="M59" s="44"/>
      <c r="N59" s="44"/>
      <c r="O59" s="48"/>
    </row>
    <row r="62" spans="1:15" ht="13.5" thickBot="1"/>
    <row r="63" spans="1:15" ht="13.5" thickBot="1">
      <c r="A63" s="80"/>
      <c r="B63" s="34"/>
      <c r="C63" s="81"/>
      <c r="D63" s="34"/>
      <c r="E63" s="34"/>
      <c r="F63" s="34"/>
      <c r="G63" s="34"/>
      <c r="H63" s="35"/>
    </row>
    <row r="64" spans="1:15" ht="13.5" thickBot="1">
      <c r="A64" s="98" t="s">
        <v>1</v>
      </c>
      <c r="B64" s="99"/>
      <c r="C64" s="45"/>
      <c r="D64" s="38"/>
      <c r="E64" s="38"/>
      <c r="F64" s="38"/>
      <c r="G64" s="38"/>
      <c r="H64" s="12"/>
    </row>
    <row r="65" spans="1:8">
      <c r="A65" s="16" t="s">
        <v>15</v>
      </c>
      <c r="B65" s="19">
        <v>6</v>
      </c>
      <c r="C65" s="38"/>
      <c r="D65" s="38"/>
      <c r="E65" s="38"/>
      <c r="F65" s="38"/>
      <c r="G65" s="38"/>
      <c r="H65" s="12"/>
    </row>
    <row r="66" spans="1:8">
      <c r="A66" s="17" t="s">
        <v>16</v>
      </c>
      <c r="B66" s="20">
        <v>80</v>
      </c>
      <c r="C66" s="38"/>
      <c r="D66" s="38"/>
      <c r="E66" s="38"/>
      <c r="F66" s="38"/>
      <c r="G66" s="38"/>
      <c r="H66" s="12"/>
    </row>
    <row r="67" spans="1:8" ht="13.5" thickBot="1">
      <c r="A67" s="18" t="s">
        <v>8</v>
      </c>
      <c r="B67" s="21">
        <v>1</v>
      </c>
      <c r="C67" s="38"/>
      <c r="D67" s="47"/>
      <c r="E67" s="38"/>
      <c r="F67" s="38"/>
      <c r="G67" s="38"/>
      <c r="H67" s="12"/>
    </row>
    <row r="68" spans="1:8">
      <c r="A68" s="36"/>
      <c r="B68" s="38"/>
      <c r="C68" s="38"/>
      <c r="D68" s="38"/>
      <c r="E68" s="38"/>
      <c r="F68" s="38"/>
      <c r="G68" s="38"/>
      <c r="H68" s="12"/>
    </row>
    <row r="69" spans="1:8">
      <c r="A69" s="36"/>
      <c r="B69" s="38">
        <v>0</v>
      </c>
      <c r="C69" s="38">
        <v>1</v>
      </c>
      <c r="D69" s="38">
        <v>2</v>
      </c>
      <c r="E69" s="38">
        <v>3</v>
      </c>
      <c r="F69" s="70">
        <v>4</v>
      </c>
      <c r="G69" s="70">
        <v>5</v>
      </c>
      <c r="H69" s="82">
        <v>6</v>
      </c>
    </row>
    <row r="70" spans="1:8">
      <c r="A70" s="36">
        <v>6</v>
      </c>
      <c r="B70" s="38"/>
      <c r="C70" s="38"/>
      <c r="D70" s="38"/>
      <c r="E70" s="38"/>
      <c r="F70" s="38"/>
      <c r="G70" s="38"/>
      <c r="H70" s="12">
        <f ca="1">MAX(0, $B$67*(H30-$B$66))</f>
        <v>0</v>
      </c>
    </row>
    <row r="71" spans="1:8">
      <c r="A71" s="36">
        <v>5</v>
      </c>
      <c r="B71" s="38" t="str">
        <f t="shared" ref="B71:G71" si="78">IF($A71 &lt;=B$69, MAX($B$67*(B31-$B$66), ( $B$5*C70 + $B$6*C71   )/(1+B16 )),"")</f>
        <v/>
      </c>
      <c r="C71" s="38" t="str">
        <f t="shared" si="78"/>
        <v/>
      </c>
      <c r="D71" s="38" t="str">
        <f t="shared" si="78"/>
        <v/>
      </c>
      <c r="E71" s="38" t="str">
        <f t="shared" si="78"/>
        <v/>
      </c>
      <c r="F71" s="38" t="str">
        <f t="shared" si="78"/>
        <v/>
      </c>
      <c r="G71" s="38">
        <f t="shared" ca="1" si="78"/>
        <v>0</v>
      </c>
      <c r="H71" s="12">
        <f t="shared" ref="H71:H76" ca="1" si="79">MAX(0, $B$67*(H31-$B$66))</f>
        <v>0</v>
      </c>
    </row>
    <row r="72" spans="1:8">
      <c r="A72" s="36">
        <v>4</v>
      </c>
      <c r="B72" s="38" t="str">
        <f t="shared" ref="B72" si="80">IF($A72 &lt;=B$69, MAX($B$67*(B32-$B$66), ( $B$5*C71 + $B$6*C72   )/(1+B17 )),"")</f>
        <v/>
      </c>
      <c r="C72" s="38" t="str">
        <f t="shared" ref="C72" si="81">IF($A72 &lt;=C$69, MAX($B$67*(C32-$B$66), ( $B$5*D71 + $B$6*D72   )/(1+C17 )),"")</f>
        <v/>
      </c>
      <c r="D72" s="38" t="str">
        <f t="shared" ref="D72" si="82">IF($A72 &lt;=D$69, MAX($B$67*(D32-$B$66), ( $B$5*E71 + $B$6*E72   )/(1+D17 )),"")</f>
        <v/>
      </c>
      <c r="E72" s="38" t="str">
        <f t="shared" ref="E72" si="83">IF($A72 &lt;=E$69, MAX($B$67*(E32-$B$66), ( $B$5*F71 + $B$6*F72   )/(1+E17 )),"")</f>
        <v/>
      </c>
      <c r="F72" s="38">
        <f t="shared" ref="F72:G76" ca="1" si="84">IF($A72 &lt;=F$69, MAX($B$67*(F32-$B$66), ( $B$5*G71 + $B$6*G72   )/(1+F17 )),"")</f>
        <v>0</v>
      </c>
      <c r="G72" s="38">
        <f t="shared" ca="1" si="84"/>
        <v>0</v>
      </c>
      <c r="H72" s="12">
        <f t="shared" ca="1" si="79"/>
        <v>0</v>
      </c>
    </row>
    <row r="73" spans="1:8">
      <c r="A73" s="36">
        <v>3</v>
      </c>
      <c r="B73" s="38" t="str">
        <f t="shared" ref="B73" si="85">IF($A73 &lt;=B$69, MAX($B$67*(B33-$B$66), ( $B$5*C72 + $B$6*C73   )/(1+B18 )),"")</f>
        <v/>
      </c>
      <c r="C73" s="38" t="str">
        <f t="shared" ref="C73" si="86">IF($A73 &lt;=C$69, MAX($B$67*(C33-$B$66), ( $B$5*D72 + $B$6*D73   )/(1+C18 )),"")</f>
        <v/>
      </c>
      <c r="D73" s="38" t="str">
        <f t="shared" ref="D73" si="87">IF($A73 &lt;=D$69, MAX($B$67*(D33-$B$66), ( $B$5*E72 + $B$6*E73   )/(1+D18 )),"")</f>
        <v/>
      </c>
      <c r="E73" s="38">
        <f t="shared" ref="E73" ca="1" si="88">IF($A73 &lt;=E$69, MAX($B$67*(E33-$B$66), ( $B$5*F72 + $B$6*F73   )/(1+E18 )),"")</f>
        <v>0.28906847369166572</v>
      </c>
      <c r="F73" s="38">
        <f t="shared" ca="1" si="84"/>
        <v>0.61661196123169226</v>
      </c>
      <c r="G73" s="38">
        <f t="shared" ca="1" si="84"/>
        <v>1.3070878692993291</v>
      </c>
      <c r="H73" s="12">
        <f t="shared" ca="1" si="79"/>
        <v>2.7550941888756881</v>
      </c>
    </row>
    <row r="74" spans="1:8">
      <c r="A74" s="36">
        <v>2</v>
      </c>
      <c r="B74" s="38" t="str">
        <f t="shared" ref="B74" si="89">IF($A74 &lt;=B$69, MAX($B$67*(B34-$B$66), ( $B$5*C73 + $B$6*C74   )/(1+B19 )),"")</f>
        <v/>
      </c>
      <c r="C74" s="38" t="str">
        <f t="shared" ref="C74" si="90">IF($A74 &lt;=C$69, MAX($B$67*(C34-$B$66), ( $B$5*D73 + $B$6*D74   )/(1+C19 )),"")</f>
        <v/>
      </c>
      <c r="D74" s="38">
        <f t="shared" ref="D74" ca="1" si="91">IF($A74 &lt;=D$69, MAX($B$67*(D34-$B$66), ( $B$5*E73 + $B$6*E74   )/(1+D19 )),"")</f>
        <v>0.83945525536807564</v>
      </c>
      <c r="E74" s="38">
        <f t="shared" ref="E74" ca="1" si="92">IF($A74 &lt;=E$69, MAX($B$67*(E34-$B$66), ( $B$5*F73 + $B$6*F74   )/(1+E19 )),"")</f>
        <v>1.4914161229440226</v>
      </c>
      <c r="F74" s="38">
        <f t="shared" ca="1" si="84"/>
        <v>2.5286355004449574</v>
      </c>
      <c r="G74" s="38">
        <f t="shared" ca="1" si="84"/>
        <v>3.9980146969891965</v>
      </c>
      <c r="H74" s="12">
        <f t="shared" ca="1" si="79"/>
        <v>5.5935960835094249</v>
      </c>
    </row>
    <row r="75" spans="1:8">
      <c r="A75" s="36">
        <v>1</v>
      </c>
      <c r="B75" s="38" t="str">
        <f t="shared" ref="B75" si="93">IF($A75 &lt;=B$69, MAX($B$67*(B35-$B$66), ( $B$5*C74 + $B$6*C75   )/(1+B20 )),"")</f>
        <v/>
      </c>
      <c r="C75" s="38">
        <f t="shared" ref="C75" ca="1" si="94">IF($A75 &lt;=C$69, MAX($B$67*(C35-$B$66), ( $B$5*D74 + $B$6*D75   )/(1+C20 )),"")</f>
        <v>1.5566517549538208</v>
      </c>
      <c r="D75" s="38">
        <f t="shared" ref="D75" ca="1" si="95">IF($A75 &lt;=D$69, MAX($B$67*(D35-$B$66), ( $B$5*E74 + $B$6*E75   )/(1+D20 )),"")</f>
        <v>2.4450799475844862</v>
      </c>
      <c r="E75" s="38">
        <f t="shared" ref="E75" ca="1" si="96">IF($A75 &lt;=E$69, MAX($B$67*(E35-$B$66), ( $B$5*F74 + $B$6*F75   )/(1+E20 )),"")</f>
        <v>3.6408066870358144</v>
      </c>
      <c r="F75" s="38">
        <f t="shared" ca="1" si="84"/>
        <v>5.0773737494415636</v>
      </c>
      <c r="G75" s="38">
        <f t="shared" ca="1" si="84"/>
        <v>6.5638874028616492</v>
      </c>
      <c r="H75" s="12">
        <f t="shared" ca="1" si="79"/>
        <v>8.0079010399658017</v>
      </c>
    </row>
    <row r="76" spans="1:8" ht="13.5" thickBot="1">
      <c r="A76" s="41">
        <v>0</v>
      </c>
      <c r="B76" s="44">
        <f t="shared" ref="B76" ca="1" si="97">IF($A76 &lt;=B$69, MAX($B$67*(B36-$B$66), ( $B$5*C75 + $B$6*C76   )/(1+B21 )),"")</f>
        <v>2.3572151638290477</v>
      </c>
      <c r="C76" s="44">
        <f t="shared" ref="C76" ca="1" si="98">IF($A76 &lt;=C$69, MAX($B$67*(C36-$B$66), ( $B$5*D75 + $B$6*D76   )/(1+C21 )),"")</f>
        <v>3.3935000890871803</v>
      </c>
      <c r="D76" s="44">
        <f t="shared" ref="D76" ca="1" si="99">IF($A76 &lt;=D$69, MAX($B$67*(D36-$B$66), ( $B$5*E75 + $B$6*E76   )/(1+D21 )),"")</f>
        <v>4.6473352386077202</v>
      </c>
      <c r="E76" s="44">
        <f t="shared" ref="E76" ca="1" si="100">IF($A76 &lt;=E$69, MAX($B$67*(E36-$B$66), ( $B$5*F75 + $B$6*F76   )/(1+E21 )),"")</f>
        <v>6.0302979445068514</v>
      </c>
      <c r="F76" s="44">
        <f t="shared" ca="1" si="84"/>
        <v>7.4228308597266901</v>
      </c>
      <c r="G76" s="44">
        <f t="shared" ca="1" si="84"/>
        <v>8.7687862492983992</v>
      </c>
      <c r="H76" s="48">
        <f t="shared" ca="1" si="79"/>
        <v>10.047459517865818</v>
      </c>
    </row>
  </sheetData>
  <mergeCells count="9">
    <mergeCell ref="A64:B64"/>
    <mergeCell ref="A1:B1"/>
    <mergeCell ref="A9:B9"/>
    <mergeCell ref="A24:C24"/>
    <mergeCell ref="A48:B48"/>
    <mergeCell ref="J48:K48"/>
    <mergeCell ref="A59:B59"/>
    <mergeCell ref="J59:K59"/>
    <mergeCell ref="A39:C3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7" enableFormatConditionsCalculation="0"/>
  <dimension ref="A1:Q46"/>
  <sheetViews>
    <sheetView showGridLines="0" zoomScaleNormal="100" zoomScalePageLayoutView="175" workbookViewId="0">
      <selection activeCell="D35" sqref="D35"/>
    </sheetView>
  </sheetViews>
  <sheetFormatPr defaultColWidth="8.83203125" defaultRowHeight="12.75"/>
  <cols>
    <col min="1" max="1" width="11.33203125" customWidth="1"/>
    <col min="2" max="2" width="15.83203125" customWidth="1"/>
    <col min="4" max="4" width="10.83203125" customWidth="1"/>
    <col min="7" max="7" width="9.83203125" bestFit="1" customWidth="1"/>
    <col min="10" max="10" width="11.5" bestFit="1" customWidth="1"/>
    <col min="11" max="11" width="16" customWidth="1"/>
    <col min="12" max="12" width="14" customWidth="1"/>
    <col min="13" max="13" width="13.83203125" customWidth="1"/>
    <col min="15" max="15" width="11.1640625" customWidth="1"/>
  </cols>
  <sheetData>
    <row r="1" spans="1:11" ht="13.5" thickBot="1">
      <c r="A1" s="100" t="s">
        <v>17</v>
      </c>
      <c r="B1" s="99"/>
      <c r="E1" s="1"/>
    </row>
    <row r="2" spans="1:11">
      <c r="A2" s="13" t="s">
        <v>2</v>
      </c>
      <c r="B2" s="26">
        <v>0.06</v>
      </c>
    </row>
    <row r="3" spans="1:11">
      <c r="A3" s="14" t="s">
        <v>3</v>
      </c>
      <c r="B3" s="22">
        <v>1.25</v>
      </c>
    </row>
    <row r="4" spans="1:11">
      <c r="A4" s="14" t="s">
        <v>4</v>
      </c>
      <c r="B4" s="23">
        <v>0.9</v>
      </c>
    </row>
    <row r="5" spans="1:11">
      <c r="A5" s="14" t="s">
        <v>5</v>
      </c>
      <c r="B5" s="24">
        <v>0.5</v>
      </c>
      <c r="F5" s="1"/>
    </row>
    <row r="6" spans="1:11" ht="13.5" thickBot="1">
      <c r="A6" s="15" t="s">
        <v>6</v>
      </c>
      <c r="B6" s="25">
        <f>1-B5</f>
        <v>0.5</v>
      </c>
    </row>
    <row r="7" spans="1:11">
      <c r="C7" s="6"/>
      <c r="D7" s="6"/>
      <c r="E7" s="6"/>
      <c r="F7" s="6"/>
      <c r="G7" s="6"/>
      <c r="H7" s="6"/>
      <c r="I7" s="6"/>
      <c r="J7" s="6"/>
      <c r="K7" s="6"/>
    </row>
    <row r="8" spans="1:11" ht="13.5" thickBot="1">
      <c r="A8" s="7"/>
      <c r="B8" s="7"/>
      <c r="C8" s="7"/>
      <c r="D8" s="7"/>
      <c r="E8" s="7"/>
      <c r="F8" s="7"/>
      <c r="G8" s="7"/>
    </row>
    <row r="9" spans="1:11" ht="13.5" thickBot="1">
      <c r="A9" s="101" t="s">
        <v>14</v>
      </c>
      <c r="B9" s="102"/>
      <c r="C9" s="49"/>
      <c r="D9" s="49"/>
      <c r="E9" s="49"/>
      <c r="F9" s="49"/>
      <c r="G9" s="50"/>
    </row>
    <row r="10" spans="1:11">
      <c r="A10" s="51"/>
      <c r="B10" s="52">
        <v>0</v>
      </c>
      <c r="C10" s="52">
        <v>1</v>
      </c>
      <c r="D10" s="52">
        <v>2</v>
      </c>
      <c r="E10" s="52">
        <v>3</v>
      </c>
      <c r="F10" s="52">
        <v>4</v>
      </c>
      <c r="G10" s="53">
        <v>5</v>
      </c>
    </row>
    <row r="11" spans="1:11">
      <c r="A11" s="54">
        <v>5</v>
      </c>
      <c r="B11" s="55"/>
      <c r="C11" s="56" t="str">
        <f t="shared" ref="C11:G16" ca="1" si="0">IF($A11 &lt; C$10, $B$4*OFFSET(C11,0,-1),IF($A11=C$10,$B$3*OFFSET(C11,1,-1),""))</f>
        <v/>
      </c>
      <c r="D11" s="56" t="str">
        <f t="shared" ca="1" si="0"/>
        <v/>
      </c>
      <c r="E11" s="56" t="str">
        <f t="shared" ca="1" si="0"/>
        <v/>
      </c>
      <c r="F11" s="56" t="str">
        <f t="shared" ca="1" si="0"/>
        <v/>
      </c>
      <c r="G11" s="57">
        <f t="shared" ca="1" si="0"/>
        <v>0.18310546875</v>
      </c>
      <c r="H11" s="6"/>
      <c r="I11" s="6"/>
      <c r="J11" s="6"/>
      <c r="K11" s="6"/>
    </row>
    <row r="12" spans="1:11">
      <c r="A12" s="54">
        <v>4</v>
      </c>
      <c r="B12" s="56"/>
      <c r="C12" s="56" t="str">
        <f t="shared" ca="1" si="0"/>
        <v/>
      </c>
      <c r="D12" s="56" t="str">
        <f t="shared" ca="1" si="0"/>
        <v/>
      </c>
      <c r="E12" s="56" t="str">
        <f t="shared" ca="1" si="0"/>
        <v/>
      </c>
      <c r="F12" s="56">
        <f t="shared" ca="1" si="0"/>
        <v>0.146484375</v>
      </c>
      <c r="G12" s="57">
        <f t="shared" ca="1" si="0"/>
        <v>0.1318359375</v>
      </c>
      <c r="H12" s="6"/>
      <c r="I12" s="6"/>
      <c r="J12" s="6"/>
      <c r="K12" s="6"/>
    </row>
    <row r="13" spans="1:11">
      <c r="A13" s="54">
        <v>3</v>
      </c>
      <c r="B13" s="56"/>
      <c r="C13" s="56" t="str">
        <f t="shared" ca="1" si="0"/>
        <v/>
      </c>
      <c r="D13" s="56" t="str">
        <f t="shared" ca="1" si="0"/>
        <v/>
      </c>
      <c r="E13" s="56">
        <f t="shared" ca="1" si="0"/>
        <v>0.1171875</v>
      </c>
      <c r="F13" s="56">
        <f t="shared" ca="1" si="0"/>
        <v>0.10546875</v>
      </c>
      <c r="G13" s="57">
        <f t="shared" ca="1" si="0"/>
        <v>9.4921875000000003E-2</v>
      </c>
      <c r="H13" s="6"/>
      <c r="I13" s="6"/>
      <c r="J13" s="6"/>
      <c r="K13" s="6"/>
    </row>
    <row r="14" spans="1:11">
      <c r="A14" s="54">
        <v>2</v>
      </c>
      <c r="B14" s="56"/>
      <c r="C14" s="56" t="str">
        <f t="shared" ca="1" si="0"/>
        <v/>
      </c>
      <c r="D14" s="56">
        <f t="shared" ca="1" si="0"/>
        <v>9.375E-2</v>
      </c>
      <c r="E14" s="56">
        <f t="shared" ca="1" si="0"/>
        <v>8.4375000000000006E-2</v>
      </c>
      <c r="F14" s="56">
        <f t="shared" ca="1" si="0"/>
        <v>7.5937500000000005E-2</v>
      </c>
      <c r="G14" s="57">
        <f t="shared" ca="1" si="0"/>
        <v>6.8343750000000009E-2</v>
      </c>
      <c r="H14" s="6"/>
      <c r="I14" s="6"/>
      <c r="J14" s="6"/>
      <c r="K14" s="6"/>
    </row>
    <row r="15" spans="1:11">
      <c r="A15" s="54">
        <v>1</v>
      </c>
      <c r="B15" s="56"/>
      <c r="C15" s="56">
        <f t="shared" ca="1" si="0"/>
        <v>7.4999999999999997E-2</v>
      </c>
      <c r="D15" s="56">
        <f t="shared" ca="1" si="0"/>
        <v>6.7500000000000004E-2</v>
      </c>
      <c r="E15" s="56">
        <f t="shared" ca="1" si="0"/>
        <v>6.0750000000000005E-2</v>
      </c>
      <c r="F15" s="56">
        <f t="shared" ca="1" si="0"/>
        <v>5.4675000000000008E-2</v>
      </c>
      <c r="G15" s="57">
        <f t="shared" ca="1" si="0"/>
        <v>4.9207500000000008E-2</v>
      </c>
      <c r="H15" s="6"/>
      <c r="I15" s="6"/>
      <c r="J15" s="6"/>
      <c r="K15" s="6"/>
    </row>
    <row r="16" spans="1:11" ht="13.5" thickBot="1">
      <c r="A16" s="58">
        <v>0</v>
      </c>
      <c r="B16" s="59">
        <f>$B$2</f>
        <v>0.06</v>
      </c>
      <c r="C16" s="60">
        <f t="shared" ca="1" si="0"/>
        <v>5.3999999999999999E-2</v>
      </c>
      <c r="D16" s="59">
        <f t="shared" ca="1" si="0"/>
        <v>4.8599999999999997E-2</v>
      </c>
      <c r="E16" s="59">
        <f t="shared" ca="1" si="0"/>
        <v>4.3740000000000001E-2</v>
      </c>
      <c r="F16" s="59">
        <f t="shared" ca="1" si="0"/>
        <v>3.9366000000000005E-2</v>
      </c>
      <c r="G16" s="61">
        <f t="shared" ca="1" si="0"/>
        <v>3.5429400000000007E-2</v>
      </c>
      <c r="H16" s="6"/>
      <c r="I16" s="6"/>
      <c r="J16" s="6"/>
      <c r="K16" s="6"/>
    </row>
    <row r="17" spans="1:17">
      <c r="C17" s="6"/>
      <c r="D17" s="6"/>
      <c r="E17" s="6"/>
      <c r="F17" s="6"/>
      <c r="G17" s="6"/>
      <c r="H17" s="6"/>
      <c r="I17" s="6"/>
      <c r="J17" s="6"/>
      <c r="K17" s="6"/>
    </row>
    <row r="18" spans="1:17" ht="13.5" thickBot="1">
      <c r="A18" s="1"/>
      <c r="J18" s="1"/>
    </row>
    <row r="19" spans="1:17" ht="13.5" thickBot="1">
      <c r="A19" s="95" t="s">
        <v>21</v>
      </c>
      <c r="B19" s="105"/>
      <c r="C19" s="106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5"/>
      <c r="Q19" t="s">
        <v>7</v>
      </c>
    </row>
    <row r="20" spans="1:17">
      <c r="A20" s="36"/>
      <c r="B20" s="38">
        <v>0</v>
      </c>
      <c r="C20" s="38">
        <v>1</v>
      </c>
      <c r="D20" s="38">
        <v>2</v>
      </c>
      <c r="E20" s="38">
        <v>3</v>
      </c>
      <c r="F20" s="38">
        <v>4</v>
      </c>
      <c r="G20" s="38"/>
      <c r="H20" s="38"/>
      <c r="I20" s="38"/>
      <c r="J20" s="38"/>
      <c r="K20" s="38"/>
      <c r="P20" s="12"/>
    </row>
    <row r="21" spans="1:17">
      <c r="A21" s="36">
        <v>5</v>
      </c>
      <c r="B21" s="37" t="str">
        <f t="shared" ref="B21:E26" si="1">IF($A21 &lt;=B$20,($B$5*C20 + $B$6*C21)/(1+B11), "")</f>
        <v/>
      </c>
      <c r="C21" s="37" t="str">
        <f t="shared" si="1"/>
        <v/>
      </c>
      <c r="D21" s="37" t="str">
        <f t="shared" si="1"/>
        <v/>
      </c>
      <c r="E21" s="37" t="str">
        <f t="shared" si="1"/>
        <v/>
      </c>
      <c r="F21" s="37"/>
      <c r="G21" s="45"/>
      <c r="H21" s="45"/>
      <c r="I21" s="45"/>
      <c r="J21" s="38"/>
      <c r="K21" s="38"/>
      <c r="P21" s="12"/>
    </row>
    <row r="22" spans="1:17">
      <c r="A22" s="36">
        <v>4</v>
      </c>
      <c r="B22" s="37" t="str">
        <f t="shared" si="1"/>
        <v/>
      </c>
      <c r="C22" s="37" t="str">
        <f t="shared" si="1"/>
        <v/>
      </c>
      <c r="D22" s="37" t="str">
        <f t="shared" si="1"/>
        <v/>
      </c>
      <c r="E22" s="37" t="str">
        <f t="shared" si="1"/>
        <v/>
      </c>
      <c r="F22" s="37">
        <v>100</v>
      </c>
      <c r="G22" s="45"/>
      <c r="H22" s="45"/>
      <c r="I22" s="45"/>
      <c r="J22" s="38"/>
      <c r="K22" s="38"/>
      <c r="P22" s="12"/>
    </row>
    <row r="23" spans="1:17">
      <c r="A23" s="36">
        <v>3</v>
      </c>
      <c r="B23" s="37" t="str">
        <f t="shared" si="1"/>
        <v/>
      </c>
      <c r="C23" s="37" t="str">
        <f t="shared" si="1"/>
        <v/>
      </c>
      <c r="D23" s="37" t="str">
        <f t="shared" si="1"/>
        <v/>
      </c>
      <c r="E23" s="37">
        <f t="shared" ca="1" si="1"/>
        <v>89.510489510489506</v>
      </c>
      <c r="F23" s="37">
        <v>100</v>
      </c>
      <c r="G23" s="45"/>
      <c r="H23" s="45"/>
      <c r="I23" s="45"/>
      <c r="J23" s="38"/>
      <c r="K23" s="38"/>
      <c r="P23" s="12"/>
    </row>
    <row r="24" spans="1:17">
      <c r="A24" s="36">
        <v>2</v>
      </c>
      <c r="B24" s="37" t="str">
        <f t="shared" si="1"/>
        <v/>
      </c>
      <c r="C24" s="37" t="str">
        <f t="shared" si="1"/>
        <v/>
      </c>
      <c r="D24" s="37">
        <f t="shared" ca="1" si="1"/>
        <v>83.076347283840079</v>
      </c>
      <c r="E24" s="37">
        <f t="shared" ca="1" si="1"/>
        <v>92.21902017291066</v>
      </c>
      <c r="F24" s="37">
        <v>100</v>
      </c>
      <c r="G24" s="45"/>
      <c r="H24" s="45"/>
      <c r="I24" s="45"/>
      <c r="J24" s="38"/>
      <c r="K24" s="38"/>
      <c r="P24" s="12"/>
    </row>
    <row r="25" spans="1:17">
      <c r="A25" s="36">
        <v>1</v>
      </c>
      <c r="B25" s="37" t="str">
        <f t="shared" si="1"/>
        <v/>
      </c>
      <c r="C25" s="37">
        <f t="shared" ca="1" si="1"/>
        <v>79.268001029924179</v>
      </c>
      <c r="D25" s="37">
        <f t="shared" ca="1" si="1"/>
        <v>87.349854930496903</v>
      </c>
      <c r="E25" s="37">
        <f t="shared" ca="1" si="1"/>
        <v>94.272920103700201</v>
      </c>
      <c r="F25" s="37">
        <v>100</v>
      </c>
      <c r="G25" s="45"/>
      <c r="H25" s="45"/>
      <c r="I25" s="45"/>
      <c r="J25" s="38"/>
      <c r="K25" s="38"/>
      <c r="P25" s="12"/>
    </row>
    <row r="26" spans="1:17">
      <c r="A26" s="36">
        <v>0</v>
      </c>
      <c r="B26" s="37">
        <f t="shared" ca="1" si="1"/>
        <v>77.217740328716005</v>
      </c>
      <c r="C26" s="37">
        <f t="shared" ca="1" si="1"/>
        <v>84.433608466953771</v>
      </c>
      <c r="D26" s="37">
        <f t="shared" ca="1" si="1"/>
        <v>90.636191717841641</v>
      </c>
      <c r="E26" s="11">
        <f t="shared" ca="1" si="1"/>
        <v>95.809301166957283</v>
      </c>
      <c r="F26" s="37">
        <v>100</v>
      </c>
      <c r="G26" s="45" t="s">
        <v>7</v>
      </c>
      <c r="H26" s="45"/>
      <c r="I26" s="45"/>
      <c r="J26" s="38"/>
      <c r="K26" s="38"/>
      <c r="P26" s="12"/>
    </row>
    <row r="27" spans="1:17">
      <c r="A27" s="36"/>
      <c r="B27" s="45"/>
      <c r="C27" s="45"/>
      <c r="D27" s="45"/>
      <c r="E27" s="45"/>
      <c r="F27" s="45"/>
      <c r="G27" s="45"/>
      <c r="H27" s="45"/>
      <c r="I27" s="45"/>
      <c r="J27" s="38"/>
      <c r="K27" s="38"/>
      <c r="P27" s="12"/>
    </row>
    <row r="28" spans="1:17" ht="13.5" thickBot="1">
      <c r="A28" s="36"/>
      <c r="B28" s="38"/>
      <c r="C28" s="45"/>
      <c r="D28" s="38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12"/>
    </row>
    <row r="29" spans="1:17" ht="13.5" thickBot="1">
      <c r="A29" s="98" t="s">
        <v>1</v>
      </c>
      <c r="B29" s="99"/>
      <c r="C29" s="45"/>
      <c r="D29" s="38"/>
      <c r="E29" s="38"/>
      <c r="F29" s="38"/>
      <c r="G29" s="38"/>
      <c r="H29" s="38"/>
      <c r="I29" s="38"/>
      <c r="J29" s="38"/>
      <c r="K29" s="98" t="s">
        <v>0</v>
      </c>
      <c r="L29" s="99"/>
      <c r="M29" s="38"/>
      <c r="N29" s="38"/>
      <c r="O29" s="38"/>
      <c r="P29" s="12"/>
    </row>
    <row r="30" spans="1:17">
      <c r="A30" s="16" t="s">
        <v>15</v>
      </c>
      <c r="B30" s="19">
        <v>3</v>
      </c>
      <c r="C30" s="38"/>
      <c r="D30" s="38"/>
      <c r="E30" s="38"/>
      <c r="F30" s="38"/>
      <c r="G30" s="38"/>
      <c r="H30" s="38"/>
      <c r="I30" s="38"/>
      <c r="J30" s="38"/>
      <c r="K30" s="16" t="s">
        <v>15</v>
      </c>
      <c r="L30" s="19">
        <v>2</v>
      </c>
      <c r="M30" s="38"/>
      <c r="N30" s="38"/>
      <c r="O30" s="38"/>
      <c r="P30" s="12"/>
    </row>
    <row r="31" spans="1:17">
      <c r="A31" s="17" t="s">
        <v>16</v>
      </c>
      <c r="B31" s="20">
        <v>88</v>
      </c>
      <c r="C31" s="38"/>
      <c r="D31" s="38"/>
      <c r="E31" s="38"/>
      <c r="F31" s="38"/>
      <c r="G31" s="38"/>
      <c r="H31" s="38"/>
      <c r="I31" s="38"/>
      <c r="J31" s="38"/>
      <c r="K31" s="17" t="s">
        <v>16</v>
      </c>
      <c r="L31" s="20">
        <v>84</v>
      </c>
      <c r="M31" s="38"/>
      <c r="N31" s="38"/>
      <c r="O31" s="38"/>
      <c r="P31" s="12"/>
    </row>
    <row r="32" spans="1:17" ht="13.5" thickBot="1">
      <c r="A32" s="18" t="s">
        <v>8</v>
      </c>
      <c r="B32" s="21">
        <v>-1</v>
      </c>
      <c r="C32" s="38"/>
      <c r="D32" s="47"/>
      <c r="E32" s="38"/>
      <c r="F32" s="38"/>
      <c r="G32" s="38"/>
      <c r="H32" s="38"/>
      <c r="I32" s="38"/>
      <c r="J32" s="38"/>
      <c r="K32" s="18" t="s">
        <v>8</v>
      </c>
      <c r="L32" s="21">
        <v>1</v>
      </c>
      <c r="M32" s="38"/>
      <c r="N32" s="38"/>
      <c r="O32" s="38"/>
      <c r="P32" s="12"/>
    </row>
    <row r="33" spans="1:16">
      <c r="A33" s="36"/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12"/>
    </row>
    <row r="34" spans="1:16">
      <c r="A34" s="36"/>
      <c r="B34" s="38">
        <v>0</v>
      </c>
      <c r="C34" s="38">
        <v>1</v>
      </c>
      <c r="D34" s="38">
        <v>2</v>
      </c>
      <c r="E34" s="38">
        <v>3</v>
      </c>
      <c r="F34" s="38"/>
      <c r="G34" s="38"/>
      <c r="H34" s="38"/>
      <c r="I34" s="38"/>
      <c r="J34" s="38"/>
      <c r="K34" s="46"/>
      <c r="L34" s="46">
        <v>0</v>
      </c>
      <c r="M34" s="46">
        <v>1</v>
      </c>
      <c r="N34" s="46">
        <v>2</v>
      </c>
      <c r="O34" s="38"/>
      <c r="P34" s="12"/>
    </row>
    <row r="35" spans="1:16">
      <c r="A35" s="36">
        <v>3</v>
      </c>
      <c r="B35" s="37" t="str">
        <f t="shared" ref="B35:D38" si="2">IF($A35 &lt;=B$34, MAX($B$32*(B23-$B$31), ( $B$5*C34 + $B$6*C35   )/(1+B13 )),"")</f>
        <v/>
      </c>
      <c r="C35" s="37" t="str">
        <f t="shared" si="2"/>
        <v/>
      </c>
      <c r="D35" s="37" t="str">
        <f t="shared" si="2"/>
        <v/>
      </c>
      <c r="E35" s="37">
        <f ca="1">MAX(0, $B$32*(E23-$B$31))</f>
        <v>0</v>
      </c>
      <c r="F35" s="38"/>
      <c r="G35" s="38"/>
      <c r="H35" s="38"/>
      <c r="I35" s="38"/>
      <c r="J35" s="38"/>
      <c r="K35" s="46">
        <v>2</v>
      </c>
      <c r="L35" s="37" t="str">
        <f t="shared" ref="L35:M37" si="3">IF($A24 &lt;= L$34, ($B$5*M34 + $B$6*M35  )/(1+B14),"")</f>
        <v/>
      </c>
      <c r="M35" s="37" t="str">
        <f t="shared" si="3"/>
        <v/>
      </c>
      <c r="N35" s="37">
        <f ca="1">MAX(0,$L$32*(D24-$L$31))</f>
        <v>0</v>
      </c>
      <c r="O35" s="38"/>
      <c r="P35" s="12"/>
    </row>
    <row r="36" spans="1:16">
      <c r="A36" s="36">
        <v>2</v>
      </c>
      <c r="B36" s="37" t="str">
        <f t="shared" si="2"/>
        <v/>
      </c>
      <c r="C36" s="37" t="str">
        <f t="shared" si="2"/>
        <v/>
      </c>
      <c r="D36" s="37">
        <f t="shared" ca="1" si="2"/>
        <v>4.9236527161599213</v>
      </c>
      <c r="E36" s="37">
        <f ca="1">MAX(0, $B$32*(E24-$B$31))</f>
        <v>0</v>
      </c>
      <c r="F36" s="38"/>
      <c r="G36" s="38"/>
      <c r="H36" s="38"/>
      <c r="I36" s="38"/>
      <c r="J36" s="38"/>
      <c r="K36" s="46">
        <v>1</v>
      </c>
      <c r="L36" s="37" t="str">
        <f t="shared" si="3"/>
        <v/>
      </c>
      <c r="M36" s="37">
        <f t="shared" ca="1" si="3"/>
        <v>1.5580720606962342</v>
      </c>
      <c r="N36" s="37">
        <f ca="1">MAX(0,$L$32*(D25-$L$31))</f>
        <v>3.3498549304969032</v>
      </c>
      <c r="O36" s="38"/>
      <c r="P36" s="12"/>
    </row>
    <row r="37" spans="1:16">
      <c r="A37" s="36">
        <v>1</v>
      </c>
      <c r="B37" s="37" t="str">
        <f t="shared" si="2"/>
        <v/>
      </c>
      <c r="C37" s="37">
        <f t="shared" ca="1" si="2"/>
        <v>8.7319989700758214</v>
      </c>
      <c r="D37" s="37">
        <f t="shared" ca="1" si="2"/>
        <v>0.65014506950309681</v>
      </c>
      <c r="E37" s="37">
        <f ca="1">MAX(0, $B$32*(E25-$B$31))</f>
        <v>0</v>
      </c>
      <c r="F37" s="38"/>
      <c r="G37" s="38"/>
      <c r="H37" s="38"/>
      <c r="I37" s="38"/>
      <c r="J37" s="38"/>
      <c r="K37" s="46">
        <v>0</v>
      </c>
      <c r="L37" s="37">
        <f t="shared" ca="1" si="3"/>
        <v>2.9694744531806512</v>
      </c>
      <c r="M37" s="11">
        <f t="shared" ca="1" si="3"/>
        <v>4.7372137800467469</v>
      </c>
      <c r="N37" s="37">
        <f ca="1">MAX(0,$L$32*(D26-$L$31))</f>
        <v>6.6361917178416405</v>
      </c>
      <c r="O37" s="38"/>
      <c r="P37" s="12"/>
    </row>
    <row r="38" spans="1:16" ht="13.5" thickBot="1">
      <c r="A38" s="41">
        <v>0</v>
      </c>
      <c r="B38" s="43">
        <f t="shared" ca="1" si="2"/>
        <v>10.782259671283995</v>
      </c>
      <c r="C38" s="43">
        <f t="shared" ca="1" si="2"/>
        <v>3.5663915330462288</v>
      </c>
      <c r="D38" s="42">
        <f t="shared" ca="1" si="2"/>
        <v>0</v>
      </c>
      <c r="E38" s="43">
        <f ca="1">MAX(0, $B$32*(E26-$B$31))</f>
        <v>0</v>
      </c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8"/>
    </row>
    <row r="39" spans="1:16">
      <c r="B39" s="4"/>
      <c r="C39" s="4"/>
      <c r="D39" s="2"/>
      <c r="E39" s="4"/>
    </row>
    <row r="40" spans="1:16">
      <c r="B40" s="4"/>
      <c r="C40" s="4"/>
      <c r="D40" s="2"/>
      <c r="E40" s="4"/>
    </row>
    <row r="43" spans="1:16">
      <c r="B43" s="5" t="s">
        <v>7</v>
      </c>
      <c r="C43" s="3"/>
      <c r="D43" s="5"/>
      <c r="E43" s="5"/>
      <c r="F43" s="5"/>
      <c r="G43" s="5"/>
    </row>
    <row r="46" spans="1:16">
      <c r="A46" s="1"/>
    </row>
  </sheetData>
  <mergeCells count="5">
    <mergeCell ref="K29:L29"/>
    <mergeCell ref="A1:B1"/>
    <mergeCell ref="A9:B9"/>
    <mergeCell ref="A19:C19"/>
    <mergeCell ref="A29:B29"/>
  </mergeCells>
  <phoneticPr fontId="4" type="noConversion"/>
  <pageMargins left="0.75" right="0.75" top="1" bottom="1" header="0.5" footer="0.5"/>
  <pageSetup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1" enableFormatConditionsCalculation="0"/>
  <dimension ref="A1:Q51"/>
  <sheetViews>
    <sheetView showGridLines="0" topLeftCell="A19" zoomScaleNormal="100" zoomScalePageLayoutView="160" workbookViewId="0">
      <selection activeCell="O39" sqref="O39"/>
    </sheetView>
  </sheetViews>
  <sheetFormatPr defaultColWidth="8.83203125" defaultRowHeight="12.75"/>
  <cols>
    <col min="1" max="1" width="11.33203125" customWidth="1"/>
    <col min="2" max="2" width="15.83203125" customWidth="1"/>
    <col min="4" max="4" width="10.83203125" customWidth="1"/>
    <col min="7" max="7" width="9.83203125" bestFit="1" customWidth="1"/>
    <col min="10" max="10" width="11.5" bestFit="1" customWidth="1"/>
    <col min="11" max="11" width="16" customWidth="1"/>
    <col min="12" max="12" width="14" customWidth="1"/>
    <col min="13" max="13" width="13.83203125" customWidth="1"/>
    <col min="15" max="15" width="11.1640625" customWidth="1"/>
  </cols>
  <sheetData>
    <row r="1" spans="1:16" ht="13.5" thickBot="1">
      <c r="A1" s="100" t="s">
        <v>17</v>
      </c>
      <c r="B1" s="99"/>
      <c r="E1" s="1"/>
    </row>
    <row r="2" spans="1:16">
      <c r="A2" s="13" t="s">
        <v>2</v>
      </c>
      <c r="B2" s="26">
        <v>0.06</v>
      </c>
    </row>
    <row r="3" spans="1:16">
      <c r="A3" s="14" t="s">
        <v>3</v>
      </c>
      <c r="B3" s="22">
        <v>1.25</v>
      </c>
    </row>
    <row r="4" spans="1:16">
      <c r="A4" s="14" t="s">
        <v>4</v>
      </c>
      <c r="B4" s="23">
        <v>0.9</v>
      </c>
    </row>
    <row r="5" spans="1:16">
      <c r="A5" s="14" t="s">
        <v>5</v>
      </c>
      <c r="B5" s="24">
        <v>0.5</v>
      </c>
      <c r="F5" s="1"/>
    </row>
    <row r="6" spans="1:16" ht="13.5" thickBot="1">
      <c r="A6" s="15" t="s">
        <v>6</v>
      </c>
      <c r="B6" s="25">
        <f>1-B5</f>
        <v>0.5</v>
      </c>
    </row>
    <row r="7" spans="1:16">
      <c r="C7" s="6"/>
      <c r="D7" s="6"/>
      <c r="E7" s="6"/>
      <c r="F7" s="6"/>
      <c r="G7" s="6"/>
      <c r="H7" s="6"/>
      <c r="I7" s="6"/>
      <c r="J7" s="6"/>
      <c r="K7" s="6"/>
    </row>
    <row r="8" spans="1:16" ht="13.5" thickBot="1">
      <c r="A8" s="7"/>
      <c r="B8" s="7"/>
      <c r="C8" s="7"/>
      <c r="D8" s="7"/>
      <c r="E8" s="7"/>
      <c r="F8" s="7"/>
      <c r="G8" s="7"/>
    </row>
    <row r="9" spans="1:16" ht="13.5" thickBot="1">
      <c r="A9" s="101" t="s">
        <v>14</v>
      </c>
      <c r="B9" s="102"/>
      <c r="C9" s="49"/>
      <c r="D9" s="49"/>
      <c r="E9" s="49"/>
      <c r="F9" s="49"/>
      <c r="G9" s="49"/>
      <c r="H9" s="35"/>
      <c r="J9" s="95" t="s">
        <v>21</v>
      </c>
      <c r="K9" s="96"/>
      <c r="L9" s="97"/>
      <c r="M9" s="34"/>
      <c r="N9" s="34"/>
      <c r="O9" s="34"/>
      <c r="P9" s="35"/>
    </row>
    <row r="10" spans="1:16">
      <c r="A10" s="51"/>
      <c r="B10" s="52">
        <v>0</v>
      </c>
      <c r="C10" s="52">
        <v>1</v>
      </c>
      <c r="D10" s="52">
        <v>2</v>
      </c>
      <c r="E10" s="52">
        <v>3</v>
      </c>
      <c r="F10" s="52">
        <v>4</v>
      </c>
      <c r="G10" s="52">
        <v>5</v>
      </c>
      <c r="H10" s="12"/>
      <c r="J10" s="36"/>
      <c r="K10" s="38">
        <v>0</v>
      </c>
      <c r="L10" s="38">
        <v>1</v>
      </c>
      <c r="M10" s="38">
        <v>2</v>
      </c>
      <c r="N10" s="38">
        <v>3</v>
      </c>
      <c r="O10" s="38">
        <v>4</v>
      </c>
      <c r="P10" s="12"/>
    </row>
    <row r="11" spans="1:16">
      <c r="A11" s="54">
        <v>5</v>
      </c>
      <c r="B11" s="55"/>
      <c r="C11" s="56" t="str">
        <f t="shared" ref="C11:G16" ca="1" si="0">IF($A11 &lt; C$10, $B$4*OFFSET(C11,0,-1),IF($A11=C$10,$B$3*OFFSET(C11,1,-1),""))</f>
        <v/>
      </c>
      <c r="D11" s="56" t="str">
        <f t="shared" ca="1" si="0"/>
        <v/>
      </c>
      <c r="E11" s="56" t="str">
        <f t="shared" ca="1" si="0"/>
        <v/>
      </c>
      <c r="F11" s="56" t="str">
        <f t="shared" ca="1" si="0"/>
        <v/>
      </c>
      <c r="G11" s="56">
        <f t="shared" ca="1" si="0"/>
        <v>0.18310546875</v>
      </c>
      <c r="H11" s="57"/>
      <c r="I11" s="6"/>
      <c r="J11" s="36">
        <v>5</v>
      </c>
      <c r="K11" s="37" t="str">
        <f t="shared" ref="K11:N16" si="1">IF($J11 &lt;=K$10,($B$5*L10 + $B$6*L11)/(1+B11), "")</f>
        <v/>
      </c>
      <c r="L11" s="37" t="str">
        <f t="shared" si="1"/>
        <v/>
      </c>
      <c r="M11" s="37" t="str">
        <f t="shared" si="1"/>
        <v/>
      </c>
      <c r="N11" s="37" t="str">
        <f t="shared" si="1"/>
        <v/>
      </c>
      <c r="O11" s="37"/>
      <c r="P11" s="63"/>
    </row>
    <row r="12" spans="1:16">
      <c r="A12" s="54">
        <v>4</v>
      </c>
      <c r="B12" s="56"/>
      <c r="C12" s="56" t="str">
        <f t="shared" ca="1" si="0"/>
        <v/>
      </c>
      <c r="D12" s="56" t="str">
        <f t="shared" ca="1" si="0"/>
        <v/>
      </c>
      <c r="E12" s="56" t="str">
        <f t="shared" ca="1" si="0"/>
        <v/>
      </c>
      <c r="F12" s="56">
        <f t="shared" ca="1" si="0"/>
        <v>0.146484375</v>
      </c>
      <c r="G12" s="56">
        <f t="shared" ca="1" si="0"/>
        <v>0.1318359375</v>
      </c>
      <c r="H12" s="57"/>
      <c r="I12" s="6"/>
      <c r="J12" s="36">
        <v>4</v>
      </c>
      <c r="K12" s="37" t="str">
        <f t="shared" si="1"/>
        <v/>
      </c>
      <c r="L12" s="37" t="str">
        <f t="shared" si="1"/>
        <v/>
      </c>
      <c r="M12" s="37" t="str">
        <f t="shared" si="1"/>
        <v/>
      </c>
      <c r="N12" s="37" t="str">
        <f t="shared" si="1"/>
        <v/>
      </c>
      <c r="O12" s="37">
        <v>100</v>
      </c>
      <c r="P12" s="63"/>
    </row>
    <row r="13" spans="1:16">
      <c r="A13" s="54">
        <v>3</v>
      </c>
      <c r="B13" s="56"/>
      <c r="C13" s="56" t="str">
        <f t="shared" ca="1" si="0"/>
        <v/>
      </c>
      <c r="D13" s="56" t="str">
        <f t="shared" ca="1" si="0"/>
        <v/>
      </c>
      <c r="E13" s="56">
        <f t="shared" ca="1" si="0"/>
        <v>0.1171875</v>
      </c>
      <c r="F13" s="56">
        <f t="shared" ca="1" si="0"/>
        <v>0.10546875</v>
      </c>
      <c r="G13" s="56">
        <f t="shared" ca="1" si="0"/>
        <v>9.4921875000000003E-2</v>
      </c>
      <c r="H13" s="57"/>
      <c r="I13" s="6"/>
      <c r="J13" s="36">
        <v>3</v>
      </c>
      <c r="K13" s="37" t="str">
        <f t="shared" si="1"/>
        <v/>
      </c>
      <c r="L13" s="37" t="str">
        <f t="shared" si="1"/>
        <v/>
      </c>
      <c r="M13" s="37" t="str">
        <f t="shared" si="1"/>
        <v/>
      </c>
      <c r="N13" s="37">
        <f t="shared" ca="1" si="1"/>
        <v>89.510489510489506</v>
      </c>
      <c r="O13" s="37">
        <v>100</v>
      </c>
      <c r="P13" s="63"/>
    </row>
    <row r="14" spans="1:16">
      <c r="A14" s="54">
        <v>2</v>
      </c>
      <c r="B14" s="56"/>
      <c r="C14" s="56" t="str">
        <f t="shared" ca="1" si="0"/>
        <v/>
      </c>
      <c r="D14" s="56">
        <f t="shared" ca="1" si="0"/>
        <v>9.375E-2</v>
      </c>
      <c r="E14" s="56">
        <f t="shared" ca="1" si="0"/>
        <v>8.4375000000000006E-2</v>
      </c>
      <c r="F14" s="56">
        <f t="shared" ca="1" si="0"/>
        <v>7.5937500000000005E-2</v>
      </c>
      <c r="G14" s="56">
        <f t="shared" ca="1" si="0"/>
        <v>6.8343750000000009E-2</v>
      </c>
      <c r="H14" s="57"/>
      <c r="I14" s="6"/>
      <c r="J14" s="36">
        <v>2</v>
      </c>
      <c r="K14" s="37" t="str">
        <f t="shared" si="1"/>
        <v/>
      </c>
      <c r="L14" s="37" t="str">
        <f t="shared" si="1"/>
        <v/>
      </c>
      <c r="M14" s="37">
        <f t="shared" ca="1" si="1"/>
        <v>83.076347283840079</v>
      </c>
      <c r="N14" s="37">
        <f t="shared" ca="1" si="1"/>
        <v>92.21902017291066</v>
      </c>
      <c r="O14" s="37">
        <v>100</v>
      </c>
      <c r="P14" s="63"/>
    </row>
    <row r="15" spans="1:16">
      <c r="A15" s="54">
        <v>1</v>
      </c>
      <c r="B15" s="56"/>
      <c r="C15" s="56">
        <f t="shared" ca="1" si="0"/>
        <v>7.4999999999999997E-2</v>
      </c>
      <c r="D15" s="56">
        <f t="shared" ca="1" si="0"/>
        <v>6.7500000000000004E-2</v>
      </c>
      <c r="E15" s="56">
        <f t="shared" ca="1" si="0"/>
        <v>6.0750000000000005E-2</v>
      </c>
      <c r="F15" s="56">
        <f t="shared" ca="1" si="0"/>
        <v>5.4675000000000008E-2</v>
      </c>
      <c r="G15" s="56">
        <f t="shared" ca="1" si="0"/>
        <v>4.9207500000000008E-2</v>
      </c>
      <c r="H15" s="57"/>
      <c r="I15" s="6"/>
      <c r="J15" s="36">
        <v>1</v>
      </c>
      <c r="K15" s="37" t="str">
        <f t="shared" si="1"/>
        <v/>
      </c>
      <c r="L15" s="37">
        <f t="shared" ca="1" si="1"/>
        <v>79.268001029924179</v>
      </c>
      <c r="M15" s="37">
        <f t="shared" ca="1" si="1"/>
        <v>87.349854930496903</v>
      </c>
      <c r="N15" s="37">
        <f t="shared" ca="1" si="1"/>
        <v>94.272920103700201</v>
      </c>
      <c r="O15" s="37">
        <v>100</v>
      </c>
      <c r="P15" s="63"/>
    </row>
    <row r="16" spans="1:16">
      <c r="A16" s="54">
        <v>0</v>
      </c>
      <c r="B16" s="56">
        <f>$B$2</f>
        <v>0.06</v>
      </c>
      <c r="C16" s="55">
        <f t="shared" ca="1" si="0"/>
        <v>5.3999999999999999E-2</v>
      </c>
      <c r="D16" s="56">
        <f t="shared" ca="1" si="0"/>
        <v>4.8599999999999997E-2</v>
      </c>
      <c r="E16" s="56">
        <f t="shared" ca="1" si="0"/>
        <v>4.3740000000000001E-2</v>
      </c>
      <c r="F16" s="56">
        <f t="shared" ca="1" si="0"/>
        <v>3.9366000000000005E-2</v>
      </c>
      <c r="G16" s="56">
        <f t="shared" ca="1" si="0"/>
        <v>3.5429400000000007E-2</v>
      </c>
      <c r="H16" s="57"/>
      <c r="I16" s="6"/>
      <c r="J16" s="36">
        <v>0</v>
      </c>
      <c r="K16" s="37">
        <f t="shared" ca="1" si="1"/>
        <v>77.217740328716005</v>
      </c>
      <c r="L16" s="37">
        <f t="shared" ca="1" si="1"/>
        <v>84.433608466953771</v>
      </c>
      <c r="M16" s="37">
        <f t="shared" ca="1" si="1"/>
        <v>90.636191717841641</v>
      </c>
      <c r="N16" s="11">
        <f t="shared" ca="1" si="1"/>
        <v>95.809301166957283</v>
      </c>
      <c r="O16" s="37">
        <v>100</v>
      </c>
      <c r="P16" s="63" t="s">
        <v>7</v>
      </c>
    </row>
    <row r="17" spans="1:17" ht="13.5" thickBot="1">
      <c r="A17" s="41"/>
      <c r="B17" s="44"/>
      <c r="C17" s="59"/>
      <c r="D17" s="59"/>
      <c r="E17" s="59"/>
      <c r="F17" s="59"/>
      <c r="G17" s="59"/>
      <c r="H17" s="61"/>
      <c r="I17" s="6"/>
      <c r="J17" s="41"/>
      <c r="K17" s="62"/>
      <c r="L17" s="62"/>
      <c r="M17" s="62"/>
      <c r="N17" s="62"/>
      <c r="O17" s="62"/>
      <c r="P17" s="64"/>
    </row>
    <row r="18" spans="1:17">
      <c r="A18" s="1"/>
      <c r="H18" s="6"/>
      <c r="I18" s="6"/>
      <c r="J18" s="6"/>
      <c r="K18" s="6"/>
    </row>
    <row r="19" spans="1:17">
      <c r="B19" s="4"/>
      <c r="C19" s="4"/>
      <c r="D19" s="2"/>
      <c r="E19" s="4"/>
    </row>
    <row r="20" spans="1:17" ht="13.5" thickBot="1">
      <c r="B20" s="4"/>
      <c r="C20" s="4"/>
      <c r="D20" s="2"/>
      <c r="E20" s="4"/>
    </row>
    <row r="21" spans="1:17" ht="13.5" thickBot="1">
      <c r="A21" s="95" t="s">
        <v>20</v>
      </c>
      <c r="B21" s="105"/>
      <c r="C21" s="106"/>
      <c r="D21" s="32"/>
      <c r="E21" s="33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5"/>
      <c r="Q21" s="38"/>
    </row>
    <row r="22" spans="1:17">
      <c r="A22" s="36"/>
      <c r="B22" s="37"/>
      <c r="C22" s="37"/>
      <c r="D22" s="11"/>
      <c r="E22" s="37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12"/>
      <c r="Q22" s="38"/>
    </row>
    <row r="23" spans="1:17">
      <c r="A23" s="36"/>
      <c r="B23" s="38">
        <v>0</v>
      </c>
      <c r="C23" s="38">
        <v>1</v>
      </c>
      <c r="D23" s="38">
        <v>2</v>
      </c>
      <c r="E23" s="38">
        <v>3</v>
      </c>
      <c r="F23" s="38">
        <v>4</v>
      </c>
      <c r="G23" s="38">
        <v>5</v>
      </c>
      <c r="H23" s="38">
        <v>6</v>
      </c>
      <c r="I23" s="38"/>
      <c r="J23" s="38"/>
      <c r="K23" s="38"/>
      <c r="L23" s="38"/>
      <c r="M23" s="38"/>
      <c r="N23" s="38"/>
      <c r="O23" s="38"/>
      <c r="P23" s="12"/>
      <c r="Q23" s="38"/>
    </row>
    <row r="24" spans="1:17">
      <c r="A24" s="36">
        <v>6</v>
      </c>
      <c r="B24" s="10" t="str">
        <f t="shared" ref="B24:G30" si="2">IF($A24 &lt;=B$23, 100*$B$34  + ( $B$5 *C23   +   $B$6*C24  )/(1+B10),"")</f>
        <v/>
      </c>
      <c r="C24" s="10" t="str">
        <f t="shared" si="2"/>
        <v/>
      </c>
      <c r="D24" s="10" t="str">
        <f t="shared" si="2"/>
        <v/>
      </c>
      <c r="E24" s="10" t="str">
        <f t="shared" si="2"/>
        <v/>
      </c>
      <c r="F24" s="10" t="str">
        <f t="shared" si="2"/>
        <v/>
      </c>
      <c r="G24" s="10" t="str">
        <f t="shared" si="2"/>
        <v/>
      </c>
      <c r="H24" s="37">
        <v>110</v>
      </c>
      <c r="I24" s="38"/>
      <c r="J24" s="38"/>
      <c r="K24" s="38"/>
      <c r="L24" s="38"/>
      <c r="M24" s="38"/>
      <c r="N24" s="38"/>
      <c r="O24" s="38"/>
      <c r="P24" s="12"/>
      <c r="Q24" s="38"/>
    </row>
    <row r="25" spans="1:17">
      <c r="A25" s="36">
        <v>5</v>
      </c>
      <c r="B25" s="10" t="str">
        <f t="shared" si="2"/>
        <v/>
      </c>
      <c r="C25" s="10" t="str">
        <f t="shared" si="2"/>
        <v/>
      </c>
      <c r="D25" s="10" t="str">
        <f t="shared" si="2"/>
        <v/>
      </c>
      <c r="E25" s="10" t="str">
        <f t="shared" si="2"/>
        <v/>
      </c>
      <c r="F25" s="10" t="str">
        <f t="shared" si="2"/>
        <v/>
      </c>
      <c r="G25" s="10">
        <f t="shared" ca="1" si="2"/>
        <v>102.97565002063557</v>
      </c>
      <c r="H25" s="37">
        <v>110</v>
      </c>
      <c r="I25" s="38"/>
      <c r="J25" s="38"/>
      <c r="K25" s="38"/>
      <c r="L25" s="38"/>
      <c r="M25" s="38"/>
      <c r="N25" s="38"/>
      <c r="O25" s="38"/>
      <c r="P25" s="12"/>
      <c r="Q25" s="38"/>
    </row>
    <row r="26" spans="1:17">
      <c r="A26" s="36">
        <v>4</v>
      </c>
      <c r="B26" s="10" t="str">
        <f t="shared" si="2"/>
        <v/>
      </c>
      <c r="C26" s="10" t="str">
        <f t="shared" si="2"/>
        <v/>
      </c>
      <c r="D26" s="10" t="str">
        <f t="shared" si="2"/>
        <v/>
      </c>
      <c r="E26" s="10" t="str">
        <f t="shared" si="2"/>
        <v/>
      </c>
      <c r="F26" s="10">
        <f t="shared" ca="1" si="2"/>
        <v>101.65536180623702</v>
      </c>
      <c r="G26" s="10">
        <f t="shared" ca="1" si="2"/>
        <v>107.18723037100949</v>
      </c>
      <c r="H26" s="37">
        <v>110</v>
      </c>
      <c r="I26" s="38"/>
      <c r="J26" s="38"/>
      <c r="K26" s="38"/>
      <c r="L26" s="38"/>
      <c r="M26" s="38"/>
      <c r="N26" s="38"/>
      <c r="O26" s="38"/>
      <c r="P26" s="12"/>
      <c r="Q26" s="38"/>
    </row>
    <row r="27" spans="1:17">
      <c r="A27" s="36">
        <v>3</v>
      </c>
      <c r="B27" s="10" t="str">
        <f t="shared" si="2"/>
        <v/>
      </c>
      <c r="C27" s="10" t="str">
        <f t="shared" si="2"/>
        <v/>
      </c>
      <c r="D27" s="10" t="str">
        <f t="shared" si="2"/>
        <v/>
      </c>
      <c r="E27" s="10">
        <f t="shared" ca="1" si="2"/>
        <v>104.02997509364626</v>
      </c>
      <c r="F27" s="10">
        <f t="shared" ca="1" si="2"/>
        <v>108.44286379362883</v>
      </c>
      <c r="G27" s="10">
        <f t="shared" ca="1" si="2"/>
        <v>110.46378879771673</v>
      </c>
      <c r="H27" s="37">
        <v>110</v>
      </c>
      <c r="I27" s="38"/>
      <c r="J27" s="38"/>
      <c r="K27" s="38"/>
      <c r="L27" s="38"/>
      <c r="M27" s="38"/>
      <c r="N27" s="38"/>
      <c r="O27" s="38"/>
      <c r="P27" s="12"/>
      <c r="Q27" s="38"/>
    </row>
    <row r="28" spans="1:17">
      <c r="A28" s="36">
        <v>2</v>
      </c>
      <c r="B28" s="10" t="str">
        <f t="shared" si="2"/>
        <v/>
      </c>
      <c r="C28" s="10" t="str">
        <f t="shared" si="2"/>
        <v/>
      </c>
      <c r="D28" s="10">
        <f t="shared" ca="1" si="2"/>
        <v>108.97984711421685</v>
      </c>
      <c r="E28" s="10">
        <f t="shared" ca="1" si="2"/>
        <v>112.4884404687031</v>
      </c>
      <c r="F28" s="10">
        <f t="shared" ca="1" si="2"/>
        <v>113.82894147287107</v>
      </c>
      <c r="G28" s="10">
        <f t="shared" ca="1" si="2"/>
        <v>112.96311463421769</v>
      </c>
      <c r="H28" s="37">
        <v>110</v>
      </c>
      <c r="I28" s="38"/>
      <c r="J28" s="38"/>
      <c r="K28" s="38"/>
      <c r="L28" s="38"/>
      <c r="M28" s="38"/>
      <c r="N28" s="38"/>
      <c r="O28" s="38"/>
      <c r="P28" s="12"/>
      <c r="Q28" s="38"/>
    </row>
    <row r="29" spans="1:17">
      <c r="A29" s="36">
        <v>1</v>
      </c>
      <c r="B29" s="10" t="str">
        <f t="shared" si="2"/>
        <v/>
      </c>
      <c r="C29" s="10">
        <f t="shared" ca="1" si="2"/>
        <v>115.82977130637603</v>
      </c>
      <c r="D29" s="10">
        <f t="shared" ca="1" si="2"/>
        <v>118.55416119449161</v>
      </c>
      <c r="E29" s="10">
        <f t="shared" ca="1" si="2"/>
        <v>119.27469368153648</v>
      </c>
      <c r="F29" s="10">
        <f t="shared" ca="1" si="2"/>
        <v>117.99732117250858</v>
      </c>
      <c r="G29" s="10">
        <f t="shared" ca="1" si="2"/>
        <v>114.84103478101328</v>
      </c>
      <c r="H29" s="37">
        <v>110</v>
      </c>
      <c r="I29" s="38"/>
      <c r="J29" s="38"/>
      <c r="K29" s="38"/>
      <c r="L29" s="38"/>
      <c r="M29" s="38"/>
      <c r="N29" s="38"/>
      <c r="O29" s="38"/>
      <c r="P29" s="12"/>
      <c r="Q29" s="38"/>
    </row>
    <row r="30" spans="1:17">
      <c r="A30" s="36">
        <v>0</v>
      </c>
      <c r="B30" s="10">
        <f t="shared" ca="1" si="2"/>
        <v>124.13712572733934</v>
      </c>
      <c r="C30" s="10">
        <f t="shared" ca="1" si="2"/>
        <v>126.14093523558337</v>
      </c>
      <c r="D30" s="10">
        <f t="shared" ca="1" si="2"/>
        <v>126.27093028211813</v>
      </c>
      <c r="E30" s="10">
        <f t="shared" ca="1" si="2"/>
        <v>124.56870130612165</v>
      </c>
      <c r="F30" s="10">
        <f t="shared" ca="1" si="2"/>
        <v>121.16255142999428</v>
      </c>
      <c r="G30" s="39">
        <f t="shared" ca="1" si="2"/>
        <v>116.23611807816158</v>
      </c>
      <c r="H30" s="37">
        <v>110</v>
      </c>
      <c r="I30" s="38"/>
      <c r="J30" s="38"/>
      <c r="K30" s="38"/>
      <c r="L30" s="38"/>
      <c r="M30" s="38"/>
      <c r="N30" s="38"/>
      <c r="O30" s="38"/>
      <c r="P30" s="12"/>
      <c r="Q30" s="38"/>
    </row>
    <row r="31" spans="1:17">
      <c r="A31" s="36"/>
      <c r="B31" s="38"/>
      <c r="C31" s="38"/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12"/>
      <c r="Q31" s="38"/>
    </row>
    <row r="32" spans="1:17" ht="13.5" thickBot="1">
      <c r="A32" s="36"/>
      <c r="B32" s="38"/>
      <c r="C32" s="38"/>
      <c r="D32" s="38"/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12"/>
      <c r="Q32" s="38"/>
    </row>
    <row r="33" spans="1:16" ht="13.5" thickBot="1">
      <c r="A33" s="91" t="s">
        <v>9</v>
      </c>
      <c r="B33" s="92"/>
      <c r="C33" s="40"/>
      <c r="D33" s="38"/>
      <c r="E33" s="38"/>
      <c r="F33" s="38"/>
      <c r="G33" s="38"/>
      <c r="H33" s="38"/>
      <c r="I33" s="38"/>
      <c r="J33" s="91" t="s">
        <v>11</v>
      </c>
      <c r="K33" s="92"/>
      <c r="L33" s="40"/>
      <c r="M33" s="38"/>
      <c r="N33" s="38"/>
      <c r="O33" s="38"/>
      <c r="P33" s="12"/>
    </row>
    <row r="34" spans="1:16">
      <c r="A34" s="30" t="s">
        <v>10</v>
      </c>
      <c r="B34" s="31">
        <v>0.1</v>
      </c>
      <c r="C34" s="38"/>
      <c r="D34" s="38"/>
      <c r="E34" s="38"/>
      <c r="F34" s="38"/>
      <c r="G34" s="38"/>
      <c r="H34" s="38"/>
      <c r="I34" s="38"/>
      <c r="J34" s="30" t="s">
        <v>12</v>
      </c>
      <c r="K34" s="31">
        <v>0.1</v>
      </c>
      <c r="L34" s="38"/>
      <c r="M34" s="38"/>
      <c r="N34" s="38"/>
      <c r="O34" s="38"/>
      <c r="P34" s="12"/>
    </row>
    <row r="35" spans="1:16" ht="13.5" thickBot="1">
      <c r="A35" s="28" t="s">
        <v>19</v>
      </c>
      <c r="B35" s="29">
        <v>4</v>
      </c>
      <c r="C35" s="38"/>
      <c r="D35" s="38"/>
      <c r="E35" s="38"/>
      <c r="F35" s="38"/>
      <c r="G35" s="38"/>
      <c r="H35" s="38"/>
      <c r="I35" s="38"/>
      <c r="J35" s="28" t="s">
        <v>19</v>
      </c>
      <c r="K35" s="29">
        <v>4</v>
      </c>
      <c r="L35" s="38"/>
      <c r="M35" s="38"/>
      <c r="N35" s="38"/>
      <c r="O35" s="38"/>
      <c r="P35" s="12"/>
    </row>
    <row r="36" spans="1:16">
      <c r="A36" s="36"/>
      <c r="B36" s="38"/>
      <c r="C36" s="38"/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12"/>
    </row>
    <row r="37" spans="1:16">
      <c r="A37" s="36"/>
      <c r="B37" s="38">
        <v>0</v>
      </c>
      <c r="C37" s="38">
        <v>1</v>
      </c>
      <c r="D37" s="38">
        <v>2</v>
      </c>
      <c r="E37" s="38">
        <v>3</v>
      </c>
      <c r="F37" s="38">
        <v>4</v>
      </c>
      <c r="G37" s="38"/>
      <c r="H37" s="38"/>
      <c r="I37" s="38"/>
      <c r="J37" s="38"/>
      <c r="K37" s="38">
        <v>0</v>
      </c>
      <c r="L37" s="38">
        <v>1</v>
      </c>
      <c r="M37" s="38">
        <v>2</v>
      </c>
      <c r="N37" s="38">
        <v>3</v>
      </c>
      <c r="O37" s="38">
        <v>4</v>
      </c>
      <c r="P37" s="12"/>
    </row>
    <row r="38" spans="1:16">
      <c r="A38" s="36">
        <v>4</v>
      </c>
      <c r="B38" s="10" t="str">
        <f t="shared" ref="B38:E42" si="3">IF($A38 &lt;=B$37,  ( $B$5 *C37   +   $B$6*C38  )/(1+B12),"")</f>
        <v/>
      </c>
      <c r="C38" s="10" t="str">
        <f t="shared" si="3"/>
        <v/>
      </c>
      <c r="D38" s="10" t="str">
        <f t="shared" si="3"/>
        <v/>
      </c>
      <c r="E38" s="10" t="str">
        <f t="shared" si="3"/>
        <v/>
      </c>
      <c r="F38" s="10">
        <f ca="1">IF($A38 &lt;=F$37,  F26-100*$B$34,"")</f>
        <v>91.655361806237025</v>
      </c>
      <c r="G38" s="37"/>
      <c r="H38" s="37"/>
      <c r="I38" s="38"/>
      <c r="J38" s="38">
        <v>4</v>
      </c>
      <c r="K38" s="10" t="str">
        <f>IF($A38 &lt;=K$37,  ( $B$5 *#REF!   +   $B$6*L38  ),"")</f>
        <v/>
      </c>
      <c r="L38" s="10" t="str">
        <f>IF($A38 &lt;=L$37,  ( $B$5 *#REF!   +   $B$6*M38  ),"")</f>
        <v/>
      </c>
      <c r="M38" s="10" t="str">
        <f>IF($A38 &lt;=M$37,  ( $B$5 *#REF!   +   $B$6*N38  ),"")</f>
        <v/>
      </c>
      <c r="N38" s="10" t="str">
        <f>IF($A38 &lt;=N$37,  ( $B$5 *#REF!   +   $B$6*O38  ),"")</f>
        <v/>
      </c>
      <c r="O38" s="10">
        <f ca="1">IF($J38 &lt;=O$37, F26-100*$K$34,"")</f>
        <v>91.655361806237025</v>
      </c>
      <c r="P38" s="12"/>
    </row>
    <row r="39" spans="1:16">
      <c r="A39" s="36">
        <v>3</v>
      </c>
      <c r="B39" s="10" t="str">
        <f t="shared" si="3"/>
        <v/>
      </c>
      <c r="C39" s="10" t="str">
        <f t="shared" si="3"/>
        <v/>
      </c>
      <c r="D39" s="10" t="str">
        <f t="shared" si="3"/>
        <v/>
      </c>
      <c r="E39" s="10">
        <f t="shared" ca="1" si="3"/>
        <v>85.078926142597311</v>
      </c>
      <c r="F39" s="10">
        <f ca="1">IF($A39 &lt;=F$37,  F27-100*$B$34,"")</f>
        <v>98.442863793628831</v>
      </c>
      <c r="G39" s="37"/>
      <c r="H39" s="37"/>
      <c r="I39" s="38"/>
      <c r="J39" s="38">
        <v>3</v>
      </c>
      <c r="K39" s="10" t="str">
        <f t="shared" ref="K39:N42" si="4">IF($A39 &lt;=K$37,  ( $B$5 *L38   +   $B$6*L39  ),"")</f>
        <v/>
      </c>
      <c r="L39" s="10" t="str">
        <f t="shared" si="4"/>
        <v/>
      </c>
      <c r="M39" s="10" t="str">
        <f t="shared" si="4"/>
        <v/>
      </c>
      <c r="N39" s="10">
        <f t="shared" ca="1" si="4"/>
        <v>95.049112799932928</v>
      </c>
      <c r="O39" s="10">
        <f ca="1">IF($J39 &lt;=O$37, F27-100*$K$34,"")</f>
        <v>98.442863793628831</v>
      </c>
      <c r="P39" s="12"/>
    </row>
    <row r="40" spans="1:16">
      <c r="A40" s="36">
        <v>2</v>
      </c>
      <c r="B40" s="10" t="str">
        <f t="shared" si="3"/>
        <v/>
      </c>
      <c r="C40" s="10" t="str">
        <f t="shared" si="3"/>
        <v/>
      </c>
      <c r="D40" s="10">
        <f t="shared" ca="1" si="3"/>
        <v>81.529355242975697</v>
      </c>
      <c r="E40" s="10">
        <f t="shared" ca="1" si="3"/>
        <v>93.266538451412046</v>
      </c>
      <c r="F40" s="10">
        <f ca="1">IF($A40 &lt;=F$37,  F28-100*$B$34,"")</f>
        <v>103.82894147287107</v>
      </c>
      <c r="G40" s="37"/>
      <c r="H40" s="37"/>
      <c r="I40" s="38"/>
      <c r="J40" s="38">
        <v>2</v>
      </c>
      <c r="K40" s="10" t="str">
        <f t="shared" si="4"/>
        <v/>
      </c>
      <c r="L40" s="10" t="str">
        <f t="shared" si="4"/>
        <v/>
      </c>
      <c r="M40" s="10">
        <f t="shared" ca="1" si="4"/>
        <v>98.092507716591427</v>
      </c>
      <c r="N40" s="10">
        <f t="shared" ca="1" si="4"/>
        <v>101.13590263324994</v>
      </c>
      <c r="O40" s="10">
        <f ca="1">IF($J40 &lt;=O$37, F28-100*$K$34,"")</f>
        <v>103.82894147287107</v>
      </c>
      <c r="P40" s="12"/>
    </row>
    <row r="41" spans="1:16">
      <c r="A41" s="36">
        <v>1</v>
      </c>
      <c r="B41" s="10" t="str">
        <f t="shared" si="3"/>
        <v/>
      </c>
      <c r="C41" s="10">
        <f t="shared" ca="1" si="3"/>
        <v>79.99109276539005</v>
      </c>
      <c r="D41" s="10">
        <f t="shared" ca="1" si="3"/>
        <v>90.451494202612892</v>
      </c>
      <c r="E41" s="10">
        <f t="shared" ca="1" si="3"/>
        <v>99.847401671166452</v>
      </c>
      <c r="F41" s="10">
        <f ca="1">IF($A41 &lt;=F$37,  F29-100*$B$34,"")</f>
        <v>107.99732117250858</v>
      </c>
      <c r="G41" s="37"/>
      <c r="H41" s="37"/>
      <c r="I41" s="38"/>
      <c r="J41" s="38">
        <v>1</v>
      </c>
      <c r="K41" s="10" t="str">
        <f t="shared" si="4"/>
        <v/>
      </c>
      <c r="L41" s="10">
        <f t="shared" ca="1" si="4"/>
        <v>100.80851234728065</v>
      </c>
      <c r="M41" s="10">
        <f t="shared" ca="1" si="4"/>
        <v>103.52451697796988</v>
      </c>
      <c r="N41" s="10">
        <f t="shared" ca="1" si="4"/>
        <v>105.91313132268982</v>
      </c>
      <c r="O41" s="10">
        <f ca="1">IF($J41 &lt;=O$37, F29-100*$K$34,"")</f>
        <v>107.99732117250858</v>
      </c>
      <c r="P41" s="12"/>
    </row>
    <row r="42" spans="1:16">
      <c r="A42" s="36">
        <v>0</v>
      </c>
      <c r="B42" s="10">
        <f t="shared" ca="1" si="3"/>
        <v>79.82696286654145</v>
      </c>
      <c r="C42" s="10">
        <f t="shared" ca="1" si="3"/>
        <v>89.242068511677829</v>
      </c>
      <c r="D42" s="10">
        <f t="shared" ca="1" si="3"/>
        <v>97.67078622000399</v>
      </c>
      <c r="E42" s="39">
        <f t="shared" ca="1" si="3"/>
        <v>104.98777118942591</v>
      </c>
      <c r="F42" s="10">
        <f ca="1">IF($A42 &lt;=F$37,  F30-100*$B$34,"")</f>
        <v>111.16255142999428</v>
      </c>
      <c r="G42" s="11"/>
      <c r="H42" s="37"/>
      <c r="I42" s="38"/>
      <c r="J42" s="38">
        <v>0</v>
      </c>
      <c r="K42" s="10">
        <f t="shared" ca="1" si="4"/>
        <v>103.22201887112544</v>
      </c>
      <c r="L42" s="10">
        <f t="shared" ca="1" si="4"/>
        <v>105.63552539497024</v>
      </c>
      <c r="M42" s="10">
        <f t="shared" ca="1" si="4"/>
        <v>107.74653381197062</v>
      </c>
      <c r="N42" s="11">
        <f t="shared" ca="1" si="4"/>
        <v>109.57993630125142</v>
      </c>
      <c r="O42" s="10">
        <f ca="1">IF($J42 &lt;=O$37, F30-100*$K$34,"")</f>
        <v>111.16255142999428</v>
      </c>
      <c r="P42" s="12"/>
    </row>
    <row r="43" spans="1:16" ht="13.5" thickBot="1">
      <c r="A43" s="36"/>
      <c r="B43" s="38"/>
      <c r="C43" s="38"/>
      <c r="D43" s="38"/>
      <c r="E43" s="38"/>
      <c r="F43" s="38"/>
      <c r="G43" s="38"/>
      <c r="H43" s="38"/>
      <c r="I43" s="38"/>
      <c r="J43" s="38"/>
      <c r="K43" s="38"/>
      <c r="L43" s="38"/>
      <c r="M43" s="38"/>
      <c r="N43" s="38"/>
      <c r="O43" s="38"/>
      <c r="P43" s="12"/>
    </row>
    <row r="44" spans="1:16" ht="13.5" thickBot="1">
      <c r="A44" s="93" t="s">
        <v>18</v>
      </c>
      <c r="B44" s="94"/>
      <c r="C44" s="27">
        <f ca="1">100*B42/K16</f>
        <v>103.3790454456683</v>
      </c>
      <c r="D44" s="44"/>
      <c r="E44" s="44"/>
      <c r="F44" s="44"/>
      <c r="G44" s="44"/>
      <c r="H44" s="44"/>
      <c r="I44" s="44"/>
      <c r="J44" s="94" t="s">
        <v>22</v>
      </c>
      <c r="K44" s="94"/>
      <c r="L44" s="27">
        <f ca="1">K42</f>
        <v>103.22201887112544</v>
      </c>
      <c r="M44" s="44"/>
      <c r="N44" s="44"/>
      <c r="O44" s="44"/>
      <c r="P44" s="48"/>
    </row>
    <row r="47" spans="1:16">
      <c r="B47" s="5"/>
      <c r="C47" s="5"/>
      <c r="D47" s="5"/>
      <c r="E47" s="5"/>
      <c r="F47" s="5"/>
      <c r="G47" s="5"/>
    </row>
    <row r="48" spans="1:16">
      <c r="B48" s="5" t="s">
        <v>7</v>
      </c>
      <c r="C48" s="3"/>
      <c r="D48" s="5"/>
      <c r="E48" s="5"/>
      <c r="F48" s="5"/>
      <c r="G48" s="5"/>
    </row>
    <row r="51" spans="1:1">
      <c r="A51" s="1"/>
    </row>
  </sheetData>
  <mergeCells count="8">
    <mergeCell ref="A33:B33"/>
    <mergeCell ref="J33:K33"/>
    <mergeCell ref="A44:B44"/>
    <mergeCell ref="J44:K44"/>
    <mergeCell ref="A1:B1"/>
    <mergeCell ref="A9:B9"/>
    <mergeCell ref="J9:L9"/>
    <mergeCell ref="A21:C21"/>
  </mergeCells>
  <pageMargins left="0.75" right="0.75" top="1" bottom="1" header="0.5" footer="0.5"/>
  <pageSetup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>
  <dimension ref="A1:Q55"/>
  <sheetViews>
    <sheetView tabSelected="1" topLeftCell="A10" workbookViewId="0">
      <selection activeCell="F24" sqref="F24"/>
    </sheetView>
  </sheetViews>
  <sheetFormatPr defaultColWidth="8.83203125" defaultRowHeight="12.75"/>
  <cols>
    <col min="1" max="1" width="11.33203125" customWidth="1"/>
    <col min="2" max="2" width="15.83203125" customWidth="1"/>
    <col min="4" max="4" width="10.83203125" customWidth="1"/>
    <col min="6" max="7" width="9.83203125" bestFit="1" customWidth="1"/>
    <col min="10" max="10" width="11.5" bestFit="1" customWidth="1"/>
    <col min="11" max="11" width="16" customWidth="1"/>
    <col min="12" max="12" width="14" customWidth="1"/>
    <col min="13" max="13" width="13.83203125" customWidth="1"/>
    <col min="15" max="15" width="11.1640625" customWidth="1"/>
  </cols>
  <sheetData>
    <row r="1" spans="1:12" ht="13.5" thickBot="1">
      <c r="A1" s="100" t="s">
        <v>17</v>
      </c>
      <c r="B1" s="99"/>
      <c r="E1" s="1"/>
    </row>
    <row r="2" spans="1:12">
      <c r="A2" s="13" t="s">
        <v>2</v>
      </c>
      <c r="B2" s="26">
        <v>0.05</v>
      </c>
    </row>
    <row r="3" spans="1:12">
      <c r="A3" s="14" t="s">
        <v>3</v>
      </c>
      <c r="B3" s="22">
        <v>1.1000000000000001</v>
      </c>
    </row>
    <row r="4" spans="1:12">
      <c r="A4" s="14" t="s">
        <v>4</v>
      </c>
      <c r="B4" s="23">
        <v>0.9</v>
      </c>
    </row>
    <row r="5" spans="1:12">
      <c r="A5" s="14" t="s">
        <v>5</v>
      </c>
      <c r="B5" s="24">
        <v>0.5</v>
      </c>
      <c r="F5" s="1"/>
    </row>
    <row r="6" spans="1:12" ht="13.5" thickBot="1">
      <c r="A6" s="15" t="s">
        <v>6</v>
      </c>
      <c r="B6" s="25">
        <f>1-B5</f>
        <v>0.5</v>
      </c>
    </row>
    <row r="7" spans="1:12">
      <c r="C7" s="6"/>
      <c r="D7" s="6"/>
      <c r="E7" s="6"/>
      <c r="F7" s="6"/>
      <c r="G7" s="6"/>
      <c r="H7" s="6"/>
      <c r="I7" s="6"/>
      <c r="J7" s="6"/>
      <c r="K7" s="6"/>
    </row>
    <row r="8" spans="1:12" ht="13.5" thickBot="1">
      <c r="A8" s="7"/>
      <c r="B8" s="7"/>
      <c r="C8" s="7"/>
      <c r="D8" s="7"/>
      <c r="E8" s="7"/>
      <c r="F8" s="7"/>
      <c r="G8" s="7"/>
    </row>
    <row r="9" spans="1:12" ht="13.5" thickBot="1">
      <c r="A9" s="101" t="s">
        <v>14</v>
      </c>
      <c r="B9" s="102"/>
      <c r="C9" s="49"/>
      <c r="D9" s="49"/>
      <c r="E9" s="49"/>
      <c r="F9" s="49"/>
      <c r="G9" s="49"/>
      <c r="H9" s="34"/>
      <c r="I9" s="34"/>
      <c r="J9" s="34"/>
      <c r="K9" s="34"/>
      <c r="L9" s="35"/>
    </row>
    <row r="10" spans="1:12">
      <c r="A10" s="51"/>
      <c r="B10" s="52">
        <v>0</v>
      </c>
      <c r="C10" s="52">
        <v>1</v>
      </c>
      <c r="D10" s="52">
        <v>2</v>
      </c>
      <c r="E10" s="52">
        <v>3</v>
      </c>
      <c r="F10" s="52">
        <v>4</v>
      </c>
      <c r="G10" s="52">
        <v>5</v>
      </c>
      <c r="H10" s="68">
        <v>6</v>
      </c>
      <c r="I10" s="68">
        <v>7</v>
      </c>
      <c r="J10" s="68">
        <v>8</v>
      </c>
      <c r="K10" s="68">
        <v>9</v>
      </c>
      <c r="L10" s="69">
        <v>10</v>
      </c>
    </row>
    <row r="11" spans="1:12">
      <c r="A11" s="54">
        <v>10</v>
      </c>
      <c r="B11" s="52"/>
      <c r="C11" s="52"/>
      <c r="D11" s="52"/>
      <c r="E11" s="52"/>
      <c r="F11" s="52"/>
      <c r="G11" s="56" t="str">
        <f t="shared" ref="C11:L21" ca="1" si="0">IF($A11 &lt; G$10, $B$4*OFFSET(G11,0,-1),IF($A11=G$10,$B$3*OFFSET(G11,1,-1),""))</f>
        <v/>
      </c>
      <c r="H11" s="56" t="str">
        <f t="shared" ca="1" si="0"/>
        <v/>
      </c>
      <c r="I11" s="56" t="str">
        <f t="shared" ca="1" si="0"/>
        <v/>
      </c>
      <c r="J11" s="56" t="str">
        <f t="shared" ca="1" si="0"/>
        <v/>
      </c>
      <c r="K11" s="56" t="str">
        <f t="shared" ca="1" si="0"/>
        <v/>
      </c>
      <c r="L11" s="57">
        <f t="shared" ca="1" si="0"/>
        <v>0.12968712300500007</v>
      </c>
    </row>
    <row r="12" spans="1:12">
      <c r="A12" s="54">
        <v>9</v>
      </c>
      <c r="B12" s="52"/>
      <c r="C12" s="52"/>
      <c r="D12" s="52"/>
      <c r="E12" s="52"/>
      <c r="F12" s="52"/>
      <c r="G12" s="56" t="str">
        <f t="shared" ca="1" si="0"/>
        <v/>
      </c>
      <c r="H12" s="56" t="str">
        <f t="shared" ca="1" si="0"/>
        <v/>
      </c>
      <c r="I12" s="56" t="str">
        <f t="shared" ca="1" si="0"/>
        <v/>
      </c>
      <c r="J12" s="56" t="str">
        <f t="shared" ca="1" si="0"/>
        <v/>
      </c>
      <c r="K12" s="56">
        <f t="shared" ca="1" si="0"/>
        <v>0.11789738455000007</v>
      </c>
      <c r="L12" s="57">
        <f t="shared" ca="1" si="0"/>
        <v>0.10610764609500006</v>
      </c>
    </row>
    <row r="13" spans="1:12">
      <c r="A13" s="54">
        <v>8</v>
      </c>
      <c r="B13" s="52"/>
      <c r="C13" s="52"/>
      <c r="D13" s="52"/>
      <c r="E13" s="52"/>
      <c r="F13" s="52"/>
      <c r="G13" s="56" t="str">
        <f t="shared" ca="1" si="0"/>
        <v/>
      </c>
      <c r="H13" s="56" t="str">
        <f t="shared" ca="1" si="0"/>
        <v/>
      </c>
      <c r="I13" s="56" t="str">
        <f t="shared" ca="1" si="0"/>
        <v/>
      </c>
      <c r="J13" s="56">
        <f t="shared" ca="1" si="0"/>
        <v>0.10717944050000006</v>
      </c>
      <c r="K13" s="56">
        <f t="shared" ca="1" si="0"/>
        <v>9.6461496450000059E-2</v>
      </c>
      <c r="L13" s="57">
        <f t="shared" ca="1" si="0"/>
        <v>8.6815346805000054E-2</v>
      </c>
    </row>
    <row r="14" spans="1:12">
      <c r="A14" s="54">
        <v>7</v>
      </c>
      <c r="B14" s="52"/>
      <c r="C14" s="52"/>
      <c r="D14" s="52"/>
      <c r="E14" s="52"/>
      <c r="F14" s="52"/>
      <c r="G14" s="56" t="str">
        <f t="shared" ca="1" si="0"/>
        <v/>
      </c>
      <c r="H14" s="56" t="str">
        <f t="shared" ca="1" si="0"/>
        <v/>
      </c>
      <c r="I14" s="56">
        <f t="shared" ca="1" si="0"/>
        <v>9.7435855000000043E-2</v>
      </c>
      <c r="J14" s="56">
        <f t="shared" ca="1" si="0"/>
        <v>8.7692269500000045E-2</v>
      </c>
      <c r="K14" s="56">
        <f t="shared" ca="1" si="0"/>
        <v>7.8923042550000044E-2</v>
      </c>
      <c r="L14" s="57">
        <f t="shared" ca="1" si="0"/>
        <v>7.1030738295000048E-2</v>
      </c>
    </row>
    <row r="15" spans="1:12">
      <c r="A15" s="54">
        <v>6</v>
      </c>
      <c r="B15" s="52"/>
      <c r="C15" s="52"/>
      <c r="D15" s="52"/>
      <c r="E15" s="52"/>
      <c r="F15" s="52"/>
      <c r="G15" s="56" t="str">
        <f t="shared" ca="1" si="0"/>
        <v/>
      </c>
      <c r="H15" s="56">
        <f t="shared" ca="1" si="0"/>
        <v>8.8578050000000033E-2</v>
      </c>
      <c r="I15" s="56">
        <f t="shared" ca="1" si="0"/>
        <v>7.9720245000000037E-2</v>
      </c>
      <c r="J15" s="56">
        <f t="shared" ca="1" si="0"/>
        <v>7.1748220500000029E-2</v>
      </c>
      <c r="K15" s="56">
        <f t="shared" ca="1" si="0"/>
        <v>6.4573398450000027E-2</v>
      </c>
      <c r="L15" s="57">
        <f t="shared" ca="1" si="0"/>
        <v>5.8116058605000027E-2</v>
      </c>
    </row>
    <row r="16" spans="1:12">
      <c r="A16" s="54">
        <v>5</v>
      </c>
      <c r="B16" s="55"/>
      <c r="C16" s="56" t="str">
        <f t="shared" ca="1" si="0"/>
        <v/>
      </c>
      <c r="D16" s="56" t="str">
        <f t="shared" ca="1" si="0"/>
        <v/>
      </c>
      <c r="E16" s="56" t="str">
        <f t="shared" ca="1" si="0"/>
        <v/>
      </c>
      <c r="F16" s="56" t="str">
        <f t="shared" ca="1" si="0"/>
        <v/>
      </c>
      <c r="G16" s="56">
        <f t="shared" ca="1" si="0"/>
        <v>8.0525500000000028E-2</v>
      </c>
      <c r="H16" s="56">
        <f t="shared" ca="1" si="0"/>
        <v>7.2472950000000022E-2</v>
      </c>
      <c r="I16" s="56">
        <f t="shared" ca="1" si="0"/>
        <v>6.5225655000000021E-2</v>
      </c>
      <c r="J16" s="56">
        <f t="shared" ca="1" si="0"/>
        <v>5.8703089500000021E-2</v>
      </c>
      <c r="K16" s="56">
        <f t="shared" ca="1" si="0"/>
        <v>5.2832780550000021E-2</v>
      </c>
      <c r="L16" s="57">
        <f t="shared" ca="1" si="0"/>
        <v>4.7549502495000021E-2</v>
      </c>
    </row>
    <row r="17" spans="1:17">
      <c r="A17" s="54">
        <v>4</v>
      </c>
      <c r="B17" s="56"/>
      <c r="C17" s="56" t="str">
        <f t="shared" ca="1" si="0"/>
        <v/>
      </c>
      <c r="D17" s="56" t="str">
        <f t="shared" ca="1" si="0"/>
        <v/>
      </c>
      <c r="E17" s="56" t="str">
        <f t="shared" ca="1" si="0"/>
        <v/>
      </c>
      <c r="F17" s="56">
        <f t="shared" ca="1" si="0"/>
        <v>7.320500000000002E-2</v>
      </c>
      <c r="G17" s="56">
        <f t="shared" ca="1" si="0"/>
        <v>6.5884500000000026E-2</v>
      </c>
      <c r="H17" s="56">
        <f t="shared" ca="1" si="0"/>
        <v>5.9296050000000024E-2</v>
      </c>
      <c r="I17" s="56">
        <f t="shared" ca="1" si="0"/>
        <v>5.3366445000000019E-2</v>
      </c>
      <c r="J17" s="56">
        <f t="shared" ca="1" si="0"/>
        <v>4.8029800500000018E-2</v>
      </c>
      <c r="K17" s="56">
        <f t="shared" ca="1" si="0"/>
        <v>4.3226820450000016E-2</v>
      </c>
      <c r="L17" s="57">
        <f t="shared" ca="1" si="0"/>
        <v>3.8904138405000017E-2</v>
      </c>
    </row>
    <row r="18" spans="1:17">
      <c r="A18" s="54">
        <v>3</v>
      </c>
      <c r="B18" s="56"/>
      <c r="C18" s="56" t="str">
        <f t="shared" ca="1" si="0"/>
        <v/>
      </c>
      <c r="D18" s="56" t="str">
        <f t="shared" ca="1" si="0"/>
        <v/>
      </c>
      <c r="E18" s="56">
        <f t="shared" ca="1" si="0"/>
        <v>6.6550000000000012E-2</v>
      </c>
      <c r="F18" s="56">
        <f t="shared" ca="1" si="0"/>
        <v>5.9895000000000011E-2</v>
      </c>
      <c r="G18" s="56">
        <f t="shared" ca="1" si="0"/>
        <v>5.3905500000000009E-2</v>
      </c>
      <c r="H18" s="56">
        <f t="shared" ca="1" si="0"/>
        <v>4.8514950000000008E-2</v>
      </c>
      <c r="I18" s="56">
        <f t="shared" ca="1" si="0"/>
        <v>4.3663455000000011E-2</v>
      </c>
      <c r="J18" s="56">
        <f t="shared" ca="1" si="0"/>
        <v>3.929710950000001E-2</v>
      </c>
      <c r="K18" s="56">
        <f t="shared" ca="1" si="0"/>
        <v>3.5367398550000012E-2</v>
      </c>
      <c r="L18" s="57">
        <f t="shared" ca="1" si="0"/>
        <v>3.1830658695000014E-2</v>
      </c>
    </row>
    <row r="19" spans="1:17">
      <c r="A19" s="54">
        <v>2</v>
      </c>
      <c r="B19" s="56"/>
      <c r="C19" s="56" t="str">
        <f t="shared" ca="1" si="0"/>
        <v/>
      </c>
      <c r="D19" s="56">
        <f t="shared" ca="1" si="0"/>
        <v>6.0500000000000012E-2</v>
      </c>
      <c r="E19" s="56">
        <f t="shared" ca="1" si="0"/>
        <v>5.4450000000000012E-2</v>
      </c>
      <c r="F19" s="56">
        <f t="shared" ca="1" si="0"/>
        <v>4.9005000000000014E-2</v>
      </c>
      <c r="G19" s="56">
        <f t="shared" ca="1" si="0"/>
        <v>4.4104500000000012E-2</v>
      </c>
      <c r="H19" s="56">
        <f t="shared" ca="1" si="0"/>
        <v>3.9694050000000008E-2</v>
      </c>
      <c r="I19" s="56">
        <f t="shared" ca="1" si="0"/>
        <v>3.5724645000000006E-2</v>
      </c>
      <c r="J19" s="56">
        <f t="shared" ca="1" si="0"/>
        <v>3.2152180500000009E-2</v>
      </c>
      <c r="K19" s="56">
        <f t="shared" ca="1" si="0"/>
        <v>2.893696245000001E-2</v>
      </c>
      <c r="L19" s="57">
        <f t="shared" ca="1" si="0"/>
        <v>2.6043266205000009E-2</v>
      </c>
    </row>
    <row r="20" spans="1:17">
      <c r="A20" s="54">
        <v>1</v>
      </c>
      <c r="B20" s="56"/>
      <c r="C20" s="56">
        <f t="shared" ca="1" si="0"/>
        <v>5.5000000000000007E-2</v>
      </c>
      <c r="D20" s="56">
        <f t="shared" ca="1" si="0"/>
        <v>4.9500000000000009E-2</v>
      </c>
      <c r="E20" s="56">
        <f t="shared" ca="1" si="0"/>
        <v>4.4550000000000006E-2</v>
      </c>
      <c r="F20" s="56">
        <f t="shared" ca="1" si="0"/>
        <v>4.0095000000000006E-2</v>
      </c>
      <c r="G20" s="56">
        <f t="shared" ca="1" si="0"/>
        <v>3.6085500000000006E-2</v>
      </c>
      <c r="H20" s="56">
        <f t="shared" ca="1" si="0"/>
        <v>3.2476950000000004E-2</v>
      </c>
      <c r="I20" s="56">
        <f t="shared" ca="1" si="0"/>
        <v>2.9229255000000006E-2</v>
      </c>
      <c r="J20" s="56">
        <f t="shared" ca="1" si="0"/>
        <v>2.6306329500000006E-2</v>
      </c>
      <c r="K20" s="56">
        <f t="shared" ca="1" si="0"/>
        <v>2.3675696550000007E-2</v>
      </c>
      <c r="L20" s="57">
        <f t="shared" ca="1" si="0"/>
        <v>2.1308126895000008E-2</v>
      </c>
    </row>
    <row r="21" spans="1:17" ht="13.5" thickBot="1">
      <c r="A21" s="58">
        <v>0</v>
      </c>
      <c r="B21" s="59">
        <f>$B$2</f>
        <v>0.05</v>
      </c>
      <c r="C21" s="60">
        <f t="shared" ca="1" si="0"/>
        <v>4.5000000000000005E-2</v>
      </c>
      <c r="D21" s="59">
        <f t="shared" ca="1" si="0"/>
        <v>4.0500000000000008E-2</v>
      </c>
      <c r="E21" s="59">
        <f t="shared" ca="1" si="0"/>
        <v>3.645000000000001E-2</v>
      </c>
      <c r="F21" s="59">
        <f t="shared" ca="1" si="0"/>
        <v>3.2805000000000008E-2</v>
      </c>
      <c r="G21" s="59">
        <f t="shared" ca="1" si="0"/>
        <v>2.9524500000000009E-2</v>
      </c>
      <c r="H21" s="59">
        <f t="shared" ca="1" si="0"/>
        <v>2.657205000000001E-2</v>
      </c>
      <c r="I21" s="59">
        <f t="shared" ca="1" si="0"/>
        <v>2.3914845000000011E-2</v>
      </c>
      <c r="J21" s="59">
        <f t="shared" ca="1" si="0"/>
        <v>2.1523360500000012E-2</v>
      </c>
      <c r="K21" s="59">
        <f t="shared" ca="1" si="0"/>
        <v>1.937102445000001E-2</v>
      </c>
      <c r="L21" s="61">
        <f t="shared" ca="1" si="0"/>
        <v>1.7433922005000008E-2</v>
      </c>
    </row>
    <row r="22" spans="1:17">
      <c r="C22" s="6"/>
      <c r="D22" s="6"/>
      <c r="E22" s="6"/>
      <c r="F22" s="6"/>
      <c r="G22" s="6"/>
      <c r="H22" s="6"/>
      <c r="I22" s="6"/>
      <c r="J22" s="6"/>
      <c r="K22" s="6"/>
    </row>
    <row r="23" spans="1:17">
      <c r="A23" s="1"/>
      <c r="H23" s="6"/>
      <c r="I23" s="6"/>
    </row>
    <row r="24" spans="1:17" ht="13.5" thickBot="1">
      <c r="B24" s="4"/>
      <c r="C24" s="4"/>
      <c r="D24" s="2"/>
      <c r="E24" s="4"/>
    </row>
    <row r="25" spans="1:17">
      <c r="A25" s="107" t="s">
        <v>13</v>
      </c>
      <c r="B25" s="108"/>
      <c r="C25" s="83">
        <v>4.4999999999999998E-2</v>
      </c>
      <c r="D25" s="2"/>
      <c r="E25" s="4"/>
    </row>
    <row r="26" spans="1:17">
      <c r="A26" s="109" t="s">
        <v>27</v>
      </c>
      <c r="B26" s="116"/>
      <c r="C26" s="116"/>
      <c r="D26" s="84"/>
      <c r="E26" s="85"/>
      <c r="F26" s="71"/>
      <c r="G26" s="71"/>
      <c r="H26" s="71"/>
      <c r="I26" s="71"/>
      <c r="J26" s="71"/>
      <c r="K26" s="71"/>
      <c r="L26" s="72"/>
      <c r="Q26" s="38"/>
    </row>
    <row r="27" spans="1:17">
      <c r="A27" s="73"/>
      <c r="B27" s="37"/>
      <c r="C27" s="37"/>
      <c r="D27" s="11"/>
      <c r="E27" s="37"/>
      <c r="F27" s="38"/>
      <c r="G27" s="38"/>
      <c r="H27" s="38"/>
      <c r="I27" s="38"/>
      <c r="J27" s="38"/>
      <c r="K27" s="38"/>
      <c r="L27" s="86"/>
      <c r="Q27" s="38"/>
    </row>
    <row r="28" spans="1:17">
      <c r="A28" s="73"/>
      <c r="B28" s="38">
        <v>0</v>
      </c>
      <c r="C28" s="38">
        <v>1</v>
      </c>
      <c r="D28" s="38">
        <v>2</v>
      </c>
      <c r="E28" s="38">
        <v>3</v>
      </c>
      <c r="F28" s="38">
        <v>4</v>
      </c>
      <c r="G28" s="38">
        <v>5</v>
      </c>
      <c r="H28" s="70">
        <v>6</v>
      </c>
      <c r="I28" s="70">
        <v>7</v>
      </c>
      <c r="J28" s="70">
        <v>8</v>
      </c>
      <c r="K28" s="70">
        <v>9</v>
      </c>
      <c r="L28" s="74">
        <v>10</v>
      </c>
      <c r="Q28" s="38"/>
    </row>
    <row r="29" spans="1:17">
      <c r="A29" s="73">
        <v>10</v>
      </c>
      <c r="B29" s="45" t="str">
        <f>IF($A29&lt;=B$28,  ($B$5*C28 + $B$6*C29 )/(1+B11 ),"")</f>
        <v/>
      </c>
      <c r="C29" s="45" t="str">
        <f t="shared" ref="C29:K29" si="1">IF($A29&lt;=C$28,  ((C11-$C$25)+$B$5*D28 + $B$6*D29 )/(1+C11 ),"")</f>
        <v/>
      </c>
      <c r="D29" s="45" t="str">
        <f t="shared" si="1"/>
        <v/>
      </c>
      <c r="E29" s="45" t="str">
        <f t="shared" si="1"/>
        <v/>
      </c>
      <c r="F29" s="45" t="str">
        <f t="shared" si="1"/>
        <v/>
      </c>
      <c r="G29" s="45" t="str">
        <f t="shared" si="1"/>
        <v/>
      </c>
      <c r="H29" s="45" t="str">
        <f t="shared" si="1"/>
        <v/>
      </c>
      <c r="I29" s="45" t="str">
        <f t="shared" si="1"/>
        <v/>
      </c>
      <c r="J29" s="45" t="str">
        <f t="shared" si="1"/>
        <v/>
      </c>
      <c r="K29" s="45" t="str">
        <f t="shared" si="1"/>
        <v/>
      </c>
      <c r="L29" s="87">
        <f ca="1">(L11-$C$25)/(1+L11)</f>
        <v>7.4965113154277535E-2</v>
      </c>
      <c r="Q29" s="38"/>
    </row>
    <row r="30" spans="1:17">
      <c r="A30" s="73">
        <v>9</v>
      </c>
      <c r="B30" s="45" t="str">
        <f t="shared" ref="B30:B39" si="2">IF($A30&lt;=B$28,  ($B$5*C29 + $B$6*C30 )/(1+B12 ),"")</f>
        <v/>
      </c>
      <c r="C30" s="45" t="str">
        <f t="shared" ref="C30:K30" si="3">IF($A30&lt;=C$28,  ((C12-$C$25)+$B$5*D29 + $B$6*D30 )/(1+C12 ),"")</f>
        <v/>
      </c>
      <c r="D30" s="45" t="str">
        <f t="shared" si="3"/>
        <v/>
      </c>
      <c r="E30" s="45" t="str">
        <f t="shared" si="3"/>
        <v/>
      </c>
      <c r="F30" s="45" t="str">
        <f t="shared" si="3"/>
        <v/>
      </c>
      <c r="G30" s="45" t="str">
        <f t="shared" si="3"/>
        <v/>
      </c>
      <c r="H30" s="45" t="str">
        <f t="shared" si="3"/>
        <v/>
      </c>
      <c r="I30" s="45" t="str">
        <f t="shared" si="3"/>
        <v/>
      </c>
      <c r="J30" s="45" t="str">
        <f t="shared" si="3"/>
        <v/>
      </c>
      <c r="K30" s="45">
        <f t="shared" ca="1" si="3"/>
        <v>0.12344851383735674</v>
      </c>
      <c r="L30" s="87">
        <f t="shared" ref="L30:L39" ca="1" si="4">(L12-$C$25)/(1+L12)</f>
        <v>5.5245659236453484E-2</v>
      </c>
      <c r="Q30" s="38"/>
    </row>
    <row r="31" spans="1:17">
      <c r="A31" s="73">
        <v>8</v>
      </c>
      <c r="B31" s="45" t="str">
        <f t="shared" si="2"/>
        <v/>
      </c>
      <c r="C31" s="45" t="str">
        <f t="shared" ref="C31" si="5">IF($A31&lt;=C$28,  ((C13-$C$25)+$B$5*D30 + $B$6*D31 )/(1+C13 ),"")</f>
        <v/>
      </c>
      <c r="D31" s="45" t="str">
        <f t="shared" ref="D31" si="6">IF($A31&lt;=D$28,  ((D13-$C$25)+$B$5*E30 + $B$6*E31 )/(1+D13 ),"")</f>
        <v/>
      </c>
      <c r="E31" s="45" t="str">
        <f t="shared" ref="E31" si="7">IF($A31&lt;=E$28,  ((E13-$C$25)+$B$5*F30 + $B$6*F31 )/(1+E13 ),"")</f>
        <v/>
      </c>
      <c r="F31" s="45" t="str">
        <f t="shared" ref="F31" si="8">IF($A31&lt;=F$28,  ((F13-$C$25)+$B$5*G30 + $B$6*G31 )/(1+F13 ),"")</f>
        <v/>
      </c>
      <c r="G31" s="45" t="str">
        <f t="shared" ref="G31" si="9">IF($A31&lt;=G$28,  ((G13-$C$25)+$B$5*H30 + $B$6*H31 )/(1+G13 ),"")</f>
        <v/>
      </c>
      <c r="H31" s="45" t="str">
        <f t="shared" ref="H31" si="10">IF($A31&lt;=H$28,  ((H13-$C$25)+$B$5*I30 + $B$6*I31 )/(1+H13 ),"")</f>
        <v/>
      </c>
      <c r="I31" s="45" t="str">
        <f t="shared" ref="I31" si="11">IF($A31&lt;=I$28,  ((I13-$C$25)+$B$5*J30 + $B$6*J31 )/(1+I13 ),"")</f>
        <v/>
      </c>
      <c r="J31" s="45">
        <f t="shared" ref="J31" ca="1" si="12">IF($A31&lt;=J$28,  ((J13-$C$25)+$B$5*K30 + $B$6*K31 )/(1+J13 ),"")</f>
        <v>0.1524050087780412</v>
      </c>
      <c r="K31" s="45">
        <f t="shared" ref="K31:K39" ca="1" si="13">IF($A31&lt;=K$28,  ((K13-$C$25)+$B$5*L30 + $B$6*L31 )/(1+K13 ),"")</f>
        <v>8.9671989859181622E-2</v>
      </c>
      <c r="L31" s="87">
        <f t="shared" ca="1" si="4"/>
        <v>3.8475116244841449E-2</v>
      </c>
      <c r="Q31" s="38"/>
    </row>
    <row r="32" spans="1:17">
      <c r="A32" s="73">
        <v>7</v>
      </c>
      <c r="B32" s="45" t="str">
        <f t="shared" si="2"/>
        <v/>
      </c>
      <c r="C32" s="45" t="str">
        <f t="shared" ref="C32" si="14">IF($A32&lt;=C$28,  ((C14-$C$25)+$B$5*D31 + $B$6*D32 )/(1+C14 ),"")</f>
        <v/>
      </c>
      <c r="D32" s="45" t="str">
        <f t="shared" ref="D32" si="15">IF($A32&lt;=D$28,  ((D14-$C$25)+$B$5*E31 + $B$6*E32 )/(1+D14 ),"")</f>
        <v/>
      </c>
      <c r="E32" s="45" t="str">
        <f t="shared" ref="E32" si="16">IF($A32&lt;=E$28,  ((E14-$C$25)+$B$5*F31 + $B$6*F32 )/(1+E14 ),"")</f>
        <v/>
      </c>
      <c r="F32" s="45" t="str">
        <f t="shared" ref="F32" si="17">IF($A32&lt;=F$28,  ((F14-$C$25)+$B$5*G31 + $B$6*G32 )/(1+F14 ),"")</f>
        <v/>
      </c>
      <c r="G32" s="45" t="str">
        <f t="shared" ref="G32" si="18">IF($A32&lt;=G$28,  ((G14-$C$25)+$B$5*H31 + $B$6*H32 )/(1+G14 ),"")</f>
        <v/>
      </c>
      <c r="H32" s="45" t="str">
        <f t="shared" ref="H32" si="19">IF($A32&lt;=H$28,  ((H14-$C$25)+$B$5*I31 + $B$6*I32 )/(1+H14 ),"")</f>
        <v/>
      </c>
      <c r="I32" s="45">
        <f t="shared" ref="I32" ca="1" si="20">IF($A32&lt;=I$28,  ((I14-$C$25)+$B$5*J31 + $B$6*J32 )/(1+I14 ),"")</f>
        <v>0.16655898055703106</v>
      </c>
      <c r="J32" s="45">
        <f t="shared" ref="J32" ca="1" si="21">IF($A32&lt;=J$28,  ((J14-$C$25)+$B$5*K31 + $B$6*K32 )/(1+J14 ),"")</f>
        <v>0.10829887569302628</v>
      </c>
      <c r="K32" s="45">
        <f t="shared" ca="1" si="13"/>
        <v>6.0535170914510557E-2</v>
      </c>
      <c r="L32" s="87">
        <f t="shared" ca="1" si="4"/>
        <v>2.4304380223894431E-2</v>
      </c>
      <c r="Q32" s="38"/>
    </row>
    <row r="33" spans="1:17">
      <c r="A33" s="73">
        <v>6</v>
      </c>
      <c r="B33" s="45" t="str">
        <f t="shared" si="2"/>
        <v/>
      </c>
      <c r="C33" s="45" t="str">
        <f t="shared" ref="C33" si="22">IF($A33&lt;=C$28,  ((C15-$C$25)+$B$5*D32 + $B$6*D33 )/(1+C15 ),"")</f>
        <v/>
      </c>
      <c r="D33" s="45" t="str">
        <f t="shared" ref="D33" si="23">IF($A33&lt;=D$28,  ((D15-$C$25)+$B$5*E32 + $B$6*E33 )/(1+D15 ),"")</f>
        <v/>
      </c>
      <c r="E33" s="45" t="str">
        <f t="shared" ref="E33" si="24">IF($A33&lt;=E$28,  ((E15-$C$25)+$B$5*F32 + $B$6*F33 )/(1+E15 ),"")</f>
        <v/>
      </c>
      <c r="F33" s="45" t="str">
        <f t="shared" ref="F33" si="25">IF($A33&lt;=F$28,  ((F15-$C$25)+$B$5*G32 + $B$6*G33 )/(1+F15 ),"")</f>
        <v/>
      </c>
      <c r="G33" s="45" t="str">
        <f t="shared" ref="G33" si="26">IF($A33&lt;=G$28,  ((G15-$C$25)+$B$5*H32 + $B$6*H33 )/(1+G15 ),"")</f>
        <v/>
      </c>
      <c r="H33" s="45">
        <f t="shared" ref="H33" ca="1" si="27">IF($A33&lt;=H$28,  ((H15-$C$25)+$B$5*I32 + $B$6*I33 )/(1+H15 ),"")</f>
        <v>0.16919075674914999</v>
      </c>
      <c r="I33" s="45">
        <f t="shared" ref="I33" ca="1" si="28">IF($A33&lt;=I$28,  ((I15-$C$25)+$B$5*J32 + $B$6*J33 )/(1+I15 ),"")</f>
        <v>0.11463960756299692</v>
      </c>
      <c r="J33" s="45">
        <f t="shared" ref="J33" ca="1" si="29">IF($A33&lt;=J$28,  ((J15-$C$25)+$B$5*K32 + $B$6*K33 )/(1+J15 ),"")</f>
        <v>6.9818044636219448E-2</v>
      </c>
      <c r="K33" s="45">
        <f t="shared" ca="1" si="13"/>
        <v>3.5623118280804909E-2</v>
      </c>
      <c r="L33" s="87">
        <f t="shared" ca="1" si="4"/>
        <v>1.2395671059271125E-2</v>
      </c>
      <c r="Q33" s="38"/>
    </row>
    <row r="34" spans="1:17">
      <c r="A34" s="73">
        <v>5</v>
      </c>
      <c r="B34" s="45" t="str">
        <f t="shared" si="2"/>
        <v/>
      </c>
      <c r="C34" s="45" t="str">
        <f t="shared" ref="C34" si="30">IF($A34&lt;=C$28,  ((C16-$C$25)+$B$5*D33 + $B$6*D34 )/(1+C16 ),"")</f>
        <v/>
      </c>
      <c r="D34" s="45" t="str">
        <f t="shared" ref="D34" si="31">IF($A34&lt;=D$28,  ((D16-$C$25)+$B$5*E33 + $B$6*E34 )/(1+D16 ),"")</f>
        <v/>
      </c>
      <c r="E34" s="45" t="str">
        <f t="shared" ref="E34" si="32">IF($A34&lt;=E$28,  ((E16-$C$25)+$B$5*F33 + $B$6*F34 )/(1+E16 ),"")</f>
        <v/>
      </c>
      <c r="F34" s="45" t="str">
        <f t="shared" ref="F34" si="33">IF($A34&lt;=F$28,  ((F16-$C$25)+$B$5*G33 + $B$6*G34 )/(1+F16 ),"")</f>
        <v/>
      </c>
      <c r="G34" s="45">
        <f t="shared" ref="G34" ca="1" si="34">IF($A34&lt;=G$28,  ((G16-$C$25)+$B$5*H33 + $B$6*H34 )/(1+G16 ),"")</f>
        <v>0.16262730779389331</v>
      </c>
      <c r="H34" s="45">
        <f t="shared" ref="H34" ca="1" si="35">IF($A34&lt;=H$28,  ((H16-$C$25)+$B$5*I33 + $B$6*I34 )/(1+H16 ),"")</f>
        <v>0.11120414938615093</v>
      </c>
      <c r="I34" s="45">
        <f t="shared" ref="I34" ca="1" si="36">IF($A34&lt;=I$28,  ((I16-$C$25)+$B$5*J33 + $B$6*J34 )/(1+I16 ),"")</f>
        <v>6.8941376725815032E-2</v>
      </c>
      <c r="J34" s="45">
        <f t="shared" ref="J34" ca="1" si="37">IF($A34&lt;=J$28,  ((J16-$C$25)+$B$5*K33 + $B$6*K34 )/(1+J16 ),"")</f>
        <v>3.6606891722496662E-2</v>
      </c>
      <c r="K34" s="45">
        <f t="shared" ca="1" si="13"/>
        <v>1.448236144639343E-2</v>
      </c>
      <c r="L34" s="87">
        <f t="shared" ca="1" si="4"/>
        <v>2.4337775818018595E-3</v>
      </c>
      <c r="Q34" s="38"/>
    </row>
    <row r="35" spans="1:17">
      <c r="A35" s="73">
        <v>4</v>
      </c>
      <c r="B35" s="45" t="str">
        <f t="shared" si="2"/>
        <v/>
      </c>
      <c r="C35" s="45" t="str">
        <f t="shared" ref="C35" si="38">IF($A35&lt;=C$28,  ((C17-$C$25)+$B$5*D34 + $B$6*D35 )/(1+C17 ),"")</f>
        <v/>
      </c>
      <c r="D35" s="45" t="str">
        <f t="shared" ref="D35" si="39">IF($A35&lt;=D$28,  ((D17-$C$25)+$B$5*E34 + $B$6*E35 )/(1+D17 ),"")</f>
        <v/>
      </c>
      <c r="E35" s="45" t="str">
        <f t="shared" ref="E35" si="40">IF($A35&lt;=E$28,  ((E17-$C$25)+$B$5*F34 + $B$6*F35 )/(1+E17 ),"")</f>
        <v/>
      </c>
      <c r="F35" s="45">
        <f t="shared" ref="F35" ca="1" si="41">IF($A35&lt;=F$28,  ((F17-$C$25)+$B$5*G34 + $B$6*G35 )/(1+F17 ),"")</f>
        <v>0.14855503601739203</v>
      </c>
      <c r="G35" s="45">
        <f t="shared" ref="G35" ca="1" si="42">IF($A35&lt;=G$28,  ((G17-$C$25)+$B$5*H34 + $B$6*H35 )/(1+G17 ),"")</f>
        <v>9.9822707064197033E-2</v>
      </c>
      <c r="H35" s="45">
        <f t="shared" ref="H35" ca="1" si="43">IF($A35&lt;=H$28,  ((H17-$C$25)+$B$5*I34 + $B$6*I35 )/(1+H17 ),"")</f>
        <v>5.9825803029385283E-2</v>
      </c>
      <c r="I35" s="45">
        <f t="shared" ref="I35" ca="1" si="44">IF($A35&lt;=I$28,  ((I17-$C$25)+$B$5*J34 + $B$6*J35 )/(1+I17 ),"")</f>
        <v>2.921299694839663E-2</v>
      </c>
      <c r="J35" s="45">
        <f t="shared" ref="J35" ca="1" si="45">IF($A35&lt;=J$28,  ((J17-$C$25)+$B$5*K34 + $B$6*K35 )/(1+J17 ),"")</f>
        <v>8.2041997641601055E-3</v>
      </c>
      <c r="K35" s="45">
        <f t="shared" ca="1" si="13"/>
        <v>-3.3454707622037434E-3</v>
      </c>
      <c r="L35" s="87">
        <f t="shared" ca="1" si="4"/>
        <v>-5.8675881341263923E-3</v>
      </c>
      <c r="Q35" s="38"/>
    </row>
    <row r="36" spans="1:17">
      <c r="A36" s="73">
        <v>3</v>
      </c>
      <c r="B36" s="45" t="str">
        <f t="shared" si="2"/>
        <v/>
      </c>
      <c r="C36" s="45" t="str">
        <f t="shared" ref="C36" si="46">IF($A36&lt;=C$28,  ((C18-$C$25)+$B$5*D35 + $B$6*D36 )/(1+C18 ),"")</f>
        <v/>
      </c>
      <c r="D36" s="45" t="str">
        <f t="shared" ref="D36" si="47">IF($A36&lt;=D$28,  ((D18-$C$25)+$B$5*E35 + $B$6*E36 )/(1+D18 ),"")</f>
        <v/>
      </c>
      <c r="E36" s="45">
        <f t="shared" ref="E36" ca="1" si="48">IF($A36&lt;=E$28,  ((E18-$C$25)+$B$5*F35 + $B$6*F36 )/(1+E18 ),"")</f>
        <v>0.12822311985493159</v>
      </c>
      <c r="F36" s="45">
        <f t="shared" ref="F36" ca="1" si="49">IF($A36&lt;=F$28,  ((F18-$C$25)+$B$5*G35 + $B$6*G36 )/(1+F18 ),"")</f>
        <v>8.1857700945162593E-2</v>
      </c>
      <c r="G36" s="45">
        <f t="shared" ref="G36" ca="1" si="50">IF($A36&lt;=G$28,  ((G18-$C$25)+$B$5*H35 + $B$6*H36 )/(1+G18 ),"")</f>
        <v>4.3908428822349167E-2</v>
      </c>
      <c r="H36" s="45">
        <f t="shared" ref="H36" ca="1" si="51">IF($A36&lt;=H$28,  ((H18-$C$25)+$B$5*I35 + $B$6*I36 )/(1+H18 ),"")</f>
        <v>1.4913866235079317E-2</v>
      </c>
      <c r="I36" s="45">
        <f t="shared" ref="I36" ca="1" si="52">IF($A36&lt;=I$28,  ((I18-$C$25)+$B$5*J35 + $B$6*J36 )/(1+I18 ),"")</f>
        <v>-4.9680735288348942E-3</v>
      </c>
      <c r="J36" s="45">
        <f t="shared" ref="J36" ca="1" si="53">IF($A36&lt;=J$28,  ((J18-$C$25)+$B$5*K35 + $B$6*K36 )/(1+J18 ),"")</f>
        <v>-1.5901103331755866E-2</v>
      </c>
      <c r="K36" s="45">
        <f t="shared" ca="1" si="13"/>
        <v>-1.8300689698905661E-2</v>
      </c>
      <c r="L36" s="87">
        <f t="shared" ca="1" si="4"/>
        <v>-1.2763083936327118E-2</v>
      </c>
      <c r="Q36" s="38"/>
    </row>
    <row r="37" spans="1:17">
      <c r="A37" s="73">
        <v>2</v>
      </c>
      <c r="B37" s="45" t="str">
        <f t="shared" si="2"/>
        <v/>
      </c>
      <c r="C37" s="45" t="str">
        <f t="shared" ref="C37" si="54">IF($A37&lt;=C$28,  ((C19-$C$25)+$B$5*D36 + $B$6*D37 )/(1+C19 ),"")</f>
        <v/>
      </c>
      <c r="D37" s="45">
        <f t="shared" ref="D37" ca="1" si="55">IF($A37&lt;=D$28,  ((D19-$C$25)+$B$5*E36 + $B$6*E37 )/(1+D19 ),"")</f>
        <v>0.1025781025984535</v>
      </c>
      <c r="E37" s="45">
        <f t="shared" ref="E37" ca="1" si="56">IF($A37&lt;=E$28,  ((E19-$C$25)+$B$5*F36 + $B$6*F37 )/(1+E19 ),"")</f>
        <v>5.8345035756388233E-2</v>
      </c>
      <c r="F37" s="45">
        <f t="shared" ref="F37" ca="1" si="57">IF($A37&lt;=F$28,  ((F19-$C$25)+$B$5*G36 + $B$6*G37 )/(1+F19 ),"")</f>
        <v>2.2286144961484539E-2</v>
      </c>
      <c r="G37" s="45">
        <f t="shared" ref="G37" ca="1" si="58">IF($A37&lt;=G$28,  ((G19-$C$25)+$B$5*H36 + $B$6*H37 )/(1+G19 ),"")</f>
        <v>-5.1618738317050243E-3</v>
      </c>
      <c r="H37" s="45">
        <f t="shared" ref="H37" ca="1" si="59">IF($A37&lt;=H$28,  ((H19-$C$25)+$B$5*I36 + $B$6*I37 )/(1+H19 ),"")</f>
        <v>-2.3901937627310261E-2</v>
      </c>
      <c r="I37" s="45">
        <f t="shared" ref="I37" ca="1" si="60">IF($A37&lt;=I$28,  ((I19-$C$25)+$B$5*J36 + $B$6*J37 )/(1+I19 ),"")</f>
        <v>-3.412143114033632E-2</v>
      </c>
      <c r="J37" s="45">
        <f t="shared" ref="J37" ca="1" si="61">IF($A37&lt;=J$28,  ((J19-$C$25)+$B$5*K36 + $B$6*K37 )/(1+J19 ),"")</f>
        <v>-3.6229000977677707E-2</v>
      </c>
      <c r="K37" s="45">
        <f t="shared" ca="1" si="13"/>
        <v>-3.0791356013987699E-2</v>
      </c>
      <c r="L37" s="87">
        <f t="shared" ca="1" si="4"/>
        <v>-1.8475569617170992E-2</v>
      </c>
      <c r="Q37" s="38"/>
    </row>
    <row r="38" spans="1:17">
      <c r="A38" s="73">
        <v>1</v>
      </c>
      <c r="B38" s="45" t="str">
        <f t="shared" si="2"/>
        <v/>
      </c>
      <c r="C38" s="45">
        <f t="shared" ref="C38" ca="1" si="62">IF($A38&lt;=C$28,  ((C20-$C$25)+$B$5*D37 + $B$6*D38 )/(1+C20 ),"")</f>
        <v>7.2354418948619728E-2</v>
      </c>
      <c r="D38" s="45">
        <f t="shared" ref="D38" ca="1" si="63">IF($A38&lt;=D$28,  ((D20-$C$25)+$B$5*E37 + $B$6*E38 )/(1+D20 ),"")</f>
        <v>3.0089721383134108E-2</v>
      </c>
      <c r="E38" s="45">
        <f t="shared" ref="E38" ca="1" si="64">IF($A38&lt;=E$28,  ((E20-$C$25)+$B$5*F37 + $B$6*F38 )/(1+E20 ),"")</f>
        <v>-4.1867105731897523E-3</v>
      </c>
      <c r="F38" s="45">
        <f t="shared" ref="F38" ca="1" si="65">IF($A38&lt;=F$28,  ((F20-$C$25)+$B$5*G37 + $B$6*G38 )/(1+F20 ),"")</f>
        <v>-3.0132602019935267E-2</v>
      </c>
      <c r="G38" s="45">
        <f t="shared" ref="G38" ca="1" si="66">IF($A38&lt;=G$28,  ((G20-$C$25)+$B$5*H37 + $B$6*H38 )/(1+G20 ),"")</f>
        <v>-4.7709663564144127E-2</v>
      </c>
      <c r="H38" s="45">
        <f t="shared" ref="H38" ca="1" si="67">IF($A38&lt;=H$28,  ((H20-$C$25)+$B$5*I37 + $B$6*I38 )/(1+H20 ),"")</f>
        <v>-5.7131643630065863E-2</v>
      </c>
      <c r="I38" s="45">
        <f t="shared" ref="I38" ca="1" si="68">IF($A38&lt;=I$28,  ((I20-$C$25)+$B$5*J37 + $B$6*J38 )/(1+I20 ),"")</f>
        <v>-5.880667918697835E-2</v>
      </c>
      <c r="J38" s="45">
        <f t="shared" ref="J38" ca="1" si="69">IF($A38&lt;=J$28,  ((J20-$C$25)+$B$5*K37 + $B$6*K38 )/(1+J20 ),"")</f>
        <v>-5.3280618239597774E-2</v>
      </c>
      <c r="K38" s="45">
        <f t="shared" ca="1" si="13"/>
        <v>-4.1185774463957027E-2</v>
      </c>
      <c r="L38" s="87">
        <f t="shared" ca="1" si="4"/>
        <v>-2.3197576207513854E-2</v>
      </c>
      <c r="Q38" s="38"/>
    </row>
    <row r="39" spans="1:17">
      <c r="A39" s="75">
        <v>0</v>
      </c>
      <c r="B39" s="88">
        <f t="shared" ca="1" si="2"/>
        <v>3.3374242062163773E-2</v>
      </c>
      <c r="C39" s="88">
        <f t="shared" ref="C39" ca="1" si="70">IF($A39&lt;=C$28,  ((C21-$C$25)+$B$5*D38 + $B$6*D39 )/(1+C21 ),"")</f>
        <v>-2.2685106180758059E-3</v>
      </c>
      <c r="D39" s="88">
        <f t="shared" ref="D39" ca="1" si="71">IF($A39&lt;=D$28,  ((D21-$C$25)+$B$5*E38 + $B$6*E39 )/(1+D21 ),"")</f>
        <v>-3.4830908574912556E-2</v>
      </c>
      <c r="E39" s="88">
        <f t="shared" ref="E39" ca="1" si="72">IF($A39&lt;=E$28,  ((E21-$C$25)+$B$5*F38 + $B$6*F39 )/(1+E21 ),"")</f>
        <v>-5.9296410171203295E-2</v>
      </c>
      <c r="F39" s="88">
        <f t="shared" ref="F39" ca="1" si="73">IF($A39&lt;=F$28,  ((F21-$C$25)+$B$5*G38 + $B$6*G39 )/(1+F21 ),"")</f>
        <v>-7.5682926623952082E-2</v>
      </c>
      <c r="G39" s="88">
        <f t="shared" ref="G39" ca="1" si="74">IF($A39&lt;=G$28,  ((G21-$C$25)+$B$5*H38 + $B$6*H39 )/(1+G21 ),"")</f>
        <v>-8.4231746499557572E-2</v>
      </c>
      <c r="H39" s="88">
        <f t="shared" ref="H39" ca="1" si="75">IF($A39&lt;=H$28,  ((H21-$C$25)+$B$5*I38 + $B$6*I39 )/(1+H21 ),"")</f>
        <v>-8.535464976810167E-2</v>
      </c>
      <c r="I39" s="88">
        <f t="shared" ref="I39" ca="1" si="76">IF($A39&lt;=I$28,  ((I21-$C$25)+$B$5*J38 + $B$6*J39 )/(1+I21 ),"")</f>
        <v>-7.9582816391965988E-2</v>
      </c>
      <c r="J39" s="88">
        <f t="shared" ref="J39" ca="1" si="77">IF($A39&lt;=J$28,  ((J21-$C$25)+$B$5*K38 + $B$6*K39 )/(1+J21 ),"")</f>
        <v>-6.7521125981688884E-2</v>
      </c>
      <c r="K39" s="88">
        <f t="shared" ca="1" si="13"/>
        <v>-4.9809761571160377E-2</v>
      </c>
      <c r="L39" s="89">
        <f t="shared" ca="1" si="4"/>
        <v>-2.7093728053294179E-2</v>
      </c>
      <c r="Q39" s="38"/>
    </row>
    <row r="40" spans="1:17">
      <c r="A40" s="38"/>
      <c r="B40" s="38"/>
      <c r="C40" s="38"/>
      <c r="D40" s="38"/>
      <c r="E40" s="38"/>
      <c r="F40" s="38"/>
      <c r="G40" s="38"/>
      <c r="H40" s="38"/>
      <c r="Q40" s="38"/>
    </row>
    <row r="41" spans="1:17">
      <c r="A41" s="36"/>
      <c r="B41" s="70">
        <f ca="1">B39*1000000</f>
        <v>33374.242062163772</v>
      </c>
      <c r="C41" s="38"/>
      <c r="D41" s="38"/>
      <c r="E41" s="38"/>
      <c r="F41" s="38"/>
      <c r="G41" s="38"/>
      <c r="H41" s="38"/>
      <c r="Q41" s="38"/>
    </row>
    <row r="43" spans="1:17" ht="13.5" thickBot="1"/>
    <row r="44" spans="1:17">
      <c r="A44" s="107" t="s">
        <v>24</v>
      </c>
      <c r="B44" s="111"/>
      <c r="C44" s="66">
        <v>0</v>
      </c>
      <c r="D44" s="2"/>
      <c r="E44" s="4"/>
    </row>
    <row r="45" spans="1:17">
      <c r="A45" s="109" t="s">
        <v>28</v>
      </c>
      <c r="B45" s="110"/>
      <c r="C45" s="110"/>
      <c r="D45" s="84"/>
      <c r="E45" s="85"/>
      <c r="F45" s="71"/>
      <c r="G45" s="72"/>
    </row>
    <row r="46" spans="1:17">
      <c r="A46" s="73"/>
      <c r="B46" s="37"/>
      <c r="C46" s="37"/>
      <c r="D46" s="11"/>
      <c r="E46" s="37"/>
      <c r="F46" s="38"/>
      <c r="G46" s="86"/>
    </row>
    <row r="47" spans="1:17">
      <c r="A47" s="73"/>
      <c r="B47" s="38">
        <v>0</v>
      </c>
      <c r="C47" s="38">
        <v>1</v>
      </c>
      <c r="D47" s="38">
        <v>2</v>
      </c>
      <c r="E47" s="38">
        <v>3</v>
      </c>
      <c r="F47" s="70">
        <v>4</v>
      </c>
      <c r="G47" s="74">
        <v>5</v>
      </c>
    </row>
    <row r="48" spans="1:17">
      <c r="A48" s="73">
        <v>5</v>
      </c>
      <c r="B48" s="38" t="str">
        <f>IF($A48 &lt;=B$47,  ($B$5*C47 + $B$6*C48 )/(1+B16),"")</f>
        <v/>
      </c>
      <c r="C48" s="38" t="str">
        <f>IF($A48 &lt;=C$47,  ($B$5*D47 + $B$6*D48 )/(1+C16),"")</f>
        <v/>
      </c>
      <c r="D48" s="38" t="str">
        <f>IF($A48 &lt;=D$47,  ($B$5*E47 + $B$6*E48 )/(1+D16),"")</f>
        <v/>
      </c>
      <c r="E48" s="38" t="str">
        <f>IF($A48 &lt;=E$47,  ($B$5*F47 + $B$6*F48 )/(1+E16),"")</f>
        <v/>
      </c>
      <c r="F48" s="38" t="str">
        <f>IF($A48 &lt;=F$47,  ($B$5*G47 + $B$6*G48 )/(1+F16),"")</f>
        <v/>
      </c>
      <c r="G48" s="87">
        <f ca="1">MAX(G34,0)</f>
        <v>0.16262730779389331</v>
      </c>
    </row>
    <row r="49" spans="1:7">
      <c r="A49" s="73">
        <v>4</v>
      </c>
      <c r="B49" s="38" t="str">
        <f t="shared" ref="B49" si="78">IF($A49 &lt;=B$47,  ($B$5*C48 + $B$6*C49 )/(1+B17),"")</f>
        <v/>
      </c>
      <c r="C49" s="38" t="str">
        <f t="shared" ref="C49" si="79">IF($A49 &lt;=C$47,  ($B$5*D48 + $B$6*D49 )/(1+C17),"")</f>
        <v/>
      </c>
      <c r="D49" s="38" t="str">
        <f t="shared" ref="D49" si="80">IF($A49 &lt;=D$47,  ($B$5*E48 + $B$6*E49 )/(1+D17),"")</f>
        <v/>
      </c>
      <c r="E49" s="38" t="str">
        <f t="shared" ref="E49:F53" si="81">IF($A49 &lt;=E$47,  ($B$5*F48 + $B$6*F49 )/(1+E17),"")</f>
        <v/>
      </c>
      <c r="F49" s="38">
        <f t="shared" ca="1" si="81"/>
        <v>0.12227394340228118</v>
      </c>
      <c r="G49" s="87">
        <f t="shared" ref="G49:G53" ca="1" si="82">MAX(G35,0)</f>
        <v>9.9822707064197033E-2</v>
      </c>
    </row>
    <row r="50" spans="1:7">
      <c r="A50" s="73">
        <v>3</v>
      </c>
      <c r="B50" s="38" t="str">
        <f t="shared" ref="B50" si="83">IF($A50 &lt;=B$47,  ($B$5*C49 + $B$6*C50 )/(1+B18),"")</f>
        <v/>
      </c>
      <c r="C50" s="38" t="str">
        <f t="shared" ref="C50" si="84">IF($A50 &lt;=C$47,  ($B$5*D49 + $B$6*D50 )/(1+C18),"")</f>
        <v/>
      </c>
      <c r="D50" s="38" t="str">
        <f t="shared" ref="D50" si="85">IF($A50 &lt;=D$47,  ($B$5*E49 + $B$6*E50 )/(1+D18),"")</f>
        <v/>
      </c>
      <c r="E50" s="38">
        <f t="shared" ca="1" si="81"/>
        <v>8.9108980115754022E-2</v>
      </c>
      <c r="F50" s="38">
        <f t="shared" ca="1" si="81"/>
        <v>6.780442208263375E-2</v>
      </c>
      <c r="G50" s="87">
        <f t="shared" ca="1" si="82"/>
        <v>4.3908428822349167E-2</v>
      </c>
    </row>
    <row r="51" spans="1:7">
      <c r="A51" s="73">
        <v>2</v>
      </c>
      <c r="B51" s="38" t="str">
        <f t="shared" ref="B51" si="86">IF($A51 &lt;=B$47,  ($B$5*C50 + $B$6*C51 )/(1+B19),"")</f>
        <v/>
      </c>
      <c r="C51" s="38" t="str">
        <f t="shared" ref="C51" si="87">IF($A51 &lt;=C$47,  ($B$5*D50 + $B$6*D51 )/(1+C19),"")</f>
        <v/>
      </c>
      <c r="D51" s="38">
        <f t="shared" ref="D51" ca="1" si="88">IF($A51 &lt;=D$47,  ($B$5*E50 + $B$6*E51 )/(1+D19),"")</f>
        <v>6.1850298897362266E-2</v>
      </c>
      <c r="E51" s="38">
        <f t="shared" ca="1" si="81"/>
        <v>4.2075503845551337E-2</v>
      </c>
      <c r="F51" s="38">
        <f t="shared" ca="1" si="81"/>
        <v>2.0928607977249474E-2</v>
      </c>
      <c r="G51" s="87">
        <f t="shared" ca="1" si="82"/>
        <v>0</v>
      </c>
    </row>
    <row r="52" spans="1:7">
      <c r="A52" s="73">
        <v>1</v>
      </c>
      <c r="B52" s="38" t="str">
        <f t="shared" ref="B52" si="89">IF($A52 &lt;=B$47,  ($B$5*C51 + $B$6*C52 )/(1+B20),"")</f>
        <v/>
      </c>
      <c r="C52" s="38">
        <f t="shared" ref="C52" ca="1" si="90">IF($A52 &lt;=C$47,  ($B$5*D51 + $B$6*D52 )/(1+C20),"")</f>
        <v>4.1075141453199279E-2</v>
      </c>
      <c r="D52" s="38">
        <f t="shared" ref="D52" ca="1" si="91">IF($A52 &lt;=D$47,  ($B$5*E51 + $B$6*E52 )/(1+D20),"")</f>
        <v>2.4818249568888204E-2</v>
      </c>
      <c r="E52" s="38">
        <f t="shared" ca="1" si="81"/>
        <v>1.0018001999545006E-2</v>
      </c>
      <c r="F52" s="38">
        <f t="shared" ca="1" si="81"/>
        <v>0</v>
      </c>
      <c r="G52" s="87">
        <f t="shared" ca="1" si="82"/>
        <v>0</v>
      </c>
    </row>
    <row r="53" spans="1:7">
      <c r="A53" s="75">
        <v>0</v>
      </c>
      <c r="B53" s="90">
        <f t="shared" ref="B53" ca="1" si="92">IF($A53 &lt;=B$47,  ($B$5*C52 + $B$6*C53 )/(1+B21),"")</f>
        <v>2.6311079490192263E-2</v>
      </c>
      <c r="C53" s="90">
        <f t="shared" ref="C53" ca="1" si="93">IF($A53 &lt;=C$47,  ($B$5*D52 + $B$6*D53 )/(1+C21),"")</f>
        <v>1.4178125476204475E-2</v>
      </c>
      <c r="D53" s="90">
        <f t="shared" ref="D53" ca="1" si="94">IF($A53 &lt;=D$47,  ($B$5*E52 + $B$6*E53 )/(1+D21),"")</f>
        <v>4.8140326763791473E-3</v>
      </c>
      <c r="E53" s="90">
        <f t="shared" ca="1" si="81"/>
        <v>0</v>
      </c>
      <c r="F53" s="90">
        <f t="shared" ca="1" si="81"/>
        <v>0</v>
      </c>
      <c r="G53" s="89">
        <f t="shared" ca="1" si="82"/>
        <v>0</v>
      </c>
    </row>
    <row r="54" spans="1:7">
      <c r="A54" s="38"/>
      <c r="B54" s="38"/>
      <c r="C54" s="38"/>
      <c r="D54" s="38"/>
      <c r="E54" s="38"/>
      <c r="F54" s="38"/>
    </row>
    <row r="55" spans="1:7">
      <c r="B55" s="70">
        <f ca="1">B53*1000000</f>
        <v>26311.079490192264</v>
      </c>
    </row>
  </sheetData>
  <mergeCells count="6">
    <mergeCell ref="A45:C45"/>
    <mergeCell ref="A1:B1"/>
    <mergeCell ref="A9:B9"/>
    <mergeCell ref="A25:B25"/>
    <mergeCell ref="A26:C26"/>
    <mergeCell ref="A44:B4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3" enableFormatConditionsCalculation="0"/>
  <dimension ref="A1:Q42"/>
  <sheetViews>
    <sheetView showGridLines="0" topLeftCell="A10" zoomScaleNormal="100" zoomScalePageLayoutView="190" workbookViewId="0">
      <selection activeCell="B29" sqref="B29"/>
    </sheetView>
  </sheetViews>
  <sheetFormatPr defaultColWidth="8.83203125" defaultRowHeight="12.75"/>
  <cols>
    <col min="1" max="1" width="11.33203125" customWidth="1"/>
    <col min="2" max="2" width="15.83203125" customWidth="1"/>
    <col min="4" max="4" width="10.83203125" customWidth="1"/>
    <col min="6" max="7" width="9.83203125" bestFit="1" customWidth="1"/>
    <col min="10" max="10" width="11.5" bestFit="1" customWidth="1"/>
    <col min="11" max="11" width="16" customWidth="1"/>
    <col min="12" max="12" width="14" customWidth="1"/>
    <col min="13" max="13" width="13.83203125" customWidth="1"/>
    <col min="15" max="15" width="11.1640625" customWidth="1"/>
  </cols>
  <sheetData>
    <row r="1" spans="1:9" ht="13.5" thickBot="1">
      <c r="A1" s="100" t="s">
        <v>17</v>
      </c>
      <c r="B1" s="99"/>
      <c r="E1" s="1"/>
    </row>
    <row r="2" spans="1:9">
      <c r="A2" s="13" t="s">
        <v>2</v>
      </c>
      <c r="B2" s="26">
        <v>0.06</v>
      </c>
    </row>
    <row r="3" spans="1:9">
      <c r="A3" s="14" t="s">
        <v>3</v>
      </c>
      <c r="B3" s="22">
        <v>1.25</v>
      </c>
    </row>
    <row r="4" spans="1:9">
      <c r="A4" s="14" t="s">
        <v>4</v>
      </c>
      <c r="B4" s="23">
        <v>0.9</v>
      </c>
    </row>
    <row r="5" spans="1:9">
      <c r="A5" s="14" t="s">
        <v>5</v>
      </c>
      <c r="B5" s="24">
        <v>0.5</v>
      </c>
      <c r="F5" s="1"/>
    </row>
    <row r="6" spans="1:9" ht="13.5" thickBot="1">
      <c r="A6" s="15" t="s">
        <v>6</v>
      </c>
      <c r="B6" s="25">
        <f>1-B5</f>
        <v>0.5</v>
      </c>
    </row>
    <row r="7" spans="1:9">
      <c r="C7" s="6"/>
      <c r="D7" s="6"/>
      <c r="E7" s="6"/>
      <c r="F7" s="6"/>
      <c r="G7" s="6"/>
      <c r="H7" s="6"/>
      <c r="I7" s="6"/>
    </row>
    <row r="8" spans="1:9" ht="13.5" thickBot="1">
      <c r="A8" s="7"/>
      <c r="B8" s="7"/>
      <c r="C8" s="7"/>
      <c r="D8" s="7"/>
      <c r="E8" s="7"/>
      <c r="F8" s="7"/>
      <c r="G8" s="7"/>
    </row>
    <row r="9" spans="1:9" ht="13.5" thickBot="1">
      <c r="A9" s="101" t="s">
        <v>14</v>
      </c>
      <c r="B9" s="102"/>
      <c r="C9" s="49"/>
      <c r="D9" s="49"/>
      <c r="E9" s="49"/>
      <c r="F9" s="49"/>
      <c r="G9" s="49"/>
      <c r="H9" s="35"/>
    </row>
    <row r="10" spans="1:9">
      <c r="A10" s="51"/>
      <c r="B10" s="52">
        <v>0</v>
      </c>
      <c r="C10" s="52">
        <v>1</v>
      </c>
      <c r="D10" s="52">
        <v>2</v>
      </c>
      <c r="E10" s="52">
        <v>3</v>
      </c>
      <c r="F10" s="52">
        <v>4</v>
      </c>
      <c r="G10" s="52">
        <v>5</v>
      </c>
      <c r="H10" s="12"/>
    </row>
    <row r="11" spans="1:9">
      <c r="A11" s="54">
        <v>5</v>
      </c>
      <c r="B11" s="55"/>
      <c r="C11" s="56" t="str">
        <f t="shared" ref="C11:G16" ca="1" si="0">IF($A11 &lt; C$10, $B$4*OFFSET(C11,0,-1),IF($A11=C$10,$B$3*OFFSET(C11,1,-1),""))</f>
        <v/>
      </c>
      <c r="D11" s="56" t="str">
        <f t="shared" ca="1" si="0"/>
        <v/>
      </c>
      <c r="E11" s="56" t="str">
        <f t="shared" ca="1" si="0"/>
        <v/>
      </c>
      <c r="F11" s="56" t="str">
        <f t="shared" ca="1" si="0"/>
        <v/>
      </c>
      <c r="G11" s="56">
        <f t="shared" ca="1" si="0"/>
        <v>0.18310546875</v>
      </c>
      <c r="H11" s="57"/>
      <c r="I11" s="6"/>
    </row>
    <row r="12" spans="1:9">
      <c r="A12" s="54">
        <v>4</v>
      </c>
      <c r="B12" s="56"/>
      <c r="C12" s="56" t="str">
        <f t="shared" ca="1" si="0"/>
        <v/>
      </c>
      <c r="D12" s="56" t="str">
        <f t="shared" ca="1" si="0"/>
        <v/>
      </c>
      <c r="E12" s="56" t="str">
        <f t="shared" ca="1" si="0"/>
        <v/>
      </c>
      <c r="F12" s="56">
        <f t="shared" ca="1" si="0"/>
        <v>0.146484375</v>
      </c>
      <c r="G12" s="56">
        <f t="shared" ca="1" si="0"/>
        <v>0.1318359375</v>
      </c>
      <c r="H12" s="57"/>
      <c r="I12" s="6"/>
    </row>
    <row r="13" spans="1:9">
      <c r="A13" s="54">
        <v>3</v>
      </c>
      <c r="B13" s="56"/>
      <c r="C13" s="56" t="str">
        <f t="shared" ca="1" si="0"/>
        <v/>
      </c>
      <c r="D13" s="56" t="str">
        <f t="shared" ca="1" si="0"/>
        <v/>
      </c>
      <c r="E13" s="56">
        <f t="shared" ca="1" si="0"/>
        <v>0.1171875</v>
      </c>
      <c r="F13" s="56">
        <f t="shared" ca="1" si="0"/>
        <v>0.10546875</v>
      </c>
      <c r="G13" s="56">
        <f t="shared" ca="1" si="0"/>
        <v>9.4921875000000003E-2</v>
      </c>
      <c r="H13" s="57"/>
      <c r="I13" s="6"/>
    </row>
    <row r="14" spans="1:9">
      <c r="A14" s="54">
        <v>2</v>
      </c>
      <c r="B14" s="56"/>
      <c r="C14" s="56" t="str">
        <f t="shared" ca="1" si="0"/>
        <v/>
      </c>
      <c r="D14" s="56">
        <f t="shared" ca="1" si="0"/>
        <v>9.375E-2</v>
      </c>
      <c r="E14" s="56">
        <f t="shared" ca="1" si="0"/>
        <v>8.4375000000000006E-2</v>
      </c>
      <c r="F14" s="56">
        <f t="shared" ca="1" si="0"/>
        <v>7.5937500000000005E-2</v>
      </c>
      <c r="G14" s="56">
        <f t="shared" ca="1" si="0"/>
        <v>6.8343750000000009E-2</v>
      </c>
      <c r="H14" s="57"/>
      <c r="I14" s="6"/>
    </row>
    <row r="15" spans="1:9">
      <c r="A15" s="54">
        <v>1</v>
      </c>
      <c r="B15" s="56"/>
      <c r="C15" s="56">
        <f t="shared" ca="1" si="0"/>
        <v>7.4999999999999997E-2</v>
      </c>
      <c r="D15" s="56">
        <f t="shared" ca="1" si="0"/>
        <v>6.7500000000000004E-2</v>
      </c>
      <c r="E15" s="56">
        <f t="shared" ca="1" si="0"/>
        <v>6.0750000000000005E-2</v>
      </c>
      <c r="F15" s="56">
        <f t="shared" ca="1" si="0"/>
        <v>5.4675000000000008E-2</v>
      </c>
      <c r="G15" s="56">
        <f t="shared" ca="1" si="0"/>
        <v>4.9207500000000008E-2</v>
      </c>
      <c r="H15" s="57"/>
      <c r="I15" s="6"/>
    </row>
    <row r="16" spans="1:9">
      <c r="A16" s="54">
        <v>0</v>
      </c>
      <c r="B16" s="56">
        <f>$B$2</f>
        <v>0.06</v>
      </c>
      <c r="C16" s="55">
        <f t="shared" ca="1" si="0"/>
        <v>5.3999999999999999E-2</v>
      </c>
      <c r="D16" s="56">
        <f t="shared" ca="1" si="0"/>
        <v>4.8599999999999997E-2</v>
      </c>
      <c r="E16" s="56">
        <f t="shared" ca="1" si="0"/>
        <v>4.3740000000000001E-2</v>
      </c>
      <c r="F16" s="56">
        <f t="shared" ca="1" si="0"/>
        <v>3.9366000000000005E-2</v>
      </c>
      <c r="G16" s="56">
        <f t="shared" ca="1" si="0"/>
        <v>3.5429400000000007E-2</v>
      </c>
      <c r="H16" s="57"/>
      <c r="I16" s="6"/>
    </row>
    <row r="17" spans="1:17" ht="13.5" thickBot="1">
      <c r="A17" s="41"/>
      <c r="B17" s="44"/>
      <c r="C17" s="59"/>
      <c r="D17" s="59"/>
      <c r="E17" s="59"/>
      <c r="F17" s="59"/>
      <c r="G17" s="59"/>
      <c r="H17" s="61"/>
      <c r="I17" s="6"/>
    </row>
    <row r="18" spans="1:17">
      <c r="A18" s="1"/>
      <c r="H18" s="6"/>
      <c r="I18" s="6"/>
    </row>
    <row r="19" spans="1:17" ht="13.5" thickBot="1">
      <c r="B19" s="4"/>
      <c r="C19" s="4"/>
      <c r="D19" s="2"/>
      <c r="E19" s="4"/>
    </row>
    <row r="20" spans="1:17" ht="13.5" thickBot="1">
      <c r="A20" s="112" t="s">
        <v>13</v>
      </c>
      <c r="B20" s="115"/>
      <c r="C20" s="67">
        <v>0.05</v>
      </c>
      <c r="D20" s="2"/>
      <c r="E20" s="4"/>
    </row>
    <row r="21" spans="1:17" ht="13.5" thickBot="1">
      <c r="A21" s="112" t="s">
        <v>23</v>
      </c>
      <c r="B21" s="113"/>
      <c r="C21" s="114"/>
      <c r="D21" s="32"/>
      <c r="E21" s="33"/>
      <c r="F21" s="34"/>
      <c r="G21" s="34"/>
      <c r="H21" s="35"/>
      <c r="Q21" s="38"/>
    </row>
    <row r="22" spans="1:17">
      <c r="A22" s="36"/>
      <c r="B22" s="37"/>
      <c r="C22" s="37"/>
      <c r="D22" s="11"/>
      <c r="E22" s="37"/>
      <c r="F22" s="38"/>
      <c r="G22" s="38"/>
      <c r="H22" s="12"/>
      <c r="Q22" s="38"/>
    </row>
    <row r="23" spans="1:17">
      <c r="A23" s="36"/>
      <c r="B23" s="38">
        <v>0</v>
      </c>
      <c r="C23" s="38">
        <v>1</v>
      </c>
      <c r="D23" s="38">
        <v>2</v>
      </c>
      <c r="E23" s="38">
        <v>3</v>
      </c>
      <c r="F23" s="38">
        <v>4</v>
      </c>
      <c r="G23" s="38">
        <v>5</v>
      </c>
      <c r="H23" s="12"/>
      <c r="Q23" s="38"/>
    </row>
    <row r="24" spans="1:17">
      <c r="A24" s="36">
        <v>5</v>
      </c>
      <c r="B24" s="9" t="str">
        <f t="shared" ref="B24:F29" si="1">IF($A24 &lt;=B$23,  ((B11-$C$20)+$B$5*C23 + $B$6*C24 )/(1+B11 ),"")</f>
        <v/>
      </c>
      <c r="C24" s="9" t="str">
        <f t="shared" si="1"/>
        <v/>
      </c>
      <c r="D24" s="9" t="str">
        <f t="shared" si="1"/>
        <v/>
      </c>
      <c r="E24" s="9" t="str">
        <f t="shared" si="1"/>
        <v/>
      </c>
      <c r="F24" s="9" t="str">
        <f t="shared" si="1"/>
        <v/>
      </c>
      <c r="G24" s="9">
        <f t="shared" ref="G24:G29" ca="1" si="2">(G11-$C$20)/(1+G11)</f>
        <v>0.11250515889393314</v>
      </c>
      <c r="H24" s="65"/>
      <c r="Q24" s="38"/>
    </row>
    <row r="25" spans="1:17">
      <c r="A25" s="36">
        <v>4</v>
      </c>
      <c r="B25" s="9" t="str">
        <f t="shared" si="1"/>
        <v/>
      </c>
      <c r="C25" s="9" t="str">
        <f t="shared" si="1"/>
        <v/>
      </c>
      <c r="D25" s="9" t="str">
        <f t="shared" si="1"/>
        <v/>
      </c>
      <c r="E25" s="9" t="str">
        <f t="shared" si="1"/>
        <v/>
      </c>
      <c r="F25" s="9">
        <f t="shared" ca="1" si="1"/>
        <v>0.16475480487418007</v>
      </c>
      <c r="G25" s="9">
        <f t="shared" ca="1" si="2"/>
        <v>7.2303710094909407E-2</v>
      </c>
      <c r="H25" s="65"/>
      <c r="Q25" s="38"/>
    </row>
    <row r="26" spans="1:17">
      <c r="A26" s="36">
        <v>3</v>
      </c>
      <c r="B26" s="9" t="str">
        <f t="shared" si="1"/>
        <v/>
      </c>
      <c r="C26" s="9" t="str">
        <f t="shared" si="1"/>
        <v/>
      </c>
      <c r="D26" s="9" t="str">
        <f t="shared" si="1"/>
        <v/>
      </c>
      <c r="E26" s="9">
        <f t="shared" ca="1" si="1"/>
        <v>0.17927421131892446</v>
      </c>
      <c r="F26" s="9">
        <f t="shared" ca="1" si="1"/>
        <v>0.10143601104154178</v>
      </c>
      <c r="G26" s="9">
        <f t="shared" ca="1" si="2"/>
        <v>4.1027470567249376E-2</v>
      </c>
      <c r="H26" s="65"/>
      <c r="Q26" s="38"/>
    </row>
    <row r="27" spans="1:17">
      <c r="A27" s="36">
        <v>2</v>
      </c>
      <c r="B27" s="9" t="str">
        <f t="shared" si="1"/>
        <v/>
      </c>
      <c r="C27" s="9" t="str">
        <f t="shared" si="1"/>
        <v/>
      </c>
      <c r="D27" s="9">
        <f t="shared" ca="1" si="1"/>
        <v>0.16860895555048425</v>
      </c>
      <c r="E27" s="9">
        <f t="shared" ca="1" si="1"/>
        <v>0.10205787894775988</v>
      </c>
      <c r="F27" s="9">
        <f t="shared" ca="1" si="1"/>
        <v>5.1152013926412429E-2</v>
      </c>
      <c r="G27" s="9">
        <f t="shared" ca="1" si="2"/>
        <v>1.7170269400649377E-2</v>
      </c>
      <c r="H27" s="65"/>
      <c r="Q27" s="38"/>
    </row>
    <row r="28" spans="1:17">
      <c r="A28" s="36">
        <v>1</v>
      </c>
      <c r="B28" s="9" t="str">
        <f t="shared" si="1"/>
        <v/>
      </c>
      <c r="C28" s="9">
        <f t="shared" ca="1" si="1"/>
        <v>0.14025186699204412</v>
      </c>
      <c r="D28" s="9">
        <f t="shared" ca="1" si="1"/>
        <v>8.2932558482410587E-2</v>
      </c>
      <c r="E28" s="9">
        <f t="shared" ca="1" si="1"/>
        <v>4.0003133412186698E-2</v>
      </c>
      <c r="F28" s="9">
        <f t="shared" ca="1" si="1"/>
        <v>1.221463360754166E-2</v>
      </c>
      <c r="G28" s="9">
        <f t="shared" ca="1" si="2"/>
        <v>-7.5533200058138601E-4</v>
      </c>
      <c r="H28" s="65"/>
      <c r="Q28" s="38"/>
    </row>
    <row r="29" spans="1:17">
      <c r="A29" s="36">
        <v>0</v>
      </c>
      <c r="B29" s="9">
        <f t="shared" ca="1" si="1"/>
        <v>9.9004427031513742E-2</v>
      </c>
      <c r="C29" s="9">
        <f t="shared" ca="1" si="1"/>
        <v>4.9637518314765032E-2</v>
      </c>
      <c r="D29" s="9">
        <f t="shared" ca="1" si="1"/>
        <v>1.3703330125114111E-2</v>
      </c>
      <c r="E29" s="9">
        <f t="shared" ca="1" si="1"/>
        <v>-8.4645094737973731E-3</v>
      </c>
      <c r="F29" s="8">
        <f t="shared" ca="1" si="1"/>
        <v>-1.7364127843904197E-2</v>
      </c>
      <c r="G29" s="9">
        <f t="shared" ca="1" si="2"/>
        <v>-1.407203620063328E-2</v>
      </c>
      <c r="H29" s="65"/>
      <c r="Q29" s="38"/>
    </row>
    <row r="30" spans="1:17" ht="13.5" thickBot="1">
      <c r="A30" s="41"/>
      <c r="B30" s="44"/>
      <c r="C30" s="44"/>
      <c r="D30" s="44"/>
      <c r="E30" s="44"/>
      <c r="F30" s="44"/>
      <c r="G30" s="44"/>
      <c r="H30" s="48"/>
      <c r="Q30" s="38"/>
    </row>
    <row r="31" spans="1:17">
      <c r="A31" s="36"/>
      <c r="B31" s="38"/>
      <c r="C31" s="38"/>
      <c r="D31" s="38"/>
      <c r="E31" s="38"/>
      <c r="F31" s="38"/>
      <c r="G31" s="38"/>
      <c r="H31" s="38"/>
      <c r="Q31" s="38"/>
    </row>
    <row r="33" spans="1:6" ht="13.5" thickBot="1"/>
    <row r="34" spans="1:6" ht="13.5" thickBot="1">
      <c r="A34" s="112" t="s">
        <v>24</v>
      </c>
      <c r="B34" s="113"/>
      <c r="C34" s="66">
        <v>0</v>
      </c>
      <c r="D34" s="2"/>
      <c r="E34" s="4"/>
    </row>
    <row r="35" spans="1:6" ht="13.5" thickBot="1">
      <c r="A35" s="112" t="s">
        <v>25</v>
      </c>
      <c r="B35" s="113"/>
      <c r="C35" s="114"/>
      <c r="D35" s="32"/>
      <c r="E35" s="33"/>
      <c r="F35" s="35"/>
    </row>
    <row r="36" spans="1:6">
      <c r="A36" s="36"/>
      <c r="B36" s="37"/>
      <c r="C36" s="37"/>
      <c r="D36" s="11"/>
      <c r="E36" s="37"/>
      <c r="F36" s="12"/>
    </row>
    <row r="37" spans="1:6">
      <c r="A37" s="36"/>
      <c r="B37" s="38">
        <v>0</v>
      </c>
      <c r="C37" s="38">
        <v>1</v>
      </c>
      <c r="D37" s="38">
        <v>2</v>
      </c>
      <c r="E37" s="38">
        <v>3</v>
      </c>
      <c r="F37" s="12"/>
    </row>
    <row r="38" spans="1:6">
      <c r="A38" s="36">
        <v>3</v>
      </c>
      <c r="B38" s="9" t="str">
        <f t="shared" ref="B38:D40" si="3">IF($A38 &lt;=B$37,  ($B$5*C37 + $B$6*C38 )/(1+B13 ),"")</f>
        <v/>
      </c>
      <c r="C38" s="9" t="str">
        <f t="shared" si="3"/>
        <v/>
      </c>
      <c r="D38" s="9" t="str">
        <f t="shared" si="3"/>
        <v/>
      </c>
      <c r="E38" s="9">
        <f ca="1">MAX(E26,0)</f>
        <v>0.17927421131892446</v>
      </c>
      <c r="F38" s="12"/>
    </row>
    <row r="39" spans="1:6">
      <c r="A39" s="36">
        <v>2</v>
      </c>
      <c r="B39" s="9" t="str">
        <f t="shared" si="3"/>
        <v/>
      </c>
      <c r="C39" s="9" t="str">
        <f t="shared" si="3"/>
        <v/>
      </c>
      <c r="D39" s="9">
        <f t="shared" ca="1" si="3"/>
        <v>0.12860895555048427</v>
      </c>
      <c r="E39" s="9">
        <f t="shared" ref="E39:E41" ca="1" si="4">MAX(E27,0)</f>
        <v>0.10205787894775988</v>
      </c>
      <c r="F39" s="12"/>
    </row>
    <row r="40" spans="1:6">
      <c r="A40" s="36">
        <v>1</v>
      </c>
      <c r="B40" s="9" t="str">
        <f t="shared" si="3"/>
        <v/>
      </c>
      <c r="C40" s="9">
        <f t="shared" ca="1" si="3"/>
        <v>9.0766544841834426E-2</v>
      </c>
      <c r="D40" s="9">
        <f t="shared" ca="1" si="3"/>
        <v>6.6539115859459749E-2</v>
      </c>
      <c r="E40" s="9">
        <f t="shared" ca="1" si="4"/>
        <v>4.0003133412186698E-2</v>
      </c>
      <c r="F40" s="12"/>
    </row>
    <row r="41" spans="1:6">
      <c r="A41" s="36">
        <v>0</v>
      </c>
      <c r="B41" s="9">
        <f t="shared" ref="B41:C41" ca="1" si="5">IF($A41 &lt;=B$37,  ($B$5*C40 + $B$6*C41 )/(1+B16 ),"")</f>
        <v>6.1971809159149363E-2</v>
      </c>
      <c r="C41" s="9">
        <f t="shared" ca="1" si="5"/>
        <v>4.0613690575562231E-2</v>
      </c>
      <c r="D41" s="8">
        <f ca="1">IF($A41 &lt;=D$37,  ($B$5*E40 + $B$6*E41 )/(1+D16 ),"")</f>
        <v>1.9074543873825435E-2</v>
      </c>
      <c r="E41" s="9">
        <f t="shared" ca="1" si="4"/>
        <v>0</v>
      </c>
      <c r="F41" s="12"/>
    </row>
    <row r="42" spans="1:6" ht="13.5" thickBot="1">
      <c r="A42" s="41"/>
      <c r="B42" s="44"/>
      <c r="C42" s="44"/>
      <c r="D42" s="44"/>
      <c r="E42" s="44"/>
      <c r="F42" s="48"/>
    </row>
  </sheetData>
  <mergeCells count="6">
    <mergeCell ref="A35:C35"/>
    <mergeCell ref="A34:B34"/>
    <mergeCell ref="A20:B20"/>
    <mergeCell ref="A1:B1"/>
    <mergeCell ref="A9:B9"/>
    <mergeCell ref="A21:C21"/>
  </mergeCells>
  <pageMargins left="0.75" right="0.75" top="1" bottom="1" header="0.5" footer="0.5"/>
  <pageSetup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Q1-&gt;4</vt:lpstr>
      <vt:lpstr>ZCB+Options</vt:lpstr>
      <vt:lpstr>BondForward+Futures</vt:lpstr>
      <vt:lpstr>Q5-&gt;6</vt:lpstr>
      <vt:lpstr>Swaps+Swaptions</vt:lpstr>
    </vt:vector>
  </TitlesOfParts>
  <Company>London Business School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Models for AMF chapter 16</dc:title>
  <dc:creator>Mary Jackson and  Mike Staunton</dc:creator>
  <cp:lastModifiedBy>rchen</cp:lastModifiedBy>
  <cp:lastPrinted>2004-05-18T03:27:22Z</cp:lastPrinted>
  <dcterms:created xsi:type="dcterms:W3CDTF">2000-07-13T16:13:54Z</dcterms:created>
  <dcterms:modified xsi:type="dcterms:W3CDTF">2013-11-26T20:54:29Z</dcterms:modified>
</cp:coreProperties>
</file>