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autoCompressPictures="0" defaultThemeVersion="124226"/>
  <bookViews>
    <workbookView xWindow="360" yWindow="0" windowWidth="28920" windowHeight="13740" tabRatio="815" activeTab="5"/>
  </bookViews>
  <sheets>
    <sheet name="BDT" sheetId="7" r:id="rId1"/>
    <sheet name="Q1" sheetId="17" r:id="rId2"/>
    <sheet name="Q2" sheetId="18" r:id="rId3"/>
    <sheet name="Q3" sheetId="19" r:id="rId4"/>
    <sheet name="Q4" sheetId="20" r:id="rId5"/>
    <sheet name="Q5" sheetId="21" r:id="rId6"/>
  </sheets>
  <definedNames>
    <definedName name="N" localSheetId="5">'Q5'!$B$2</definedName>
    <definedName name="_xlnm.Print_Area" localSheetId="0">BDT!$C$80:$L$105</definedName>
    <definedName name="rf" localSheetId="4">'Q4'!$F$2</definedName>
    <definedName name="solver_adj" localSheetId="0" hidden="1">BDT!$C$5:$P$5</definedName>
    <definedName name="solver_adj" localSheetId="1" hidden="1">'Q1'!$C$5:$L$5</definedName>
    <definedName name="solver_adj" localSheetId="2" hidden="1">'Q2'!$C$5:$L$5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od" localSheetId="0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BDT!$D$51</definedName>
    <definedName name="solver_opt" localSheetId="1" hidden="1">'Q1'!$D$51</definedName>
    <definedName name="solver_opt" localSheetId="2" hidden="1">'Q2'!$D$51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ol" localSheetId="0" hidden="1">0.05</definedName>
    <definedName name="solver_tol" localSheetId="1" hidden="1">0.05</definedName>
    <definedName name="solver_tol" localSheetId="2" hidden="1">0.05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workspace">#REF!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21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H7"/>
  <c r="K7" s="1"/>
  <c r="E7"/>
  <c r="I7" s="1"/>
  <c r="D7"/>
  <c r="H8" s="1"/>
  <c r="K8" s="1"/>
  <c r="A7"/>
  <c r="A8" s="1"/>
  <c r="E16" i="20"/>
  <c r="E15"/>
  <c r="E14"/>
  <c r="E13"/>
  <c r="E12"/>
  <c r="E11"/>
  <c r="E10"/>
  <c r="E9"/>
  <c r="E8"/>
  <c r="E7"/>
  <c r="AH7" s="1"/>
  <c r="D7"/>
  <c r="C7"/>
  <c r="D8" s="1"/>
  <c r="A9" i="21" l="1"/>
  <c r="B8"/>
  <c r="L8"/>
  <c r="F7"/>
  <c r="I8"/>
  <c r="J8" s="1"/>
  <c r="B7"/>
  <c r="J7" s="1"/>
  <c r="D8"/>
  <c r="P7" i="20"/>
  <c r="AB7"/>
  <c r="C8"/>
  <c r="AB8"/>
  <c r="J7"/>
  <c r="V7"/>
  <c r="J8"/>
  <c r="V8"/>
  <c r="H9" i="21" l="1"/>
  <c r="D9"/>
  <c r="A10"/>
  <c r="B9"/>
  <c r="G7"/>
  <c r="L7"/>
  <c r="F8"/>
  <c r="G8" s="1"/>
  <c r="D9" i="20"/>
  <c r="C9"/>
  <c r="J18"/>
  <c r="J20" s="1"/>
  <c r="AH8"/>
  <c r="P8"/>
  <c r="A11" i="21" l="1"/>
  <c r="B10"/>
  <c r="K9"/>
  <c r="L9" s="1"/>
  <c r="I9"/>
  <c r="J9" s="1"/>
  <c r="H10"/>
  <c r="D10"/>
  <c r="F9"/>
  <c r="G9" s="1"/>
  <c r="C10" i="20"/>
  <c r="D10"/>
  <c r="V9"/>
  <c r="AB9"/>
  <c r="AH9"/>
  <c r="P9"/>
  <c r="K10" i="21" l="1"/>
  <c r="L10" s="1"/>
  <c r="I10"/>
  <c r="J10" s="1"/>
  <c r="A12"/>
  <c r="B11"/>
  <c r="F10"/>
  <c r="G10" s="1"/>
  <c r="H11"/>
  <c r="D11"/>
  <c r="D11" i="20"/>
  <c r="C11"/>
  <c r="AB10"/>
  <c r="P10"/>
  <c r="P18" s="1"/>
  <c r="P20" s="1"/>
  <c r="AH10"/>
  <c r="V10"/>
  <c r="K11" i="21" l="1"/>
  <c r="L11" s="1"/>
  <c r="I11"/>
  <c r="J11" s="1"/>
  <c r="H12"/>
  <c r="D12"/>
  <c r="F11"/>
  <c r="G11" s="1"/>
  <c r="A13"/>
  <c r="B12"/>
  <c r="D12" i="20"/>
  <c r="C12"/>
  <c r="AH11"/>
  <c r="AB11"/>
  <c r="V11"/>
  <c r="K12" i="21" l="1"/>
  <c r="L12" s="1"/>
  <c r="I12"/>
  <c r="J12" s="1"/>
  <c r="A14"/>
  <c r="B13"/>
  <c r="H13"/>
  <c r="D13"/>
  <c r="F12"/>
  <c r="G12" s="1"/>
  <c r="D13" i="20"/>
  <c r="C13"/>
  <c r="V12"/>
  <c r="V18" s="1"/>
  <c r="V20" s="1"/>
  <c r="AH12"/>
  <c r="AB12"/>
  <c r="K13" i="21" l="1"/>
  <c r="L13" s="1"/>
  <c r="I13"/>
  <c r="J13" s="1"/>
  <c r="A15"/>
  <c r="B14"/>
  <c r="H14"/>
  <c r="D14"/>
  <c r="F13"/>
  <c r="G13" s="1"/>
  <c r="C14" i="20"/>
  <c r="D14"/>
  <c r="AH13"/>
  <c r="AB13"/>
  <c r="H15" i="21" l="1"/>
  <c r="D15"/>
  <c r="F14"/>
  <c r="G14" s="1"/>
  <c r="K14"/>
  <c r="L14" s="1"/>
  <c r="I14"/>
  <c r="J14" s="1"/>
  <c r="A16"/>
  <c r="B15"/>
  <c r="D15" i="20"/>
  <c r="C15"/>
  <c r="AB14"/>
  <c r="AB18" s="1"/>
  <c r="AB20" s="1"/>
  <c r="AH14"/>
  <c r="K15" i="21" l="1"/>
  <c r="L15" s="1"/>
  <c r="I15"/>
  <c r="J15" s="1"/>
  <c r="A17"/>
  <c r="B16"/>
  <c r="H16"/>
  <c r="D16"/>
  <c r="F15"/>
  <c r="G15" s="1"/>
  <c r="D16" i="20"/>
  <c r="C16"/>
  <c r="AH16" s="1"/>
  <c r="AH18" s="1"/>
  <c r="AH20" s="1"/>
  <c r="AH15"/>
  <c r="J21"/>
  <c r="B53" i="19"/>
  <c r="B52"/>
  <c r="B51"/>
  <c r="B50"/>
  <c r="B49"/>
  <c r="B48"/>
  <c r="B47"/>
  <c r="B46"/>
  <c r="B45"/>
  <c r="C52"/>
  <c r="C51"/>
  <c r="C50"/>
  <c r="C49"/>
  <c r="C48"/>
  <c r="C47"/>
  <c r="C46"/>
  <c r="C45"/>
  <c r="D51"/>
  <c r="D50"/>
  <c r="D49"/>
  <c r="D48"/>
  <c r="D47"/>
  <c r="D46"/>
  <c r="D45"/>
  <c r="E50"/>
  <c r="E49"/>
  <c r="E48"/>
  <c r="E47"/>
  <c r="E46"/>
  <c r="E45"/>
  <c r="F49"/>
  <c r="F48"/>
  <c r="F47"/>
  <c r="F46"/>
  <c r="F45"/>
  <c r="G48"/>
  <c r="G47"/>
  <c r="G46"/>
  <c r="G45"/>
  <c r="H47"/>
  <c r="H46"/>
  <c r="H45"/>
  <c r="I46"/>
  <c r="I45"/>
  <c r="J45"/>
  <c r="B39"/>
  <c r="B38"/>
  <c r="B37"/>
  <c r="B36"/>
  <c r="B35"/>
  <c r="B34"/>
  <c r="B33"/>
  <c r="B32"/>
  <c r="B31"/>
  <c r="B30"/>
  <c r="B29"/>
  <c r="C39"/>
  <c r="C38"/>
  <c r="C37"/>
  <c r="C36"/>
  <c r="C35"/>
  <c r="C34"/>
  <c r="C33"/>
  <c r="C32"/>
  <c r="C31"/>
  <c r="C30"/>
  <c r="C29"/>
  <c r="D39"/>
  <c r="D38"/>
  <c r="D37"/>
  <c r="D36"/>
  <c r="D35"/>
  <c r="D34"/>
  <c r="D33"/>
  <c r="D32"/>
  <c r="D31"/>
  <c r="D30"/>
  <c r="D29"/>
  <c r="E39"/>
  <c r="E38"/>
  <c r="E37"/>
  <c r="E36"/>
  <c r="E35"/>
  <c r="E34"/>
  <c r="E33"/>
  <c r="E32"/>
  <c r="E31"/>
  <c r="E30"/>
  <c r="E29"/>
  <c r="F39"/>
  <c r="F38"/>
  <c r="F37"/>
  <c r="F36"/>
  <c r="F35"/>
  <c r="F34"/>
  <c r="F33"/>
  <c r="F32"/>
  <c r="F31"/>
  <c r="F30"/>
  <c r="F29"/>
  <c r="G39"/>
  <c r="G38"/>
  <c r="G37"/>
  <c r="G36"/>
  <c r="G35"/>
  <c r="G34"/>
  <c r="G33"/>
  <c r="G32"/>
  <c r="G31"/>
  <c r="G30"/>
  <c r="G29"/>
  <c r="H39"/>
  <c r="H38"/>
  <c r="H37"/>
  <c r="H36"/>
  <c r="H35"/>
  <c r="H34"/>
  <c r="H33"/>
  <c r="H32"/>
  <c r="H31"/>
  <c r="H30"/>
  <c r="H29"/>
  <c r="I39"/>
  <c r="I38"/>
  <c r="I37"/>
  <c r="I36"/>
  <c r="I35"/>
  <c r="I34"/>
  <c r="I33"/>
  <c r="I32"/>
  <c r="I31"/>
  <c r="I30"/>
  <c r="I29"/>
  <c r="J39"/>
  <c r="J38"/>
  <c r="J37"/>
  <c r="J36"/>
  <c r="J35"/>
  <c r="J34"/>
  <c r="J33"/>
  <c r="J32"/>
  <c r="J31"/>
  <c r="J30"/>
  <c r="J29"/>
  <c r="K39"/>
  <c r="K38"/>
  <c r="K37"/>
  <c r="K36"/>
  <c r="K35"/>
  <c r="K34"/>
  <c r="K33"/>
  <c r="K32"/>
  <c r="K31"/>
  <c r="K30"/>
  <c r="K29"/>
  <c r="L30"/>
  <c r="L31"/>
  <c r="L32"/>
  <c r="L33"/>
  <c r="L34"/>
  <c r="L35"/>
  <c r="L36"/>
  <c r="L37"/>
  <c r="L38"/>
  <c r="L39"/>
  <c r="L29"/>
  <c r="K14"/>
  <c r="J15"/>
  <c r="J14"/>
  <c r="I16"/>
  <c r="I15"/>
  <c r="I14"/>
  <c r="H17"/>
  <c r="H16"/>
  <c r="H15"/>
  <c r="H14"/>
  <c r="G14"/>
  <c r="G15"/>
  <c r="G16"/>
  <c r="G17"/>
  <c r="G18"/>
  <c r="K16" i="21" l="1"/>
  <c r="L16" s="1"/>
  <c r="I16"/>
  <c r="J16" s="1"/>
  <c r="A18"/>
  <c r="B17"/>
  <c r="H17"/>
  <c r="D17"/>
  <c r="F16"/>
  <c r="G16" s="1"/>
  <c r="B24" i="19"/>
  <c r="C24" s="1"/>
  <c r="D24" s="1"/>
  <c r="E24" s="1"/>
  <c r="F24" s="1"/>
  <c r="G24" s="1"/>
  <c r="H24" s="1"/>
  <c r="I24" s="1"/>
  <c r="J24" s="1"/>
  <c r="K24" s="1"/>
  <c r="C23"/>
  <c r="D23" s="1"/>
  <c r="E23" s="1"/>
  <c r="F23" s="1"/>
  <c r="G23" s="1"/>
  <c r="H23" s="1"/>
  <c r="I23" s="1"/>
  <c r="J23" s="1"/>
  <c r="K23" s="1"/>
  <c r="C22"/>
  <c r="D21"/>
  <c r="C21"/>
  <c r="E20"/>
  <c r="D20"/>
  <c r="C20"/>
  <c r="F19"/>
  <c r="E19"/>
  <c r="D19"/>
  <c r="C19"/>
  <c r="B6"/>
  <c r="K17" i="21" l="1"/>
  <c r="L17" s="1"/>
  <c r="I17"/>
  <c r="J17" s="1"/>
  <c r="A19"/>
  <c r="B18"/>
  <c r="H18"/>
  <c r="D18"/>
  <c r="F17"/>
  <c r="G17" s="1"/>
  <c r="L24" i="19"/>
  <c r="K54"/>
  <c r="L23"/>
  <c r="K53"/>
  <c r="D22"/>
  <c r="K18" i="21" l="1"/>
  <c r="L18" s="1"/>
  <c r="I18"/>
  <c r="J18" s="1"/>
  <c r="A20"/>
  <c r="B19"/>
  <c r="H19"/>
  <c r="D19"/>
  <c r="F18"/>
  <c r="G18" s="1"/>
  <c r="J54" i="19"/>
  <c r="E22"/>
  <c r="E21"/>
  <c r="K19" i="21" l="1"/>
  <c r="L19" s="1"/>
  <c r="I19"/>
  <c r="J19" s="1"/>
  <c r="A21"/>
  <c r="B20"/>
  <c r="H20"/>
  <c r="D20"/>
  <c r="F19"/>
  <c r="G19" s="1"/>
  <c r="F22" i="19"/>
  <c r="G22" s="1"/>
  <c r="H22" s="1"/>
  <c r="I22" s="1"/>
  <c r="J22" s="1"/>
  <c r="K22" s="1"/>
  <c r="F21"/>
  <c r="G21" s="1"/>
  <c r="H21" s="1"/>
  <c r="I21" s="1"/>
  <c r="J21" s="1"/>
  <c r="K21" s="1"/>
  <c r="F20"/>
  <c r="K20" i="21" l="1"/>
  <c r="L20" s="1"/>
  <c r="I20"/>
  <c r="J20" s="1"/>
  <c r="A22"/>
  <c r="B21"/>
  <c r="H21"/>
  <c r="D21"/>
  <c r="F20"/>
  <c r="G20" s="1"/>
  <c r="L21" i="19"/>
  <c r="K51"/>
  <c r="L22"/>
  <c r="K52"/>
  <c r="J53" s="1"/>
  <c r="I54" s="1"/>
  <c r="G19"/>
  <c r="G20"/>
  <c r="H20" s="1"/>
  <c r="I20" s="1"/>
  <c r="J20" s="1"/>
  <c r="K20" s="1"/>
  <c r="K21" i="21" l="1"/>
  <c r="L21" s="1"/>
  <c r="I21"/>
  <c r="J21" s="1"/>
  <c r="A23"/>
  <c r="B22"/>
  <c r="H22"/>
  <c r="D22"/>
  <c r="F21"/>
  <c r="G21" s="1"/>
  <c r="J52" i="19"/>
  <c r="I53" s="1"/>
  <c r="H54" s="1"/>
  <c r="L20"/>
  <c r="K50"/>
  <c r="J51" s="1"/>
  <c r="I52" s="1"/>
  <c r="H53" s="1"/>
  <c r="G54" s="1"/>
  <c r="H19"/>
  <c r="I19" s="1"/>
  <c r="J19" s="1"/>
  <c r="K19" s="1"/>
  <c r="H18"/>
  <c r="K22" i="21" l="1"/>
  <c r="L22" s="1"/>
  <c r="I22"/>
  <c r="J22" s="1"/>
  <c r="A24"/>
  <c r="B23"/>
  <c r="H23"/>
  <c r="D23"/>
  <c r="F22"/>
  <c r="G22" s="1"/>
  <c r="L19" i="19"/>
  <c r="K49"/>
  <c r="J50" s="1"/>
  <c r="I51" s="1"/>
  <c r="H52" s="1"/>
  <c r="G53" s="1"/>
  <c r="F54" s="1"/>
  <c r="I17"/>
  <c r="I18"/>
  <c r="J18" s="1"/>
  <c r="K18" s="1"/>
  <c r="K23" i="21" l="1"/>
  <c r="L23" s="1"/>
  <c r="I23"/>
  <c r="J23" s="1"/>
  <c r="A25"/>
  <c r="B24"/>
  <c r="H24"/>
  <c r="D24"/>
  <c r="F23"/>
  <c r="G23" s="1"/>
  <c r="L18" i="19"/>
  <c r="K48"/>
  <c r="J49" s="1"/>
  <c r="I50" s="1"/>
  <c r="H51" s="1"/>
  <c r="G52" s="1"/>
  <c r="F53" s="1"/>
  <c r="E54" s="1"/>
  <c r="J17"/>
  <c r="K17" s="1"/>
  <c r="J16"/>
  <c r="C66" i="18"/>
  <c r="D65"/>
  <c r="C65"/>
  <c r="E64"/>
  <c r="D64"/>
  <c r="C64"/>
  <c r="F63"/>
  <c r="E63"/>
  <c r="D63"/>
  <c r="C63"/>
  <c r="G62"/>
  <c r="F62"/>
  <c r="E62"/>
  <c r="D62"/>
  <c r="C62"/>
  <c r="H61"/>
  <c r="G61"/>
  <c r="F61"/>
  <c r="E61"/>
  <c r="D61"/>
  <c r="C61"/>
  <c r="I60"/>
  <c r="H60"/>
  <c r="G60"/>
  <c r="F60"/>
  <c r="E60"/>
  <c r="D60"/>
  <c r="C60"/>
  <c r="J59"/>
  <c r="I59"/>
  <c r="H59"/>
  <c r="G59"/>
  <c r="F59"/>
  <c r="E59"/>
  <c r="D59"/>
  <c r="C59"/>
  <c r="K58"/>
  <c r="J58"/>
  <c r="I58"/>
  <c r="H58"/>
  <c r="G58"/>
  <c r="F58"/>
  <c r="E58"/>
  <c r="D58"/>
  <c r="C58"/>
  <c r="D42"/>
  <c r="E41"/>
  <c r="D41"/>
  <c r="F40"/>
  <c r="E40"/>
  <c r="D40"/>
  <c r="G39"/>
  <c r="F39"/>
  <c r="E39"/>
  <c r="D39"/>
  <c r="H38"/>
  <c r="G38"/>
  <c r="F38"/>
  <c r="E38"/>
  <c r="D38"/>
  <c r="I37"/>
  <c r="H37"/>
  <c r="G37"/>
  <c r="F37"/>
  <c r="E37"/>
  <c r="D37"/>
  <c r="J36"/>
  <c r="I36"/>
  <c r="H36"/>
  <c r="G36"/>
  <c r="F36"/>
  <c r="E36"/>
  <c r="D36"/>
  <c r="K35"/>
  <c r="J35"/>
  <c r="I35"/>
  <c r="H35"/>
  <c r="G35"/>
  <c r="F35"/>
  <c r="E35"/>
  <c r="D35"/>
  <c r="L34"/>
  <c r="K34"/>
  <c r="J34"/>
  <c r="I34"/>
  <c r="H34"/>
  <c r="G34"/>
  <c r="F34"/>
  <c r="E34"/>
  <c r="D34"/>
  <c r="M33"/>
  <c r="L33"/>
  <c r="K33"/>
  <c r="J33"/>
  <c r="I33"/>
  <c r="H33"/>
  <c r="G33"/>
  <c r="F33"/>
  <c r="E33"/>
  <c r="D33"/>
  <c r="M32"/>
  <c r="L32"/>
  <c r="K32"/>
  <c r="J32"/>
  <c r="I32"/>
  <c r="H32"/>
  <c r="G32"/>
  <c r="F32"/>
  <c r="E32"/>
  <c r="D32"/>
  <c r="M31"/>
  <c r="L31"/>
  <c r="K31"/>
  <c r="J31"/>
  <c r="I31"/>
  <c r="H31"/>
  <c r="G31"/>
  <c r="F31"/>
  <c r="E31"/>
  <c r="D31"/>
  <c r="M30"/>
  <c r="L30"/>
  <c r="K30"/>
  <c r="J30"/>
  <c r="I30"/>
  <c r="H30"/>
  <c r="G30"/>
  <c r="F30"/>
  <c r="E30"/>
  <c r="D30"/>
  <c r="L25"/>
  <c r="L67" s="1"/>
  <c r="K25"/>
  <c r="J25"/>
  <c r="I25"/>
  <c r="H25"/>
  <c r="G25"/>
  <c r="F25"/>
  <c r="E25"/>
  <c r="D25"/>
  <c r="C25"/>
  <c r="D43" s="1"/>
  <c r="L24"/>
  <c r="L66" s="1"/>
  <c r="K24"/>
  <c r="J24"/>
  <c r="I24"/>
  <c r="H24"/>
  <c r="G24"/>
  <c r="F24"/>
  <c r="E24"/>
  <c r="D24"/>
  <c r="L23"/>
  <c r="L65" s="1"/>
  <c r="K23"/>
  <c r="J23"/>
  <c r="I23"/>
  <c r="H23"/>
  <c r="G23"/>
  <c r="F23"/>
  <c r="E23"/>
  <c r="D23"/>
  <c r="L22"/>
  <c r="L64" s="1"/>
  <c r="K22"/>
  <c r="J22"/>
  <c r="I22"/>
  <c r="H22"/>
  <c r="G22"/>
  <c r="F22"/>
  <c r="E22"/>
  <c r="D22"/>
  <c r="L21"/>
  <c r="L63" s="1"/>
  <c r="K21"/>
  <c r="J21"/>
  <c r="I21"/>
  <c r="H21"/>
  <c r="G21"/>
  <c r="F21"/>
  <c r="E21"/>
  <c r="D21"/>
  <c r="L20"/>
  <c r="L62" s="1"/>
  <c r="K20"/>
  <c r="J20"/>
  <c r="I20"/>
  <c r="H20"/>
  <c r="G20"/>
  <c r="F20"/>
  <c r="E20"/>
  <c r="D20"/>
  <c r="L19"/>
  <c r="L61" s="1"/>
  <c r="K19"/>
  <c r="J19"/>
  <c r="I19"/>
  <c r="H19"/>
  <c r="G19"/>
  <c r="F19"/>
  <c r="E19"/>
  <c r="D19"/>
  <c r="L18"/>
  <c r="L60" s="1"/>
  <c r="K18"/>
  <c r="J18"/>
  <c r="I18"/>
  <c r="H18"/>
  <c r="G18"/>
  <c r="F18"/>
  <c r="E18"/>
  <c r="D18"/>
  <c r="L17"/>
  <c r="L59" s="1"/>
  <c r="K17"/>
  <c r="J17"/>
  <c r="I17"/>
  <c r="H17"/>
  <c r="G17"/>
  <c r="F17"/>
  <c r="E17"/>
  <c r="D17"/>
  <c r="L16"/>
  <c r="L58" s="1"/>
  <c r="K16"/>
  <c r="J16"/>
  <c r="I16"/>
  <c r="H16"/>
  <c r="G16"/>
  <c r="F16"/>
  <c r="E16"/>
  <c r="D16"/>
  <c r="L15"/>
  <c r="K15"/>
  <c r="J15"/>
  <c r="I15"/>
  <c r="H15"/>
  <c r="G15"/>
  <c r="F15"/>
  <c r="E15"/>
  <c r="D15"/>
  <c r="L14"/>
  <c r="K14"/>
  <c r="J14"/>
  <c r="I14"/>
  <c r="H14"/>
  <c r="G14"/>
  <c r="F14"/>
  <c r="E14"/>
  <c r="D14"/>
  <c r="L13"/>
  <c r="K13"/>
  <c r="J13"/>
  <c r="I13"/>
  <c r="H13"/>
  <c r="G13"/>
  <c r="F13"/>
  <c r="E13"/>
  <c r="D13"/>
  <c r="L12"/>
  <c r="K12"/>
  <c r="J12"/>
  <c r="I12"/>
  <c r="H12"/>
  <c r="G12"/>
  <c r="F12"/>
  <c r="E12"/>
  <c r="D12"/>
  <c r="B8"/>
  <c r="C68" i="17"/>
  <c r="C67"/>
  <c r="C66"/>
  <c r="C65"/>
  <c r="D67"/>
  <c r="D66"/>
  <c r="D65"/>
  <c r="E66"/>
  <c r="E67"/>
  <c r="E65"/>
  <c r="F65"/>
  <c r="F66"/>
  <c r="F67"/>
  <c r="F64"/>
  <c r="E64"/>
  <c r="D64"/>
  <c r="C64"/>
  <c r="F63"/>
  <c r="E63"/>
  <c r="D63"/>
  <c r="C63"/>
  <c r="G62"/>
  <c r="F62"/>
  <c r="E62"/>
  <c r="D62"/>
  <c r="C62"/>
  <c r="H61"/>
  <c r="G61"/>
  <c r="F61"/>
  <c r="E61"/>
  <c r="D61"/>
  <c r="C61"/>
  <c r="I60"/>
  <c r="H60"/>
  <c r="G60"/>
  <c r="F60"/>
  <c r="E60"/>
  <c r="D60"/>
  <c r="C60"/>
  <c r="J59"/>
  <c r="I59"/>
  <c r="H59"/>
  <c r="G59"/>
  <c r="F59"/>
  <c r="E59"/>
  <c r="D59"/>
  <c r="C59"/>
  <c r="K58"/>
  <c r="J58"/>
  <c r="I58"/>
  <c r="H58"/>
  <c r="G58"/>
  <c r="F58"/>
  <c r="E58"/>
  <c r="D58"/>
  <c r="C58"/>
  <c r="D42"/>
  <c r="E41"/>
  <c r="D41"/>
  <c r="F40"/>
  <c r="E40"/>
  <c r="D40"/>
  <c r="G39"/>
  <c r="F39"/>
  <c r="E39"/>
  <c r="D39"/>
  <c r="H38"/>
  <c r="G38"/>
  <c r="F38"/>
  <c r="E38"/>
  <c r="D38"/>
  <c r="I37"/>
  <c r="H37"/>
  <c r="G37"/>
  <c r="F37"/>
  <c r="E37"/>
  <c r="D37"/>
  <c r="J36"/>
  <c r="I36"/>
  <c r="H36"/>
  <c r="G36"/>
  <c r="F36"/>
  <c r="E36"/>
  <c r="D36"/>
  <c r="K35"/>
  <c r="J35"/>
  <c r="I35"/>
  <c r="H35"/>
  <c r="G35"/>
  <c r="F35"/>
  <c r="E35"/>
  <c r="D35"/>
  <c r="L34"/>
  <c r="K34"/>
  <c r="J34"/>
  <c r="I34"/>
  <c r="H34"/>
  <c r="G34"/>
  <c r="F34"/>
  <c r="E34"/>
  <c r="D34"/>
  <c r="M33"/>
  <c r="L33"/>
  <c r="K33"/>
  <c r="J33"/>
  <c r="I33"/>
  <c r="H33"/>
  <c r="G33"/>
  <c r="F33"/>
  <c r="E33"/>
  <c r="D33"/>
  <c r="M32"/>
  <c r="L32"/>
  <c r="K32"/>
  <c r="J32"/>
  <c r="I32"/>
  <c r="H32"/>
  <c r="G32"/>
  <c r="F32"/>
  <c r="E32"/>
  <c r="D32"/>
  <c r="M31"/>
  <c r="L31"/>
  <c r="K31"/>
  <c r="J31"/>
  <c r="I31"/>
  <c r="H31"/>
  <c r="G31"/>
  <c r="F31"/>
  <c r="E31"/>
  <c r="D31"/>
  <c r="M30"/>
  <c r="L30"/>
  <c r="K30"/>
  <c r="J30"/>
  <c r="I30"/>
  <c r="H30"/>
  <c r="G30"/>
  <c r="F30"/>
  <c r="E30"/>
  <c r="D30"/>
  <c r="L25"/>
  <c r="L67" s="1"/>
  <c r="K25"/>
  <c r="J25"/>
  <c r="I25"/>
  <c r="H25"/>
  <c r="G25"/>
  <c r="F25"/>
  <c r="E25"/>
  <c r="D25"/>
  <c r="C25"/>
  <c r="D43" s="1"/>
  <c r="L24"/>
  <c r="L66" s="1"/>
  <c r="K24"/>
  <c r="J24"/>
  <c r="I24"/>
  <c r="H24"/>
  <c r="G24"/>
  <c r="F24"/>
  <c r="E24"/>
  <c r="D24"/>
  <c r="L23"/>
  <c r="L65" s="1"/>
  <c r="K23"/>
  <c r="J23"/>
  <c r="I23"/>
  <c r="H23"/>
  <c r="G23"/>
  <c r="F23"/>
  <c r="E23"/>
  <c r="D23"/>
  <c r="L22"/>
  <c r="L64" s="1"/>
  <c r="K22"/>
  <c r="J22"/>
  <c r="I22"/>
  <c r="H22"/>
  <c r="G22"/>
  <c r="F22"/>
  <c r="E22"/>
  <c r="D22"/>
  <c r="L21"/>
  <c r="L63" s="1"/>
  <c r="K21"/>
  <c r="J21"/>
  <c r="I21"/>
  <c r="H21"/>
  <c r="G21"/>
  <c r="F21"/>
  <c r="E21"/>
  <c r="D21"/>
  <c r="L20"/>
  <c r="L62" s="1"/>
  <c r="K20"/>
  <c r="J20"/>
  <c r="I20"/>
  <c r="H20"/>
  <c r="G20"/>
  <c r="F20"/>
  <c r="E20"/>
  <c r="D20"/>
  <c r="L19"/>
  <c r="L61" s="1"/>
  <c r="K19"/>
  <c r="J19"/>
  <c r="I19"/>
  <c r="H19"/>
  <c r="G19"/>
  <c r="F19"/>
  <c r="E19"/>
  <c r="D19"/>
  <c r="L18"/>
  <c r="L60" s="1"/>
  <c r="K18"/>
  <c r="J18"/>
  <c r="I18"/>
  <c r="H18"/>
  <c r="G18"/>
  <c r="F18"/>
  <c r="E18"/>
  <c r="D18"/>
  <c r="L17"/>
  <c r="L59" s="1"/>
  <c r="K17"/>
  <c r="J17"/>
  <c r="I17"/>
  <c r="H17"/>
  <c r="G17"/>
  <c r="F17"/>
  <c r="E17"/>
  <c r="D17"/>
  <c r="L16"/>
  <c r="L58" s="1"/>
  <c r="K16"/>
  <c r="J16"/>
  <c r="I16"/>
  <c r="H16"/>
  <c r="G16"/>
  <c r="F16"/>
  <c r="E16"/>
  <c r="D16"/>
  <c r="L15"/>
  <c r="K15"/>
  <c r="J15"/>
  <c r="I15"/>
  <c r="H15"/>
  <c r="G15"/>
  <c r="F15"/>
  <c r="E15"/>
  <c r="D15"/>
  <c r="L14"/>
  <c r="K14"/>
  <c r="J14"/>
  <c r="I14"/>
  <c r="H14"/>
  <c r="G14"/>
  <c r="F14"/>
  <c r="E14"/>
  <c r="D14"/>
  <c r="L13"/>
  <c r="K13"/>
  <c r="J13"/>
  <c r="I13"/>
  <c r="H13"/>
  <c r="G13"/>
  <c r="F13"/>
  <c r="E13"/>
  <c r="D13"/>
  <c r="L12"/>
  <c r="K12"/>
  <c r="J12"/>
  <c r="I12"/>
  <c r="H12"/>
  <c r="G12"/>
  <c r="F12"/>
  <c r="E12"/>
  <c r="D12"/>
  <c r="B8"/>
  <c r="E23" i="7"/>
  <c r="F22"/>
  <c r="G21"/>
  <c r="H20"/>
  <c r="I19"/>
  <c r="J18"/>
  <c r="K17"/>
  <c r="L16"/>
  <c r="L58"/>
  <c r="L17"/>
  <c r="L59"/>
  <c r="B8"/>
  <c r="K18"/>
  <c r="L18"/>
  <c r="L60"/>
  <c r="J19"/>
  <c r="K19"/>
  <c r="L19"/>
  <c r="L61"/>
  <c r="I20"/>
  <c r="J20"/>
  <c r="K20"/>
  <c r="L20"/>
  <c r="L62"/>
  <c r="H21"/>
  <c r="I21"/>
  <c r="J21"/>
  <c r="K21"/>
  <c r="L21"/>
  <c r="L63"/>
  <c r="G22"/>
  <c r="H22"/>
  <c r="I22"/>
  <c r="J22"/>
  <c r="K22"/>
  <c r="L22"/>
  <c r="L64"/>
  <c r="F23"/>
  <c r="G23"/>
  <c r="H23"/>
  <c r="I23"/>
  <c r="J23"/>
  <c r="K23"/>
  <c r="L23"/>
  <c r="L65"/>
  <c r="E24"/>
  <c r="F24"/>
  <c r="G24"/>
  <c r="H24"/>
  <c r="I24"/>
  <c r="J24"/>
  <c r="K24"/>
  <c r="L24"/>
  <c r="L66"/>
  <c r="D24"/>
  <c r="E25"/>
  <c r="F25"/>
  <c r="G25"/>
  <c r="H25"/>
  <c r="I25"/>
  <c r="J25"/>
  <c r="K25"/>
  <c r="L25"/>
  <c r="L67"/>
  <c r="D25"/>
  <c r="C25"/>
  <c r="E58"/>
  <c r="E59"/>
  <c r="E60"/>
  <c r="E61"/>
  <c r="E62"/>
  <c r="E63"/>
  <c r="E64"/>
  <c r="F58"/>
  <c r="G58"/>
  <c r="H58"/>
  <c r="I58"/>
  <c r="J58"/>
  <c r="F59"/>
  <c r="G59"/>
  <c r="H59"/>
  <c r="I59"/>
  <c r="J59"/>
  <c r="F60"/>
  <c r="G60"/>
  <c r="H60"/>
  <c r="I60"/>
  <c r="F61"/>
  <c r="G61"/>
  <c r="H61"/>
  <c r="F62"/>
  <c r="G62"/>
  <c r="F63"/>
  <c r="K58"/>
  <c r="C58"/>
  <c r="C59"/>
  <c r="C60"/>
  <c r="C61"/>
  <c r="C62"/>
  <c r="C63"/>
  <c r="C64"/>
  <c r="C65"/>
  <c r="C66"/>
  <c r="D58"/>
  <c r="D59"/>
  <c r="D60"/>
  <c r="D61"/>
  <c r="D62"/>
  <c r="D63"/>
  <c r="D64"/>
  <c r="D65"/>
  <c r="N12"/>
  <c r="O12"/>
  <c r="P12"/>
  <c r="N13"/>
  <c r="O13"/>
  <c r="P13"/>
  <c r="N14"/>
  <c r="O14"/>
  <c r="P14"/>
  <c r="N15"/>
  <c r="O15"/>
  <c r="P15"/>
  <c r="N16"/>
  <c r="O16"/>
  <c r="P16"/>
  <c r="N17"/>
  <c r="O17"/>
  <c r="P17"/>
  <c r="N18"/>
  <c r="O18"/>
  <c r="P18"/>
  <c r="N19"/>
  <c r="O19"/>
  <c r="P19"/>
  <c r="N20"/>
  <c r="O20"/>
  <c r="P20"/>
  <c r="N21"/>
  <c r="O21"/>
  <c r="P21"/>
  <c r="N22"/>
  <c r="O22"/>
  <c r="P22"/>
  <c r="N23"/>
  <c r="O23"/>
  <c r="P23"/>
  <c r="N24"/>
  <c r="O24"/>
  <c r="P24"/>
  <c r="N25"/>
  <c r="O25"/>
  <c r="P25"/>
  <c r="N30"/>
  <c r="O30"/>
  <c r="P30"/>
  <c r="N31"/>
  <c r="O31"/>
  <c r="D43"/>
  <c r="E42"/>
  <c r="M15"/>
  <c r="N32"/>
  <c r="D44"/>
  <c r="E44"/>
  <c r="M16"/>
  <c r="M17"/>
  <c r="M18"/>
  <c r="M19"/>
  <c r="M20"/>
  <c r="M21"/>
  <c r="M22"/>
  <c r="M23"/>
  <c r="M24"/>
  <c r="M25"/>
  <c r="D30"/>
  <c r="D31"/>
  <c r="D32"/>
  <c r="D33"/>
  <c r="D34"/>
  <c r="D35"/>
  <c r="D36"/>
  <c r="D37"/>
  <c r="D38"/>
  <c r="D39"/>
  <c r="D40"/>
  <c r="D41"/>
  <c r="D42"/>
  <c r="E30"/>
  <c r="E31"/>
  <c r="E32"/>
  <c r="E33"/>
  <c r="E34"/>
  <c r="E35"/>
  <c r="E36"/>
  <c r="E37"/>
  <c r="E38"/>
  <c r="E39"/>
  <c r="E40"/>
  <c r="E41"/>
  <c r="F30"/>
  <c r="F31"/>
  <c r="F32"/>
  <c r="F33"/>
  <c r="F34"/>
  <c r="F35"/>
  <c r="F36"/>
  <c r="F37"/>
  <c r="F38"/>
  <c r="F39"/>
  <c r="F40"/>
  <c r="G30"/>
  <c r="G31"/>
  <c r="G32"/>
  <c r="G33"/>
  <c r="G34"/>
  <c r="G35"/>
  <c r="G36"/>
  <c r="G37"/>
  <c r="G38"/>
  <c r="G39"/>
  <c r="H30"/>
  <c r="H31"/>
  <c r="H32"/>
  <c r="H33"/>
  <c r="H34"/>
  <c r="H35"/>
  <c r="H36"/>
  <c r="H37"/>
  <c r="H38"/>
  <c r="I30"/>
  <c r="I31"/>
  <c r="I32"/>
  <c r="I33"/>
  <c r="I34"/>
  <c r="I35"/>
  <c r="I36"/>
  <c r="I37"/>
  <c r="J30"/>
  <c r="J31"/>
  <c r="J32"/>
  <c r="J33"/>
  <c r="J34"/>
  <c r="J35"/>
  <c r="J36"/>
  <c r="K30"/>
  <c r="K31"/>
  <c r="K32"/>
  <c r="K33"/>
  <c r="K34"/>
  <c r="K35"/>
  <c r="L30"/>
  <c r="L31"/>
  <c r="L32"/>
  <c r="L33"/>
  <c r="L34"/>
  <c r="M30"/>
  <c r="M31"/>
  <c r="M32"/>
  <c r="M33"/>
  <c r="E12"/>
  <c r="F12"/>
  <c r="G12"/>
  <c r="H12"/>
  <c r="I12"/>
  <c r="J12"/>
  <c r="K12"/>
  <c r="L12"/>
  <c r="M12"/>
  <c r="E13"/>
  <c r="F13"/>
  <c r="G13"/>
  <c r="H13"/>
  <c r="I13"/>
  <c r="J13"/>
  <c r="K13"/>
  <c r="L13"/>
  <c r="M13"/>
  <c r="E14"/>
  <c r="F14"/>
  <c r="G14"/>
  <c r="H14"/>
  <c r="I14"/>
  <c r="J14"/>
  <c r="K14"/>
  <c r="L14"/>
  <c r="M14"/>
  <c r="E15"/>
  <c r="F15"/>
  <c r="G15"/>
  <c r="H15"/>
  <c r="I15"/>
  <c r="J15"/>
  <c r="K15"/>
  <c r="L15"/>
  <c r="E16"/>
  <c r="F16"/>
  <c r="G16"/>
  <c r="H16"/>
  <c r="I16"/>
  <c r="J16"/>
  <c r="K16"/>
  <c r="E17"/>
  <c r="F17"/>
  <c r="G17"/>
  <c r="H17"/>
  <c r="I17"/>
  <c r="J17"/>
  <c r="E18"/>
  <c r="F18"/>
  <c r="G18"/>
  <c r="H18"/>
  <c r="I18"/>
  <c r="E19"/>
  <c r="F19"/>
  <c r="G19"/>
  <c r="H19"/>
  <c r="E20"/>
  <c r="F20"/>
  <c r="G20"/>
  <c r="E21"/>
  <c r="F21"/>
  <c r="E22"/>
  <c r="D12"/>
  <c r="D13"/>
  <c r="D14"/>
  <c r="D15"/>
  <c r="D16"/>
  <c r="D17"/>
  <c r="D18"/>
  <c r="D19"/>
  <c r="D20"/>
  <c r="D21"/>
  <c r="D22"/>
  <c r="D23"/>
  <c r="K64"/>
  <c r="K62"/>
  <c r="K66"/>
  <c r="E43"/>
  <c r="F42"/>
  <c r="K67"/>
  <c r="K65"/>
  <c r="J66"/>
  <c r="K59"/>
  <c r="D47"/>
  <c r="D48"/>
  <c r="D50"/>
  <c r="K63"/>
  <c r="K60"/>
  <c r="F44"/>
  <c r="J64"/>
  <c r="J63"/>
  <c r="K61"/>
  <c r="J62"/>
  <c r="E47"/>
  <c r="E48"/>
  <c r="E50"/>
  <c r="F41"/>
  <c r="G40"/>
  <c r="H39"/>
  <c r="I38"/>
  <c r="J37"/>
  <c r="K36"/>
  <c r="L35"/>
  <c r="M34"/>
  <c r="G41"/>
  <c r="H40"/>
  <c r="I39"/>
  <c r="J38"/>
  <c r="K37"/>
  <c r="L36"/>
  <c r="M35"/>
  <c r="N34"/>
  <c r="J67"/>
  <c r="J60"/>
  <c r="J61"/>
  <c r="J65"/>
  <c r="I65"/>
  <c r="F43"/>
  <c r="G42"/>
  <c r="I67"/>
  <c r="I62"/>
  <c r="I64"/>
  <c r="I61"/>
  <c r="H62"/>
  <c r="I63"/>
  <c r="H64"/>
  <c r="H41"/>
  <c r="I40"/>
  <c r="J39"/>
  <c r="K38"/>
  <c r="L37"/>
  <c r="M36"/>
  <c r="N35"/>
  <c r="O34"/>
  <c r="F47"/>
  <c r="F48"/>
  <c r="F50"/>
  <c r="N33"/>
  <c r="G43"/>
  <c r="H42"/>
  <c r="G44"/>
  <c r="I66"/>
  <c r="H67"/>
  <c r="H65"/>
  <c r="G65"/>
  <c r="H66"/>
  <c r="G67"/>
  <c r="I41"/>
  <c r="J40"/>
  <c r="K39"/>
  <c r="L38"/>
  <c r="M37"/>
  <c r="N36"/>
  <c r="O35"/>
  <c r="P34"/>
  <c r="O32"/>
  <c r="G47"/>
  <c r="G48"/>
  <c r="G50"/>
  <c r="O33"/>
  <c r="H63"/>
  <c r="G64"/>
  <c r="P33"/>
  <c r="H43"/>
  <c r="I42"/>
  <c r="J41"/>
  <c r="K40"/>
  <c r="L39"/>
  <c r="M38"/>
  <c r="N37"/>
  <c r="O36"/>
  <c r="P35"/>
  <c r="Q34"/>
  <c r="H44"/>
  <c r="H47"/>
  <c r="H48"/>
  <c r="H50"/>
  <c r="G63"/>
  <c r="F64"/>
  <c r="F65"/>
  <c r="E65"/>
  <c r="G66"/>
  <c r="F67"/>
  <c r="P32"/>
  <c r="Q32"/>
  <c r="I44"/>
  <c r="I43"/>
  <c r="J42"/>
  <c r="K41"/>
  <c r="P31"/>
  <c r="Q31"/>
  <c r="Q33"/>
  <c r="F66"/>
  <c r="E67"/>
  <c r="E66"/>
  <c r="J43"/>
  <c r="K42"/>
  <c r="L41"/>
  <c r="J44"/>
  <c r="L40"/>
  <c r="M39"/>
  <c r="Q30"/>
  <c r="I47"/>
  <c r="I48"/>
  <c r="I50"/>
  <c r="D67"/>
  <c r="D66"/>
  <c r="C67"/>
  <c r="M40"/>
  <c r="N39"/>
  <c r="N38"/>
  <c r="O38"/>
  <c r="K44"/>
  <c r="K43"/>
  <c r="L42"/>
  <c r="M41"/>
  <c r="N40"/>
  <c r="O39"/>
  <c r="J47"/>
  <c r="J48"/>
  <c r="J50"/>
  <c r="P38"/>
  <c r="L44"/>
  <c r="L43"/>
  <c r="M42"/>
  <c r="N41"/>
  <c r="O40"/>
  <c r="P39"/>
  <c r="Q38"/>
  <c r="K47"/>
  <c r="K48"/>
  <c r="K50"/>
  <c r="O37"/>
  <c r="P37"/>
  <c r="M43"/>
  <c r="N42"/>
  <c r="O41"/>
  <c r="P40"/>
  <c r="Q39"/>
  <c r="M44"/>
  <c r="L47"/>
  <c r="L48"/>
  <c r="L50"/>
  <c r="Q37"/>
  <c r="P36"/>
  <c r="Q35"/>
  <c r="N43"/>
  <c r="O42"/>
  <c r="P41"/>
  <c r="Q40"/>
  <c r="N44"/>
  <c r="M47"/>
  <c r="M48"/>
  <c r="M50"/>
  <c r="Q36"/>
  <c r="O43"/>
  <c r="P42"/>
  <c r="Q41"/>
  <c r="O44"/>
  <c r="N47"/>
  <c r="N48"/>
  <c r="N50"/>
  <c r="P44"/>
  <c r="P43"/>
  <c r="Q42"/>
  <c r="O47"/>
  <c r="O48"/>
  <c r="O50"/>
  <c r="P47"/>
  <c r="P48"/>
  <c r="P50"/>
  <c r="Q43"/>
  <c r="Q44"/>
  <c r="Q47"/>
  <c r="Q48"/>
  <c r="Q50"/>
  <c r="D51"/>
  <c r="K24" i="21" l="1"/>
  <c r="L24" s="1"/>
  <c r="I24"/>
  <c r="J24" s="1"/>
  <c r="A26"/>
  <c r="B26" s="1"/>
  <c r="B25"/>
  <c r="H25"/>
  <c r="D25"/>
  <c r="F24"/>
  <c r="G24" s="1"/>
  <c r="L17" i="19"/>
  <c r="K47"/>
  <c r="J48" s="1"/>
  <c r="I49" s="1"/>
  <c r="H50" s="1"/>
  <c r="G51" s="1"/>
  <c r="F52" s="1"/>
  <c r="K15"/>
  <c r="K45" s="1"/>
  <c r="K16"/>
  <c r="E42" i="18"/>
  <c r="F41" s="1"/>
  <c r="G40" s="1"/>
  <c r="H39" s="1"/>
  <c r="I38" s="1"/>
  <c r="J37" s="1"/>
  <c r="K36" s="1"/>
  <c r="L35" s="1"/>
  <c r="M34" s="1"/>
  <c r="K59"/>
  <c r="K61"/>
  <c r="K63"/>
  <c r="K65"/>
  <c r="K60"/>
  <c r="K62"/>
  <c r="J62" s="1"/>
  <c r="K64"/>
  <c r="J64" s="1"/>
  <c r="K66"/>
  <c r="J66" s="1"/>
  <c r="K67"/>
  <c r="D44"/>
  <c r="E43" s="1"/>
  <c r="F42" s="1"/>
  <c r="G41" s="1"/>
  <c r="E42" i="17"/>
  <c r="F41" s="1"/>
  <c r="G40" s="1"/>
  <c r="H39" s="1"/>
  <c r="I38" s="1"/>
  <c r="J37" s="1"/>
  <c r="K36" s="1"/>
  <c r="L35" s="1"/>
  <c r="M34" s="1"/>
  <c r="K67"/>
  <c r="K59"/>
  <c r="K61"/>
  <c r="K63"/>
  <c r="K65"/>
  <c r="K60"/>
  <c r="J60" s="1"/>
  <c r="K62"/>
  <c r="J62" s="1"/>
  <c r="K64"/>
  <c r="J64" s="1"/>
  <c r="K66"/>
  <c r="J67" s="1"/>
  <c r="D44"/>
  <c r="E43" s="1"/>
  <c r="F42" s="1"/>
  <c r="G41" s="1"/>
  <c r="H40" s="1"/>
  <c r="I39" s="1"/>
  <c r="J38" s="1"/>
  <c r="K37" s="1"/>
  <c r="L36" s="1"/>
  <c r="M35" s="1"/>
  <c r="K25" i="21" l="1"/>
  <c r="L25" s="1"/>
  <c r="I25"/>
  <c r="J25" s="1"/>
  <c r="H26"/>
  <c r="D26"/>
  <c r="F26" s="1"/>
  <c r="G26" s="1"/>
  <c r="F25"/>
  <c r="G25" s="1"/>
  <c r="H40" i="18"/>
  <c r="I39" s="1"/>
  <c r="J38" s="1"/>
  <c r="K37" s="1"/>
  <c r="L36" s="1"/>
  <c r="M35" s="1"/>
  <c r="E53" i="19"/>
  <c r="D54" s="1"/>
  <c r="L16"/>
  <c r="K46"/>
  <c r="J47" s="1"/>
  <c r="I48" s="1"/>
  <c r="H49" s="1"/>
  <c r="G50" s="1"/>
  <c r="F51" s="1"/>
  <c r="L15"/>
  <c r="L14"/>
  <c r="J65" i="18"/>
  <c r="I65" s="1"/>
  <c r="J63"/>
  <c r="I63" s="1"/>
  <c r="J61"/>
  <c r="I62" s="1"/>
  <c r="J60"/>
  <c r="E44"/>
  <c r="E47" s="1"/>
  <c r="E48" s="1"/>
  <c r="E50" s="1"/>
  <c r="J67"/>
  <c r="I67" s="1"/>
  <c r="D47"/>
  <c r="D48" s="1"/>
  <c r="D50" s="1"/>
  <c r="E44" i="17"/>
  <c r="F43" s="1"/>
  <c r="G42" s="1"/>
  <c r="H41" s="1"/>
  <c r="I40" s="1"/>
  <c r="J39" s="1"/>
  <c r="K38" s="1"/>
  <c r="L37" s="1"/>
  <c r="M36" s="1"/>
  <c r="D47"/>
  <c r="D48" s="1"/>
  <c r="D50" s="1"/>
  <c r="J66"/>
  <c r="I67" s="1"/>
  <c r="J63"/>
  <c r="I63" s="1"/>
  <c r="J65"/>
  <c r="J61"/>
  <c r="I62" s="1"/>
  <c r="E47"/>
  <c r="E48" s="1"/>
  <c r="E50" s="1"/>
  <c r="K26" i="21" l="1"/>
  <c r="L26" s="1"/>
  <c r="H30" s="1"/>
  <c r="I26"/>
  <c r="J26" s="1"/>
  <c r="H29" s="1"/>
  <c r="E52" i="19"/>
  <c r="J46"/>
  <c r="I47" s="1"/>
  <c r="H48" s="1"/>
  <c r="G49" s="1"/>
  <c r="F50" s="1"/>
  <c r="I64" i="18"/>
  <c r="H64" s="1"/>
  <c r="I61"/>
  <c r="H62" s="1"/>
  <c r="I66"/>
  <c r="H66" s="1"/>
  <c r="H63"/>
  <c r="F43"/>
  <c r="F44"/>
  <c r="F44" i="17"/>
  <c r="G44" s="1"/>
  <c r="I64"/>
  <c r="H64" s="1"/>
  <c r="I66"/>
  <c r="H67" s="1"/>
  <c r="I65"/>
  <c r="H63"/>
  <c r="I61"/>
  <c r="H62" s="1"/>
  <c r="G63" s="1"/>
  <c r="H31" i="21" l="1"/>
  <c r="D53" i="19"/>
  <c r="C54" s="1"/>
  <c r="E51"/>
  <c r="H65" i="18"/>
  <c r="G66" s="1"/>
  <c r="G64"/>
  <c r="H67"/>
  <c r="G67" s="1"/>
  <c r="G63"/>
  <c r="F64" s="1"/>
  <c r="G42"/>
  <c r="F47"/>
  <c r="F48" s="1"/>
  <c r="F50" s="1"/>
  <c r="G43"/>
  <c r="G44"/>
  <c r="G43" i="17"/>
  <c r="G47" s="1"/>
  <c r="G48" s="1"/>
  <c r="G50" s="1"/>
  <c r="F47"/>
  <c r="F48" s="1"/>
  <c r="F50" s="1"/>
  <c r="H66"/>
  <c r="G67" s="1"/>
  <c r="H65"/>
  <c r="H42"/>
  <c r="H44"/>
  <c r="G64"/>
  <c r="D52" i="19" l="1"/>
  <c r="G65" i="18"/>
  <c r="F66" s="1"/>
  <c r="F67"/>
  <c r="H42"/>
  <c r="H43"/>
  <c r="H44"/>
  <c r="H41"/>
  <c r="G47"/>
  <c r="G48" s="1"/>
  <c r="G50" s="1"/>
  <c r="H43" i="17"/>
  <c r="I42" s="1"/>
  <c r="G66"/>
  <c r="G65"/>
  <c r="I41"/>
  <c r="I44"/>
  <c r="C53" i="19" l="1"/>
  <c r="B54" s="1"/>
  <c r="E67" i="18"/>
  <c r="F65"/>
  <c r="E65" s="1"/>
  <c r="I41"/>
  <c r="I42"/>
  <c r="I40"/>
  <c r="H47"/>
  <c r="H48" s="1"/>
  <c r="H50" s="1"/>
  <c r="J40"/>
  <c r="I43"/>
  <c r="I44"/>
  <c r="I43" i="17"/>
  <c r="J43" s="1"/>
  <c r="H47"/>
  <c r="H48" s="1"/>
  <c r="H50" s="1"/>
  <c r="J41"/>
  <c r="J42"/>
  <c r="J44"/>
  <c r="J40"/>
  <c r="E66" i="18" l="1"/>
  <c r="D67" s="1"/>
  <c r="J42"/>
  <c r="J41"/>
  <c r="K40" s="1"/>
  <c r="J39"/>
  <c r="I47"/>
  <c r="I48" s="1"/>
  <c r="I50" s="1"/>
  <c r="K39"/>
  <c r="J43"/>
  <c r="J44"/>
  <c r="I47" i="17"/>
  <c r="I48" s="1"/>
  <c r="I50" s="1"/>
  <c r="K42"/>
  <c r="K41"/>
  <c r="K40"/>
  <c r="K39"/>
  <c r="J47"/>
  <c r="J48" s="1"/>
  <c r="J50" s="1"/>
  <c r="K43"/>
  <c r="K44"/>
  <c r="D66" i="18" l="1"/>
  <c r="C67" s="1"/>
  <c r="C68" s="1"/>
  <c r="K41"/>
  <c r="L40" s="1"/>
  <c r="K42"/>
  <c r="K38"/>
  <c r="L38" s="1"/>
  <c r="J47"/>
  <c r="J48" s="1"/>
  <c r="J50" s="1"/>
  <c r="L39"/>
  <c r="K43"/>
  <c r="K44"/>
  <c r="L42" i="17"/>
  <c r="L41"/>
  <c r="L39"/>
  <c r="L40"/>
  <c r="L38"/>
  <c r="K47"/>
  <c r="K48" s="1"/>
  <c r="K50" s="1"/>
  <c r="L43"/>
  <c r="L44"/>
  <c r="L41" i="18" l="1"/>
  <c r="M40" s="1"/>
  <c r="L42"/>
  <c r="L37"/>
  <c r="K47"/>
  <c r="K48" s="1"/>
  <c r="K50" s="1"/>
  <c r="M37"/>
  <c r="L43"/>
  <c r="M42" s="1"/>
  <c r="L44"/>
  <c r="M38"/>
  <c r="M39"/>
  <c r="M40" i="17"/>
  <c r="M41"/>
  <c r="M42"/>
  <c r="M39"/>
  <c r="M38"/>
  <c r="M37"/>
  <c r="L47"/>
  <c r="L48" s="1"/>
  <c r="L50" s="1"/>
  <c r="M43"/>
  <c r="M44"/>
  <c r="M41" i="18" l="1"/>
  <c r="M43"/>
  <c r="M44"/>
  <c r="M36"/>
  <c r="L47"/>
  <c r="L48" s="1"/>
  <c r="L50" s="1"/>
  <c r="M47" i="17"/>
  <c r="M48" s="1"/>
  <c r="M50" s="1"/>
  <c r="D51" s="1"/>
  <c r="M47" i="18" l="1"/>
  <c r="M48" s="1"/>
  <c r="M50" s="1"/>
  <c r="D51" s="1"/>
</calcChain>
</file>

<file path=xl/comments1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mhaugh</author>
  </authors>
  <commentList>
    <comment ref="B6" author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<sst xmlns="http://schemas.openxmlformats.org/spreadsheetml/2006/main" count="167" uniqueCount="70">
  <si>
    <t>r(0,0)</t>
  </si>
  <si>
    <t>u</t>
  </si>
  <si>
    <t>d</t>
  </si>
  <si>
    <t>q</t>
  </si>
  <si>
    <t>1-q</t>
  </si>
  <si>
    <t xml:space="preserve"> </t>
  </si>
  <si>
    <t>Elementary Prices</t>
  </si>
  <si>
    <t>Year</t>
  </si>
  <si>
    <t>a</t>
  </si>
  <si>
    <t>Short Rate Lattice</t>
  </si>
  <si>
    <t>b</t>
  </si>
  <si>
    <t>Objective Function</t>
  </si>
  <si>
    <t>Squared Differences</t>
  </si>
  <si>
    <t>Fitting the Term-Structure of Zero Bond Prices in the Black-Derman-Toy Model</t>
  </si>
  <si>
    <t>Fixed Rate</t>
  </si>
  <si>
    <t>Option Expiration</t>
  </si>
  <si>
    <t>Swap Maturity</t>
  </si>
  <si>
    <t>Option strike</t>
  </si>
  <si>
    <t xml:space="preserve"> This is fixed but could easily be made variable</t>
  </si>
  <si>
    <t>Note that the values at a node are the discounted values of the nodes 1 period ahead. We therefore start from t=9 even though final payoff occurs at t=10</t>
  </si>
  <si>
    <t>Pricing a Payer Swaption</t>
  </si>
  <si>
    <t>Principal in $m</t>
  </si>
  <si>
    <t>First payment of underlying swap at t=3 (based on t=2 spot rate) and final payment at t=10</t>
  </si>
  <si>
    <t>(Strike is commonly 0)</t>
  </si>
  <si>
    <t>Short-Rate Lattice</t>
  </si>
  <si>
    <t>Term Structure Lattice</t>
  </si>
  <si>
    <t>BDT Model ZCB Prices</t>
  </si>
  <si>
    <t>BDT Model Spot Rates</t>
  </si>
  <si>
    <t>Market Spot Rates</t>
  </si>
  <si>
    <t>Period</t>
  </si>
  <si>
    <t>Spot Rate</t>
  </si>
  <si>
    <t>10-Year Zero-Coupon Bond</t>
  </si>
  <si>
    <t>Hazard-Rate Lattice</t>
  </si>
  <si>
    <t>R</t>
  </si>
  <si>
    <t>Interest rate</t>
  </si>
  <si>
    <t xml:space="preserve">1yr bond: c = 5%, R= 10% </t>
  </si>
  <si>
    <t xml:space="preserve">2yr bond: c = 8%, R= 25% </t>
  </si>
  <si>
    <t xml:space="preserve">3yr bond: c = 5%, R= 50% </t>
  </si>
  <si>
    <t xml:space="preserve">4yr bond: c = 5%, R=10% </t>
  </si>
  <si>
    <t>5yr bond: c=10%, R=20%</t>
  </si>
  <si>
    <t>Hazard rate</t>
  </si>
  <si>
    <t>Time</t>
  </si>
  <si>
    <t>Survival probability</t>
  </si>
  <si>
    <t>Default probabilty</t>
  </si>
  <si>
    <t>Discount rate</t>
  </si>
  <si>
    <t xml:space="preserve">Coupon+Face </t>
  </si>
  <si>
    <t>Recovery</t>
  </si>
  <si>
    <t>Discounted Expected value</t>
  </si>
  <si>
    <r>
      <t>d(0,t)*(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(t)*c + (1-</t>
    </r>
    <r>
      <rPr>
        <b/>
        <sz val="11"/>
        <color indexed="56"/>
        <rFont val="Calibri"/>
        <family val="2"/>
      </rPr>
      <t>q</t>
    </r>
    <r>
      <rPr>
        <b/>
        <sz val="11"/>
        <color theme="3"/>
        <rFont val="Calibri"/>
        <family val="2"/>
        <scheme val="minor"/>
      </rPr>
      <t>(t))*R)</t>
    </r>
  </si>
  <si>
    <t>Model Price</t>
  </si>
  <si>
    <t>True Price</t>
  </si>
  <si>
    <t>Error</t>
  </si>
  <si>
    <t>Sum Error</t>
  </si>
  <si>
    <t xml:space="preserve">Spread </t>
  </si>
  <si>
    <t>Principal</t>
  </si>
  <si>
    <t xml:space="preserve">Interest </t>
  </si>
  <si>
    <t>Month</t>
  </si>
  <si>
    <t>Discount</t>
  </si>
  <si>
    <t>Survival probability (%)</t>
  </si>
  <si>
    <t>Fixed payment</t>
  </si>
  <si>
    <t>Expected value of premium (ExD)</t>
  </si>
  <si>
    <t>PV of premium (NxFxB)</t>
  </si>
  <si>
    <t>Default Prob. (%)</t>
  </si>
  <si>
    <t>Accrued interest (E/2xG)</t>
  </si>
  <si>
    <t>PV of accrued interest (NxIxB)</t>
  </si>
  <si>
    <t>Expected Protection payment (1-R)H</t>
  </si>
  <si>
    <t>PV of expected protection payment (NxKxB)</t>
  </si>
  <si>
    <t>Premium Leg</t>
  </si>
  <si>
    <t>Protection Leg</t>
  </si>
  <si>
    <t>Value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</si>
</sst>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"/>
    <numFmt numFmtId="166" formatCode="0.0000000"/>
    <numFmt numFmtId="167" formatCode="0.0"/>
  </numFmts>
  <fonts count="13">
    <font>
      <sz val="10"/>
      <name val="Times New Roman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  <font>
      <b/>
      <sz val="11"/>
      <color theme="3"/>
      <name val="Calibri"/>
      <family val="2"/>
      <scheme val="minor"/>
    </font>
    <font>
      <b/>
      <sz val="11"/>
      <color indexed="5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3" fillId="0" borderId="0" xfId="0" applyNumberFormat="1" applyFont="1"/>
    <xf numFmtId="165" fontId="0" fillId="0" borderId="0" xfId="0" applyNumberFormat="1"/>
    <xf numFmtId="9" fontId="0" fillId="0" borderId="0" xfId="0" applyNumberForma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/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4" xfId="0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0" fillId="0" borderId="13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 applyBorder="1"/>
    <xf numFmtId="0" fontId="0" fillId="0" borderId="0" xfId="0" applyBorder="1"/>
    <xf numFmtId="0" fontId="0" fillId="0" borderId="5" xfId="0" applyBorder="1"/>
    <xf numFmtId="2" fontId="0" fillId="0" borderId="14" xfId="0" applyNumberFormat="1" applyBorder="1"/>
    <xf numFmtId="0" fontId="0" fillId="0" borderId="6" xfId="0" applyBorder="1"/>
    <xf numFmtId="165" fontId="0" fillId="0" borderId="13" xfId="0" applyNumberFormat="1" applyBorder="1"/>
    <xf numFmtId="165" fontId="0" fillId="0" borderId="3" xfId="0" applyNumberFormat="1" applyBorder="1"/>
    <xf numFmtId="1" fontId="0" fillId="0" borderId="0" xfId="0" applyNumberFormat="1" applyBorder="1"/>
    <xf numFmtId="1" fontId="0" fillId="0" borderId="3" xfId="0" applyNumberFormat="1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4" xfId="0" applyNumberFormat="1" applyBorder="1"/>
    <xf numFmtId="1" fontId="0" fillId="0" borderId="5" xfId="0" applyNumberFormat="1" applyBorder="1"/>
    <xf numFmtId="10" fontId="0" fillId="0" borderId="14" xfId="0" applyNumberFormat="1" applyBorder="1"/>
    <xf numFmtId="10" fontId="0" fillId="0" borderId="6" xfId="0" applyNumberFormat="1" applyBorder="1"/>
    <xf numFmtId="0" fontId="2" fillId="5" borderId="15" xfId="0" applyFont="1" applyFill="1" applyBorder="1"/>
    <xf numFmtId="0" fontId="2" fillId="5" borderId="3" xfId="0" applyFont="1" applyFill="1" applyBorder="1"/>
    <xf numFmtId="0" fontId="2" fillId="5" borderId="5" xfId="0" applyFont="1" applyFill="1" applyBorder="1"/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12" xfId="0" applyBorder="1"/>
    <xf numFmtId="0" fontId="0" fillId="0" borderId="8" xfId="0" applyBorder="1"/>
    <xf numFmtId="2" fontId="2" fillId="0" borderId="5" xfId="0" applyNumberFormat="1" applyFont="1" applyBorder="1"/>
    <xf numFmtId="2" fontId="3" fillId="0" borderId="14" xfId="0" applyNumberFormat="1" applyFont="1" applyBorder="1"/>
    <xf numFmtId="2" fontId="3" fillId="0" borderId="6" xfId="0" applyNumberFormat="1" applyFont="1" applyBorder="1"/>
    <xf numFmtId="165" fontId="2" fillId="0" borderId="16" xfId="0" applyNumberFormat="1" applyFont="1" applyBorder="1"/>
    <xf numFmtId="165" fontId="3" fillId="0" borderId="17" xfId="0" applyNumberFormat="1" applyFont="1" applyBorder="1"/>
    <xf numFmtId="165" fontId="3" fillId="0" borderId="18" xfId="0" applyNumberFormat="1" applyFont="1" applyBorder="1"/>
    <xf numFmtId="0" fontId="0" fillId="3" borderId="1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166" fontId="6" fillId="0" borderId="0" xfId="0" applyNumberFormat="1" applyFont="1"/>
    <xf numFmtId="164" fontId="3" fillId="0" borderId="0" xfId="0" applyNumberFormat="1" applyFont="1"/>
    <xf numFmtId="0" fontId="2" fillId="0" borderId="19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10" fontId="3" fillId="0" borderId="19" xfId="0" applyNumberFormat="1" applyFont="1" applyBorder="1" applyAlignment="1">
      <alignment horizontal="center" wrapText="1"/>
    </xf>
    <xf numFmtId="10" fontId="3" fillId="0" borderId="14" xfId="0" applyNumberFormat="1" applyFont="1" applyBorder="1"/>
    <xf numFmtId="1" fontId="0" fillId="0" borderId="0" xfId="0" applyNumberFormat="1" applyFill="1" applyBorder="1"/>
    <xf numFmtId="1" fontId="0" fillId="0" borderId="4" xfId="0" applyNumberFormat="1" applyFill="1" applyBorder="1"/>
    <xf numFmtId="0" fontId="0" fillId="0" borderId="0" xfId="0" applyFill="1" applyBorder="1"/>
    <xf numFmtId="0" fontId="0" fillId="0" borderId="4" xfId="0" applyFill="1" applyBorder="1"/>
    <xf numFmtId="10" fontId="3" fillId="0" borderId="0" xfId="0" applyNumberFormat="1" applyFont="1" applyBorder="1"/>
    <xf numFmtId="166" fontId="0" fillId="0" borderId="0" xfId="0" applyNumberFormat="1" applyBorder="1"/>
    <xf numFmtId="166" fontId="0" fillId="0" borderId="4" xfId="0" applyNumberFormat="1" applyBorder="1"/>
    <xf numFmtId="166" fontId="0" fillId="0" borderId="14" xfId="0" applyNumberFormat="1" applyBorder="1"/>
    <xf numFmtId="166" fontId="0" fillId="0" borderId="6" xfId="0" applyNumberFormat="1" applyBorder="1"/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0" fontId="2" fillId="2" borderId="7" xfId="0" quotePrefix="1" applyFont="1" applyFill="1" applyBorder="1" applyAlignment="1">
      <alignment horizontal="center"/>
    </xf>
    <xf numFmtId="0" fontId="2" fillId="2" borderId="8" xfId="0" quotePrefix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2" xfId="0" quotePrefix="1" applyFont="1" applyFill="1" applyBorder="1" applyAlignment="1">
      <alignment horizontal="center"/>
    </xf>
    <xf numFmtId="0" fontId="11" fillId="0" borderId="0" xfId="0" applyFont="1" applyBorder="1"/>
    <xf numFmtId="2" fontId="11" fillId="0" borderId="0" xfId="0" applyNumberFormat="1" applyFont="1" applyBorder="1"/>
    <xf numFmtId="164" fontId="11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2" fontId="11" fillId="0" borderId="0" xfId="0" applyNumberFormat="1" applyFont="1" applyAlignment="1">
      <alignment wrapText="1"/>
    </xf>
    <xf numFmtId="164" fontId="11" fillId="0" borderId="0" xfId="0" applyNumberFormat="1" applyFont="1" applyBorder="1"/>
    <xf numFmtId="0" fontId="11" fillId="0" borderId="0" xfId="0" applyFont="1"/>
    <xf numFmtId="11" fontId="0" fillId="7" borderId="0" xfId="0" applyNumberFormat="1" applyFill="1"/>
    <xf numFmtId="2" fontId="0" fillId="4" borderId="20" xfId="0" applyNumberFormat="1" applyFill="1" applyBorder="1"/>
    <xf numFmtId="3" fontId="0" fillId="0" borderId="0" xfId="0" applyNumberFormat="1"/>
    <xf numFmtId="3" fontId="0" fillId="4" borderId="20" xfId="0" applyNumberFormat="1" applyFill="1" applyBorder="1"/>
    <xf numFmtId="0" fontId="11" fillId="0" borderId="0" xfId="0" applyFont="1" applyBorder="1" applyAlignment="1">
      <alignment wrapText="1"/>
    </xf>
    <xf numFmtId="165" fontId="11" fillId="0" borderId="0" xfId="0" applyNumberFormat="1" applyFont="1" applyBorder="1" applyAlignment="1">
      <alignment wrapText="1"/>
    </xf>
    <xf numFmtId="0" fontId="0" fillId="0" borderId="0" xfId="0" applyAlignment="1">
      <alignment horizontal="center" wrapText="1"/>
    </xf>
    <xf numFmtId="167" fontId="0" fillId="0" borderId="0" xfId="0" applyNumberFormat="1"/>
    <xf numFmtId="4" fontId="0" fillId="0" borderId="0" xfId="0" applyNumberFormat="1"/>
    <xf numFmtId="0" fontId="11" fillId="0" borderId="0" xfId="0" applyFont="1" applyBorder="1" applyAlignment="1"/>
  </cellXfs>
  <cellStyles count="10"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Percent" xfId="1" builtinId="5"/>
    <cellStyle name="Percent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 enableFormatConditionsCalculation="0">
    <pageSetUpPr fitToPage="1"/>
  </sheetPr>
  <dimension ref="A1:S115"/>
  <sheetViews>
    <sheetView showGridLines="0" topLeftCell="A31" zoomScale="115" zoomScaleNormal="115" zoomScalePageLayoutView="130" workbookViewId="0">
      <selection activeCell="F60" sqref="F60"/>
    </sheetView>
  </sheetViews>
  <sheetFormatPr defaultColWidth="8.83203125" defaultRowHeight="12.75"/>
  <cols>
    <col min="1" max="1" width="10.6640625" customWidth="1"/>
    <col min="3" max="3" width="9.6640625" bestFit="1" customWidth="1"/>
    <col min="4" max="4" width="12.5" bestFit="1" customWidth="1"/>
  </cols>
  <sheetData>
    <row r="1" spans="1:16" ht="13.5" thickBot="1">
      <c r="A1" s="85" t="s">
        <v>13</v>
      </c>
      <c r="B1" s="87"/>
      <c r="C1" s="87"/>
      <c r="D1" s="87"/>
      <c r="E1" s="87"/>
      <c r="F1" s="87"/>
      <c r="G1" s="87"/>
      <c r="H1" s="86"/>
    </row>
    <row r="2" spans="1:16" ht="13.5" thickBot="1"/>
    <row r="3" spans="1:16">
      <c r="A3" s="88" t="s">
        <v>7</v>
      </c>
      <c r="B3" s="89"/>
      <c r="C3" s="62">
        <v>1</v>
      </c>
      <c r="D3" s="62">
        <v>2</v>
      </c>
      <c r="E3" s="62">
        <v>3</v>
      </c>
      <c r="F3" s="62">
        <v>4</v>
      </c>
      <c r="G3" s="62">
        <v>5</v>
      </c>
      <c r="H3" s="62">
        <v>6</v>
      </c>
      <c r="I3" s="62">
        <v>7</v>
      </c>
      <c r="J3" s="62">
        <v>8</v>
      </c>
      <c r="K3" s="62">
        <v>9</v>
      </c>
      <c r="L3" s="62">
        <v>10</v>
      </c>
      <c r="M3" s="62">
        <v>11</v>
      </c>
      <c r="N3" s="62">
        <v>12</v>
      </c>
      <c r="O3" s="62">
        <v>13</v>
      </c>
      <c r="P3" s="63">
        <v>14</v>
      </c>
    </row>
    <row r="4" spans="1:16" ht="13.5" thickBot="1">
      <c r="A4" s="90" t="s">
        <v>28</v>
      </c>
      <c r="B4" s="91"/>
      <c r="C4" s="64">
        <v>7.3</v>
      </c>
      <c r="D4" s="64">
        <v>7.62</v>
      </c>
      <c r="E4" s="64">
        <v>8.1</v>
      </c>
      <c r="F4" s="64">
        <v>8.4499999999999993</v>
      </c>
      <c r="G4" s="64">
        <v>9.1999999999999993</v>
      </c>
      <c r="H4" s="64">
        <v>9.64</v>
      </c>
      <c r="I4" s="64">
        <v>10.119999999999999</v>
      </c>
      <c r="J4" s="64">
        <v>10.45</v>
      </c>
      <c r="K4" s="65">
        <v>10.75</v>
      </c>
      <c r="L4" s="64">
        <v>11.22</v>
      </c>
      <c r="M4" s="64">
        <v>11.55</v>
      </c>
      <c r="N4" s="64">
        <v>11.92</v>
      </c>
      <c r="O4" s="64">
        <v>12.2</v>
      </c>
      <c r="P4" s="66">
        <v>12.32</v>
      </c>
    </row>
    <row r="5" spans="1:16" ht="13.5" thickBot="1">
      <c r="A5" s="92" t="s">
        <v>8</v>
      </c>
      <c r="B5" s="93"/>
      <c r="C5" s="67">
        <v>5</v>
      </c>
      <c r="D5" s="68">
        <v>5</v>
      </c>
      <c r="E5" s="68">
        <v>5</v>
      </c>
      <c r="F5" s="68">
        <v>5</v>
      </c>
      <c r="G5" s="68">
        <v>5</v>
      </c>
      <c r="H5" s="68">
        <v>5</v>
      </c>
      <c r="I5" s="68">
        <v>5</v>
      </c>
      <c r="J5" s="68">
        <v>5</v>
      </c>
      <c r="K5" s="68">
        <v>5</v>
      </c>
      <c r="L5" s="68">
        <v>5</v>
      </c>
      <c r="M5" s="68">
        <v>5</v>
      </c>
      <c r="N5" s="68">
        <v>5</v>
      </c>
      <c r="O5" s="68">
        <v>5</v>
      </c>
      <c r="P5" s="69">
        <v>5</v>
      </c>
    </row>
    <row r="6" spans="1:16">
      <c r="A6" s="48" t="s">
        <v>10</v>
      </c>
      <c r="B6" s="23">
        <v>5.0000000000000001E-3</v>
      </c>
    </row>
    <row r="7" spans="1:16">
      <c r="A7" s="49" t="s">
        <v>3</v>
      </c>
      <c r="B7" s="51">
        <v>0.5</v>
      </c>
    </row>
    <row r="8" spans="1:16" ht="13.5" thickBot="1">
      <c r="A8" s="50" t="s">
        <v>4</v>
      </c>
      <c r="B8" s="24">
        <f>1-B7</f>
        <v>0.5</v>
      </c>
      <c r="C8" t="s">
        <v>5</v>
      </c>
    </row>
    <row r="9" spans="1:16" ht="13.5" thickBot="1"/>
    <row r="10" spans="1:16" ht="13.5" thickBot="1">
      <c r="A10" s="85" t="s">
        <v>9</v>
      </c>
      <c r="B10" s="86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>
      <c r="A11" s="11"/>
      <c r="B11" s="11"/>
      <c r="C11" s="11">
        <v>0</v>
      </c>
      <c r="D11" s="11">
        <v>1</v>
      </c>
      <c r="E11" s="11">
        <v>2</v>
      </c>
      <c r="F11" s="11">
        <v>3</v>
      </c>
      <c r="G11" s="11">
        <v>4</v>
      </c>
      <c r="H11" s="11">
        <v>5</v>
      </c>
      <c r="I11" s="11">
        <v>6</v>
      </c>
      <c r="J11" s="11">
        <v>7</v>
      </c>
      <c r="K11" s="11">
        <v>8</v>
      </c>
      <c r="L11" s="11">
        <v>9</v>
      </c>
      <c r="M11" s="11">
        <v>10</v>
      </c>
      <c r="N11" s="11">
        <v>11</v>
      </c>
      <c r="O11" s="11">
        <v>12</v>
      </c>
      <c r="P11" s="11">
        <v>13</v>
      </c>
    </row>
    <row r="12" spans="1:16">
      <c r="A12" s="11"/>
      <c r="B12" s="11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5.3357951219209632</v>
      </c>
    </row>
    <row r="13" spans="1:16">
      <c r="A13" s="11"/>
      <c r="B13" s="11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5.3091827327267982</v>
      </c>
      <c r="P13" s="4">
        <f t="shared" si="0"/>
        <v>5.3091827327267982</v>
      </c>
    </row>
    <row r="14" spans="1:16">
      <c r="A14" s="11"/>
      <c r="B14" s="11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5.2827030733774718</v>
      </c>
      <c r="O14" s="4">
        <f t="shared" si="0"/>
        <v>5.2827030733774718</v>
      </c>
      <c r="P14" s="4">
        <f t="shared" si="0"/>
        <v>5.2827030733774718</v>
      </c>
    </row>
    <row r="15" spans="1:16">
      <c r="A15" s="11"/>
      <c r="B15" s="11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5.2563554818801208</v>
      </c>
      <c r="N15" s="4">
        <f t="shared" si="0"/>
        <v>5.2563554818801208</v>
      </c>
      <c r="O15" s="4">
        <f t="shared" si="0"/>
        <v>5.2563554818801208</v>
      </c>
      <c r="P15" s="4">
        <f t="shared" si="0"/>
        <v>5.2563554818801208</v>
      </c>
    </row>
    <row r="16" spans="1:16">
      <c r="A16" s="11"/>
      <c r="B16" s="11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5.2301392995435849</v>
      </c>
      <c r="M16" s="4">
        <f t="shared" si="0"/>
        <v>5.2301392995435849</v>
      </c>
      <c r="N16" s="4">
        <f t="shared" si="0"/>
        <v>5.2301392995435849</v>
      </c>
      <c r="O16" s="4">
        <f t="shared" si="0"/>
        <v>5.2301392995435849</v>
      </c>
      <c r="P16" s="4">
        <f t="shared" si="0"/>
        <v>5.2301392995435849</v>
      </c>
    </row>
    <row r="17" spans="1:17">
      <c r="A17" s="11"/>
      <c r="B17" s="11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5.2040538709619408</v>
      </c>
      <c r="L17" s="4">
        <f t="shared" si="0"/>
        <v>5.2040538709619408</v>
      </c>
      <c r="M17" s="4">
        <f t="shared" si="0"/>
        <v>5.2040538709619408</v>
      </c>
      <c r="N17" s="4">
        <f t="shared" si="0"/>
        <v>5.2040538709619408</v>
      </c>
      <c r="O17" s="4">
        <f t="shared" si="0"/>
        <v>5.2040538709619408</v>
      </c>
      <c r="P17" s="4">
        <f t="shared" si="0"/>
        <v>5.2040538709619408</v>
      </c>
    </row>
    <row r="18" spans="1:17">
      <c r="A18" s="11"/>
      <c r="B18" s="11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5.1780985439981162</v>
      </c>
      <c r="K18" s="4">
        <f t="shared" si="0"/>
        <v>5.1780985439981162</v>
      </c>
      <c r="L18" s="4">
        <f t="shared" si="0"/>
        <v>5.1780985439981162</v>
      </c>
      <c r="M18" s="4">
        <f t="shared" si="0"/>
        <v>5.1780985439981162</v>
      </c>
      <c r="N18" s="4">
        <f t="shared" si="0"/>
        <v>5.1780985439981162</v>
      </c>
      <c r="O18" s="4">
        <f t="shared" si="0"/>
        <v>5.1780985439981162</v>
      </c>
      <c r="P18" s="4">
        <f t="shared" si="0"/>
        <v>5.1780985439981162</v>
      </c>
    </row>
    <row r="19" spans="1:17">
      <c r="A19" s="11"/>
      <c r="B19" s="11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5.1522726697675845</v>
      </c>
      <c r="J19" s="4">
        <f t="shared" si="0"/>
        <v>5.1522726697675845</v>
      </c>
      <c r="K19" s="4">
        <f t="shared" si="0"/>
        <v>5.1522726697675845</v>
      </c>
      <c r="L19" s="4">
        <f t="shared" si="0"/>
        <v>5.1522726697675845</v>
      </c>
      <c r="M19" s="4">
        <f t="shared" si="0"/>
        <v>5.1522726697675845</v>
      </c>
      <c r="N19" s="4">
        <f t="shared" si="0"/>
        <v>5.1522726697675845</v>
      </c>
      <c r="O19" s="4">
        <f t="shared" si="0"/>
        <v>5.1522726697675845</v>
      </c>
      <c r="P19" s="4">
        <f t="shared" si="0"/>
        <v>5.1522726697675845</v>
      </c>
    </row>
    <row r="20" spans="1:17">
      <c r="A20" s="11"/>
      <c r="B20" s="11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5.1265756026221441</v>
      </c>
      <c r="I20" s="4">
        <f t="shared" si="0"/>
        <v>5.1265756026221441</v>
      </c>
      <c r="J20" s="4">
        <f t="shared" si="0"/>
        <v>5.1265756026221441</v>
      </c>
      <c r="K20" s="4">
        <f t="shared" si="0"/>
        <v>5.1265756026221441</v>
      </c>
      <c r="L20" s="4">
        <f t="shared" si="0"/>
        <v>5.1265756026221441</v>
      </c>
      <c r="M20" s="4">
        <f t="shared" si="0"/>
        <v>5.1265756026221441</v>
      </c>
      <c r="N20" s="4">
        <f t="shared" si="0"/>
        <v>5.1265756026221441</v>
      </c>
      <c r="O20" s="4">
        <f t="shared" si="0"/>
        <v>5.1265756026221441</v>
      </c>
      <c r="P20" s="4">
        <f t="shared" si="0"/>
        <v>5.1265756026221441</v>
      </c>
    </row>
    <row r="21" spans="1:17">
      <c r="A21" s="11"/>
      <c r="B21" s="11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5.1010067001337784</v>
      </c>
      <c r="H21" s="4">
        <f t="shared" si="0"/>
        <v>5.1010067001337784</v>
      </c>
      <c r="I21" s="4">
        <f t="shared" si="0"/>
        <v>5.1010067001337784</v>
      </c>
      <c r="J21" s="4">
        <f t="shared" si="0"/>
        <v>5.1010067001337784</v>
      </c>
      <c r="K21" s="4">
        <f t="shared" si="0"/>
        <v>5.1010067001337784</v>
      </c>
      <c r="L21" s="4">
        <f t="shared" si="0"/>
        <v>5.1010067001337784</v>
      </c>
      <c r="M21" s="4">
        <f t="shared" si="0"/>
        <v>5.1010067001337784</v>
      </c>
      <c r="N21" s="4">
        <f t="shared" si="0"/>
        <v>5.1010067001337784</v>
      </c>
      <c r="O21" s="4">
        <f t="shared" si="0"/>
        <v>5.1010067001337784</v>
      </c>
      <c r="P21" s="4">
        <f t="shared" si="0"/>
        <v>5.1010067001337784</v>
      </c>
    </row>
    <row r="22" spans="1:17">
      <c r="A22" s="11"/>
      <c r="B22" s="11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5.0755653230785942</v>
      </c>
      <c r="G22" s="4">
        <f t="shared" si="0"/>
        <v>5.0755653230785942</v>
      </c>
      <c r="H22" s="4">
        <f t="shared" si="0"/>
        <v>5.0755653230785942</v>
      </c>
      <c r="I22" s="4">
        <f t="shared" si="0"/>
        <v>5.0755653230785942</v>
      </c>
      <c r="J22" s="4">
        <f t="shared" si="0"/>
        <v>5.0755653230785942</v>
      </c>
      <c r="K22" s="4">
        <f t="shared" si="0"/>
        <v>5.0755653230785942</v>
      </c>
      <c r="L22" s="4">
        <f t="shared" si="0"/>
        <v>5.0755653230785942</v>
      </c>
      <c r="M22" s="4">
        <f t="shared" si="0"/>
        <v>5.0755653230785942</v>
      </c>
      <c r="N22" s="4">
        <f t="shared" si="0"/>
        <v>5.0755653230785942</v>
      </c>
      <c r="O22" s="4">
        <f t="shared" si="0"/>
        <v>5.0755653230785942</v>
      </c>
      <c r="P22" s="4">
        <f t="shared" si="0"/>
        <v>5.0755653230785942</v>
      </c>
    </row>
    <row r="23" spans="1:17">
      <c r="A23" s="11"/>
      <c r="B23" s="11">
        <v>2</v>
      </c>
      <c r="C23" s="4"/>
      <c r="D23" s="4" t="str">
        <f t="shared" si="0"/>
        <v/>
      </c>
      <c r="E23" s="4">
        <f t="shared" si="0"/>
        <v>5.0502508354208402</v>
      </c>
      <c r="F23" s="4">
        <f t="shared" si="0"/>
        <v>5.0502508354208402</v>
      </c>
      <c r="G23" s="4">
        <f t="shared" si="0"/>
        <v>5.0502508354208402</v>
      </c>
      <c r="H23" s="4">
        <f t="shared" si="0"/>
        <v>5.0502508354208402</v>
      </c>
      <c r="I23" s="4">
        <f t="shared" si="0"/>
        <v>5.0502508354208402</v>
      </c>
      <c r="J23" s="4">
        <f t="shared" si="0"/>
        <v>5.0502508354208402</v>
      </c>
      <c r="K23" s="4">
        <f t="shared" si="0"/>
        <v>5.0502508354208402</v>
      </c>
      <c r="L23" s="4">
        <f t="shared" si="0"/>
        <v>5.0502508354208402</v>
      </c>
      <c r="M23" s="4">
        <f t="shared" si="0"/>
        <v>5.0502508354208402</v>
      </c>
      <c r="N23" s="4">
        <f t="shared" si="0"/>
        <v>5.0502508354208402</v>
      </c>
      <c r="O23" s="4">
        <f t="shared" si="0"/>
        <v>5.0502508354208402</v>
      </c>
      <c r="P23" s="4">
        <f t="shared" si="0"/>
        <v>5.0502508354208402</v>
      </c>
    </row>
    <row r="24" spans="1:17">
      <c r="A24" s="11"/>
      <c r="B24" s="11">
        <v>1</v>
      </c>
      <c r="C24" s="4"/>
      <c r="D24" s="4">
        <f t="shared" si="0"/>
        <v>5.0250626042970046</v>
      </c>
      <c r="E24" s="4">
        <f t="shared" si="0"/>
        <v>5.0250626042970046</v>
      </c>
      <c r="F24" s="4">
        <f t="shared" si="0"/>
        <v>5.0250626042970046</v>
      </c>
      <c r="G24" s="4">
        <f t="shared" si="0"/>
        <v>5.0250626042970046</v>
      </c>
      <c r="H24" s="4">
        <f t="shared" si="0"/>
        <v>5.0250626042970046</v>
      </c>
      <c r="I24" s="4">
        <f t="shared" si="0"/>
        <v>5.0250626042970046</v>
      </c>
      <c r="J24" s="4">
        <f t="shared" si="0"/>
        <v>5.0250626042970046</v>
      </c>
      <c r="K24" s="4">
        <f t="shared" si="0"/>
        <v>5.0250626042970046</v>
      </c>
      <c r="L24" s="4">
        <f t="shared" si="0"/>
        <v>5.0250626042970046</v>
      </c>
      <c r="M24" s="4">
        <f t="shared" si="0"/>
        <v>5.0250626042970046</v>
      </c>
      <c r="N24" s="4">
        <f t="shared" si="0"/>
        <v>5.0250626042970046</v>
      </c>
      <c r="O24" s="4">
        <f t="shared" si="0"/>
        <v>5.0250626042970046</v>
      </c>
      <c r="P24" s="4">
        <f t="shared" si="0"/>
        <v>5.0250626042970046</v>
      </c>
    </row>
    <row r="25" spans="1:17">
      <c r="A25" s="11"/>
      <c r="B25" s="11">
        <v>0</v>
      </c>
      <c r="C25" s="4">
        <f>IF( $B25 &lt;=C$11,(C$5+$B$6*$B25),"")</f>
        <v>5</v>
      </c>
      <c r="D25" s="4">
        <f t="shared" si="0"/>
        <v>5</v>
      </c>
      <c r="E25" s="4">
        <f t="shared" si="0"/>
        <v>5</v>
      </c>
      <c r="F25" s="4">
        <f t="shared" si="0"/>
        <v>5</v>
      </c>
      <c r="G25" s="4">
        <f t="shared" si="0"/>
        <v>5</v>
      </c>
      <c r="H25" s="4">
        <f t="shared" si="0"/>
        <v>5</v>
      </c>
      <c r="I25" s="4">
        <f t="shared" si="0"/>
        <v>5</v>
      </c>
      <c r="J25" s="4">
        <f t="shared" si="0"/>
        <v>5</v>
      </c>
      <c r="K25" s="4">
        <f t="shared" si="0"/>
        <v>5</v>
      </c>
      <c r="L25" s="4">
        <f t="shared" si="0"/>
        <v>5</v>
      </c>
      <c r="M25" s="4">
        <f t="shared" si="0"/>
        <v>5</v>
      </c>
      <c r="N25" s="4">
        <f t="shared" si="0"/>
        <v>5</v>
      </c>
      <c r="O25" s="4">
        <f t="shared" si="0"/>
        <v>5</v>
      </c>
      <c r="P25" s="4">
        <f t="shared" si="0"/>
        <v>5</v>
      </c>
    </row>
    <row r="27" spans="1:17" ht="13.5" thickBot="1"/>
    <row r="28" spans="1:17" ht="13.5" thickBot="1">
      <c r="A28" s="85" t="s">
        <v>6</v>
      </c>
      <c r="B28" s="86"/>
    </row>
    <row r="29" spans="1:17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>
      <c r="B30">
        <v>14</v>
      </c>
      <c r="C30" s="8"/>
      <c r="D30" s="8" t="str">
        <f t="shared" ref="D30:P30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ref="Q30:Q44" si="2">IF($B30=0,$B$8*P30/(1+P11/100), IF($B30=Q$29, $B$7*P31/(1 +P12/100 ), IF(AND(0 &lt; $B30, $B30 &lt; Q$29), $B$7*P31/(1+P12/100) + $B$8*P30/(1+P11/100 ),"")))</f>
        <v>3.0151950769474699E-5</v>
      </c>
    </row>
    <row r="31" spans="1:17">
      <c r="B31">
        <v>13</v>
      </c>
      <c r="C31" s="8"/>
      <c r="D31" s="8" t="str">
        <f t="shared" ref="D31:P31" si="3">IF($B31=0,$B$8*C31/(1+C12/100), IF($B31=D$29, $B$7*C32/(1 +C13/100 ), IF(AND(0 &lt; $B31, $B31 &lt; D$29), $B$7*C32/(1+C13/100) + $B$8*C31/(1+C12/100 ),"")))</f>
        <v/>
      </c>
      <c r="E31" s="8" t="str">
        <f t="shared" si="3"/>
        <v/>
      </c>
      <c r="F31" s="8" t="str">
        <f t="shared" si="3"/>
        <v/>
      </c>
      <c r="G31" s="8" t="str">
        <f t="shared" si="3"/>
        <v/>
      </c>
      <c r="H31" s="8" t="str">
        <f t="shared" si="3"/>
        <v/>
      </c>
      <c r="I31" s="8" t="str">
        <f t="shared" si="3"/>
        <v/>
      </c>
      <c r="J31" s="8" t="str">
        <f t="shared" si="3"/>
        <v/>
      </c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8" t="str">
        <f t="shared" si="3"/>
        <v/>
      </c>
      <c r="O31" s="8" t="str">
        <f t="shared" si="3"/>
        <v/>
      </c>
      <c r="P31" s="8">
        <f t="shared" si="3"/>
        <v>6.3521594175592683E-5</v>
      </c>
      <c r="Q31" s="8">
        <f t="shared" si="2"/>
        <v>4.2280838902499499E-4</v>
      </c>
    </row>
    <row r="32" spans="1:17">
      <c r="B32">
        <v>12</v>
      </c>
      <c r="C32" s="8"/>
      <c r="D32" s="8" t="str">
        <f t="shared" ref="D32:P32" si="4">IF($B32=0,$B$8*C32/(1+C13/100), IF($B32=D$29, $B$7*C33/(1 +C14/100 ), IF(AND(0 &lt; $B32, $B32 &lt; D$29), $B$7*C33/(1+C14/100) + $B$8*C32/(1+C13/100 ),"")))</f>
        <v/>
      </c>
      <c r="E32" s="8" t="str">
        <f t="shared" si="4"/>
        <v/>
      </c>
      <c r="F32" s="8" t="str">
        <f t="shared" si="4"/>
        <v/>
      </c>
      <c r="G32" s="8" t="str">
        <f t="shared" si="4"/>
        <v/>
      </c>
      <c r="H32" s="8" t="str">
        <f t="shared" si="4"/>
        <v/>
      </c>
      <c r="I32" s="8" t="str">
        <f t="shared" si="4"/>
        <v/>
      </c>
      <c r="J32" s="8" t="str">
        <f t="shared" si="4"/>
        <v/>
      </c>
      <c r="K32" s="8" t="str">
        <f t="shared" si="4"/>
        <v/>
      </c>
      <c r="L32" s="8" t="str">
        <f t="shared" si="4"/>
        <v/>
      </c>
      <c r="M32" s="8" t="str">
        <f t="shared" si="4"/>
        <v/>
      </c>
      <c r="N32" s="8" t="str">
        <f t="shared" si="4"/>
        <v/>
      </c>
      <c r="O32" s="8">
        <f t="shared" si="4"/>
        <v>1.3378814337023208E-4</v>
      </c>
      <c r="P32" s="8">
        <f t="shared" si="4"/>
        <v>8.270065721486449E-4</v>
      </c>
      <c r="Q32" s="8">
        <f t="shared" si="2"/>
        <v>2.7526754438043631E-3</v>
      </c>
    </row>
    <row r="33" spans="1:17">
      <c r="B33">
        <v>11</v>
      </c>
      <c r="C33" s="8"/>
      <c r="D33" s="8" t="str">
        <f t="shared" ref="D33:P33" si="5">IF($B33=0,$B$8*C33/(1+C14/100), IF($B33=D$29, $B$7*C34/(1 +C15/100 ), IF(AND(0 &lt; $B33, $B33 &lt; D$29), $B$7*C34/(1+C15/100) + $B$8*C33/(1+C14/100 ),"")))</f>
        <v/>
      </c>
      <c r="E33" s="8" t="str">
        <f t="shared" si="5"/>
        <v/>
      </c>
      <c r="F33" s="8" t="str">
        <f t="shared" si="5"/>
        <v/>
      </c>
      <c r="G33" s="8" t="str">
        <f t="shared" si="5"/>
        <v/>
      </c>
      <c r="H33" s="8" t="str">
        <f t="shared" si="5"/>
        <v/>
      </c>
      <c r="I33" s="8" t="str">
        <f t="shared" si="5"/>
        <v/>
      </c>
      <c r="J33" s="8" t="str">
        <f t="shared" si="5"/>
        <v/>
      </c>
      <c r="K33" s="8" t="str">
        <f t="shared" si="5"/>
        <v/>
      </c>
      <c r="L33" s="8" t="str">
        <f t="shared" si="5"/>
        <v/>
      </c>
      <c r="M33" s="8" t="str">
        <f t="shared" si="5"/>
        <v/>
      </c>
      <c r="N33" s="8">
        <f t="shared" si="5"/>
        <v>2.8171154746373204E-4</v>
      </c>
      <c r="O33" s="8">
        <f t="shared" si="5"/>
        <v>1.6076352447384199E-3</v>
      </c>
      <c r="P33" s="8">
        <f t="shared" si="5"/>
        <v>4.9693836041745281E-3</v>
      </c>
      <c r="Q33" s="8">
        <f t="shared" si="2"/>
        <v>1.1028361026240302E-2</v>
      </c>
    </row>
    <row r="34" spans="1:17">
      <c r="B34">
        <v>10</v>
      </c>
      <c r="C34" s="8"/>
      <c r="D34" s="8" t="str">
        <f t="shared" ref="D34:P34" si="6">IF($B34=0,$B$8*C34/(1+C15/100), IF($B34=D$29, $B$7*C35/(1 +C16/100 ), IF(AND(0 &lt; $B34, $B34 &lt; D$29), $B$7*C35/(1+C16/100) + $B$8*C34/(1+C15/100 ),"")))</f>
        <v/>
      </c>
      <c r="E34" s="8" t="str">
        <f t="shared" si="6"/>
        <v/>
      </c>
      <c r="F34" s="8" t="str">
        <f t="shared" si="6"/>
        <v/>
      </c>
      <c r="G34" s="8" t="str">
        <f t="shared" si="6"/>
        <v/>
      </c>
      <c r="H34" s="8" t="str">
        <f t="shared" si="6"/>
        <v/>
      </c>
      <c r="I34" s="8" t="str">
        <f t="shared" si="6"/>
        <v/>
      </c>
      <c r="J34" s="8" t="str">
        <f t="shared" si="6"/>
        <v/>
      </c>
      <c r="K34" s="8" t="str">
        <f t="shared" si="6"/>
        <v/>
      </c>
      <c r="L34" s="8" t="str">
        <f t="shared" si="6"/>
        <v/>
      </c>
      <c r="M34" s="8">
        <f t="shared" si="6"/>
        <v>5.930386156638625E-4</v>
      </c>
      <c r="N34" s="8">
        <f t="shared" si="6"/>
        <v>3.1026354885509717E-3</v>
      </c>
      <c r="O34" s="8">
        <f t="shared" si="6"/>
        <v>8.8539512184042761E-3</v>
      </c>
      <c r="P34" s="8">
        <f t="shared" si="6"/>
        <v>1.8247961783368388E-2</v>
      </c>
      <c r="Q34" s="8">
        <f t="shared" si="2"/>
        <v>3.0376488539929053E-2</v>
      </c>
    </row>
    <row r="35" spans="1:17">
      <c r="B35">
        <v>9</v>
      </c>
      <c r="C35" s="8"/>
      <c r="D35" s="8" t="str">
        <f t="shared" ref="D35:P35" si="7">IF($B35=0,$B$8*C35/(1+C16/100), IF($B35=D$29, $B$7*C36/(1 +C17/100 ), IF(AND(0 &lt; $B35, $B35 &lt; D$29), $B$7*C36/(1+C17/100) + $B$8*C35/(1+C16/100 ),"")))</f>
        <v/>
      </c>
      <c r="E35" s="8" t="str">
        <f t="shared" si="7"/>
        <v/>
      </c>
      <c r="F35" s="8" t="str">
        <f t="shared" si="7"/>
        <v/>
      </c>
      <c r="G35" s="8" t="str">
        <f t="shared" si="7"/>
        <v/>
      </c>
      <c r="H35" s="8" t="str">
        <f t="shared" si="7"/>
        <v/>
      </c>
      <c r="I35" s="8" t="str">
        <f t="shared" si="7"/>
        <v/>
      </c>
      <c r="J35" s="8" t="str">
        <f t="shared" si="7"/>
        <v/>
      </c>
      <c r="K35" s="8" t="str">
        <f t="shared" si="7"/>
        <v/>
      </c>
      <c r="L35" s="8">
        <f t="shared" si="7"/>
        <v>1.2481107227263349E-3</v>
      </c>
      <c r="M35" s="8">
        <f t="shared" si="7"/>
        <v>5.9369243854805551E-3</v>
      </c>
      <c r="N35" s="8">
        <f t="shared" si="7"/>
        <v>1.5532187685616854E-2</v>
      </c>
      <c r="O35" s="8">
        <f t="shared" si="7"/>
        <v>2.9552965241633259E-2</v>
      </c>
      <c r="P35" s="8">
        <f t="shared" si="7"/>
        <v>4.568702564308548E-2</v>
      </c>
      <c r="Q35" s="8">
        <f t="shared" si="2"/>
        <v>6.0849833880637083E-2</v>
      </c>
    </row>
    <row r="36" spans="1:17">
      <c r="B36">
        <v>8</v>
      </c>
      <c r="C36" s="8"/>
      <c r="D36" s="8" t="str">
        <f t="shared" ref="D36:P36" si="8">IF($B36=0,$B$8*C36/(1+C17/100), IF($B36=D$29, $B$7*C37/(1 +C18/100 ), IF(AND(0 &lt; $B36, $B36 &lt; D$29), $B$7*C37/(1+C18/100) + $B$8*C36/(1+C17/100 ),"")))</f>
        <v/>
      </c>
      <c r="E36" s="8" t="str">
        <f t="shared" si="8"/>
        <v/>
      </c>
      <c r="F36" s="8" t="str">
        <f t="shared" si="8"/>
        <v/>
      </c>
      <c r="G36" s="8" t="str">
        <f t="shared" si="8"/>
        <v/>
      </c>
      <c r="H36" s="8" t="str">
        <f t="shared" si="8"/>
        <v/>
      </c>
      <c r="I36" s="8" t="str">
        <f t="shared" si="8"/>
        <v/>
      </c>
      <c r="J36" s="8" t="str">
        <f t="shared" si="8"/>
        <v/>
      </c>
      <c r="K36" s="8">
        <f t="shared" si="8"/>
        <v>2.6261261542125315E-3</v>
      </c>
      <c r="L36" s="8">
        <f t="shared" si="8"/>
        <v>1.1243968928161246E-2</v>
      </c>
      <c r="M36" s="8">
        <f t="shared" si="8"/>
        <v>2.6745529514949982E-2</v>
      </c>
      <c r="N36" s="8">
        <f t="shared" si="8"/>
        <v>4.6653497524509577E-2</v>
      </c>
      <c r="O36" s="8">
        <f t="shared" si="8"/>
        <v>6.658356676226293E-2</v>
      </c>
      <c r="P36" s="8">
        <f t="shared" si="8"/>
        <v>8.2357283715380453E-2</v>
      </c>
      <c r="Q36" s="8">
        <f t="shared" si="2"/>
        <v>9.1419833789852828E-2</v>
      </c>
    </row>
    <row r="37" spans="1:17">
      <c r="B37">
        <v>7</v>
      </c>
      <c r="C37" s="8"/>
      <c r="D37" s="8" t="str">
        <f t="shared" ref="D37:P37" si="9">IF($B37=0,$B$8*C37/(1+C18/100), IF($B37=D$29, $B$7*C38/(1 +C19/100 ), IF(AND(0 &lt; $B37, $B37 &lt; D$29), $B$7*C38/(1+C19/100) + $B$8*C37/(1+C18/100 ),"")))</f>
        <v/>
      </c>
      <c r="E37" s="8" t="str">
        <f t="shared" si="9"/>
        <v/>
      </c>
      <c r="F37" s="8" t="str">
        <f t="shared" si="9"/>
        <v/>
      </c>
      <c r="G37" s="8" t="str">
        <f t="shared" si="9"/>
        <v/>
      </c>
      <c r="H37" s="8" t="str">
        <f t="shared" si="9"/>
        <v/>
      </c>
      <c r="I37" s="8" t="str">
        <f t="shared" si="9"/>
        <v/>
      </c>
      <c r="J37" s="8">
        <f t="shared" si="9"/>
        <v>5.5242191087347282E-3</v>
      </c>
      <c r="K37" s="8">
        <f t="shared" si="9"/>
        <v>2.1026907187261301E-2</v>
      </c>
      <c r="L37" s="8">
        <f t="shared" si="9"/>
        <v>4.5019683896583396E-2</v>
      </c>
      <c r="M37" s="8">
        <f t="shared" si="9"/>
        <v>7.1399592186283084E-2</v>
      </c>
      <c r="N37" s="8">
        <f t="shared" si="9"/>
        <v>9.3420671479338024E-2</v>
      </c>
      <c r="O37" s="8">
        <f t="shared" si="9"/>
        <v>0.10667651039334461</v>
      </c>
      <c r="P37" s="8">
        <f t="shared" si="9"/>
        <v>0.10997032073498857</v>
      </c>
      <c r="Q37" s="8">
        <f t="shared" si="2"/>
        <v>0.10464538771507492</v>
      </c>
    </row>
    <row r="38" spans="1:17">
      <c r="B38">
        <v>6</v>
      </c>
      <c r="C38" s="8"/>
      <c r="D38" s="8" t="str">
        <f t="shared" ref="D38:P38" si="10">IF($B38=0,$B$8*C38/(1+C19/100), IF($B38=D$29, $B$7*C39/(1 +C20/100 ), IF(AND(0 &lt; $B38, $B38 &lt; D$29), $B$7*C39/(1+C20/100) + $B$8*C38/(1+C19/100 ),"")))</f>
        <v/>
      </c>
      <c r="E38" s="8" t="str">
        <f t="shared" si="10"/>
        <v/>
      </c>
      <c r="F38" s="8" t="str">
        <f t="shared" si="10"/>
        <v/>
      </c>
      <c r="G38" s="8" t="str">
        <f t="shared" si="10"/>
        <v/>
      </c>
      <c r="H38" s="8" t="str">
        <f t="shared" si="10"/>
        <v/>
      </c>
      <c r="I38" s="8">
        <f t="shared" si="10"/>
        <v>1.1617683880184292E-2</v>
      </c>
      <c r="J38" s="8">
        <f t="shared" si="10"/>
        <v>3.8697678890476643E-2</v>
      </c>
      <c r="K38" s="8">
        <f t="shared" si="10"/>
        <v>7.3656697380281133E-2</v>
      </c>
      <c r="L38" s="8">
        <f t="shared" si="10"/>
        <v>0.10514795814825528</v>
      </c>
      <c r="M38" s="8">
        <f t="shared" si="10"/>
        <v>0.12508585797869365</v>
      </c>
      <c r="N38" s="8">
        <f t="shared" si="10"/>
        <v>0.13094781759343307</v>
      </c>
      <c r="O38" s="8">
        <f t="shared" si="10"/>
        <v>0.12462226643740187</v>
      </c>
      <c r="P38" s="8">
        <f t="shared" si="10"/>
        <v>0.11013068869468685</v>
      </c>
      <c r="Q38" s="8">
        <f t="shared" si="2"/>
        <v>9.1709391932007112E-2</v>
      </c>
    </row>
    <row r="39" spans="1:17">
      <c r="B39">
        <v>5</v>
      </c>
      <c r="C39" s="8"/>
      <c r="D39" s="8" t="str">
        <f t="shared" ref="D39:P39" si="11">IF($B39=0,$B$8*C39/(1+C20/100), IF($B39=D$29, $B$7*C40/(1 +C21/100 ), IF(AND(0 &lt; $B39, $B39 &lt; D$29), $B$7*C40/(1+C21/100) + $B$8*C39/(1+C20/100 ),"")))</f>
        <v/>
      </c>
      <c r="E39" s="8" t="str">
        <f t="shared" si="11"/>
        <v/>
      </c>
      <c r="F39" s="8" t="str">
        <f t="shared" si="11"/>
        <v/>
      </c>
      <c r="G39" s="8" t="str">
        <f t="shared" si="11"/>
        <v/>
      </c>
      <c r="H39" s="8">
        <f t="shared" si="11"/>
        <v>2.4426546455151174E-2</v>
      </c>
      <c r="I39" s="8">
        <f t="shared" si="11"/>
        <v>6.9748244554916738E-2</v>
      </c>
      <c r="J39" s="8">
        <f t="shared" si="11"/>
        <v>0.11617730534738976</v>
      </c>
      <c r="K39" s="8">
        <f t="shared" si="11"/>
        <v>0.14743819824640655</v>
      </c>
      <c r="L39" s="8">
        <f t="shared" si="11"/>
        <v>0.15787469597682913</v>
      </c>
      <c r="M39" s="8">
        <f t="shared" si="11"/>
        <v>0.15026662337413998</v>
      </c>
      <c r="N39" s="8">
        <f t="shared" si="11"/>
        <v>0.13110642566591335</v>
      </c>
      <c r="O39" s="8">
        <f t="shared" si="11"/>
        <v>0.10696143212305892</v>
      </c>
      <c r="P39" s="8">
        <f t="shared" si="11"/>
        <v>8.2718111483837453E-2</v>
      </c>
      <c r="Q39" s="8">
        <f t="shared" si="2"/>
        <v>6.1235911044431386E-2</v>
      </c>
    </row>
    <row r="40" spans="1:17">
      <c r="B40">
        <v>4</v>
      </c>
      <c r="C40" s="8"/>
      <c r="D40" s="8" t="str">
        <f t="shared" ref="D40:P40" si="12">IF($B40=0,$B$8*C40/(1+C21/100), IF($B40=D$29, $B$7*C41/(1 +C22/100 ), IF(AND(0 &lt; $B40, $B40 &lt; D$29), $B$7*C41/(1+C22/100) + $B$8*C40/(1+C21/100 ),"")))</f>
        <v/>
      </c>
      <c r="E40" s="8" t="str">
        <f t="shared" si="12"/>
        <v/>
      </c>
      <c r="F40" s="8" t="str">
        <f t="shared" si="12"/>
        <v/>
      </c>
      <c r="G40" s="8">
        <f t="shared" si="12"/>
        <v>5.1345092452879451E-2</v>
      </c>
      <c r="H40" s="8">
        <f t="shared" si="12"/>
        <v>0.12219160893915176</v>
      </c>
      <c r="I40" s="8">
        <f t="shared" si="12"/>
        <v>0.17447575457864048</v>
      </c>
      <c r="J40" s="8">
        <f t="shared" si="12"/>
        <v>0.19376901255037454</v>
      </c>
      <c r="K40" s="8">
        <f t="shared" si="12"/>
        <v>0.18445345128853702</v>
      </c>
      <c r="L40" s="8">
        <f t="shared" si="12"/>
        <v>0.15802717013295059</v>
      </c>
      <c r="M40" s="8">
        <f t="shared" si="12"/>
        <v>0.12535827094484331</v>
      </c>
      <c r="N40" s="8">
        <f t="shared" si="12"/>
        <v>9.376054594428225E-2</v>
      </c>
      <c r="O40" s="8">
        <f t="shared" si="12"/>
        <v>6.693971883922932E-2</v>
      </c>
      <c r="P40" s="8">
        <f t="shared" si="12"/>
        <v>4.6021125167824833E-2</v>
      </c>
      <c r="Q40" s="8">
        <f t="shared" si="2"/>
        <v>3.0666045963913629E-2</v>
      </c>
    </row>
    <row r="41" spans="1:17">
      <c r="B41">
        <v>3</v>
      </c>
      <c r="C41" s="8"/>
      <c r="D41" s="8" t="str">
        <f t="shared" ref="D41:P41" si="13">IF($B41=0,$B$8*C41/(1+C22/100), IF($B41=D$29, $B$7*C42/(1 +C23/100 ), IF(AND(0 &lt; $B41, $B41 &lt; D$29), $B$7*C42/(1+C23/100) + $B$8*C41/(1+C22/100 ),"")))</f>
        <v/>
      </c>
      <c r="E41" s="8" t="str">
        <f t="shared" si="13"/>
        <v/>
      </c>
      <c r="F41" s="8">
        <f t="shared" si="13"/>
        <v>0.1079022923210409</v>
      </c>
      <c r="G41" s="8">
        <f t="shared" si="13"/>
        <v>0.20545438418704931</v>
      </c>
      <c r="H41" s="8">
        <f t="shared" si="13"/>
        <v>0.2445007404415267</v>
      </c>
      <c r="I41" s="8">
        <f t="shared" si="13"/>
        <v>0.23277425078050717</v>
      </c>
      <c r="J41" s="8">
        <f t="shared" si="13"/>
        <v>0.19390890573217692</v>
      </c>
      <c r="K41" s="8">
        <f t="shared" si="13"/>
        <v>0.14768708337745132</v>
      </c>
      <c r="L41" s="8">
        <f t="shared" si="13"/>
        <v>0.10545290661621562</v>
      </c>
      <c r="M41" s="8">
        <f t="shared" si="13"/>
        <v>7.1710921428434299E-2</v>
      </c>
      <c r="N41" s="8">
        <f t="shared" si="13"/>
        <v>4.6936726285147515E-2</v>
      </c>
      <c r="O41" s="8">
        <f t="shared" si="13"/>
        <v>2.9790399864959381E-2</v>
      </c>
      <c r="P41" s="8">
        <f t="shared" si="13"/>
        <v>1.8435057298079274E-2</v>
      </c>
      <c r="Q41" s="8">
        <f t="shared" si="2"/>
        <v>1.1168752199840547E-2</v>
      </c>
    </row>
    <row r="42" spans="1:17">
      <c r="B42">
        <v>2</v>
      </c>
      <c r="C42" s="8"/>
      <c r="D42" s="8" t="str">
        <f t="shared" ref="D42:P42" si="14">IF($B42=0,$B$8*C42/(1+C23/100), IF($B42=D$29, $B$7*C43/(1 +C24/100 ), IF(AND(0 &lt; $B42, $B42 &lt; D$29), $B$7*C43/(1+C24/100) + $B$8*C42/(1+C23/100 ),"")))</f>
        <v/>
      </c>
      <c r="E42" s="8">
        <f t="shared" si="14"/>
        <v>0.22670325748084499</v>
      </c>
      <c r="F42" s="8">
        <f t="shared" si="14"/>
        <v>0.32378439505487183</v>
      </c>
      <c r="G42" s="8">
        <f t="shared" si="14"/>
        <v>0.308292395518873</v>
      </c>
      <c r="H42" s="8">
        <f t="shared" si="14"/>
        <v>0.24461803258836437</v>
      </c>
      <c r="I42" s="8">
        <f t="shared" si="14"/>
        <v>0.17468541221628692</v>
      </c>
      <c r="J42" s="8">
        <f t="shared" si="14"/>
        <v>0.11642911329445599</v>
      </c>
      <c r="K42" s="8">
        <f t="shared" si="14"/>
        <v>7.3905582775516704E-2</v>
      </c>
      <c r="L42" s="8">
        <f t="shared" si="14"/>
        <v>4.523750445328973E-2</v>
      </c>
      <c r="M42" s="8">
        <f t="shared" si="14"/>
        <v>2.6920652343009541E-2</v>
      </c>
      <c r="N42" s="8">
        <f t="shared" si="14"/>
        <v>1.566436113513504E-2</v>
      </c>
      <c r="O42" s="8">
        <f t="shared" si="14"/>
        <v>8.9489250147207367E-3</v>
      </c>
      <c r="P42" s="8">
        <f t="shared" si="14"/>
        <v>5.034988422452126E-3</v>
      </c>
      <c r="Q42" s="8">
        <f t="shared" si="2"/>
        <v>2.7965475631248258E-3</v>
      </c>
    </row>
    <row r="43" spans="1:17">
      <c r="B43">
        <v>1</v>
      </c>
      <c r="C43" s="8"/>
      <c r="D43" s="8">
        <f t="shared" ref="D43:P43" si="15">IF($B43=0,$B$8*C43/(1+C24/100), IF($B43=D$29, $B$7*C44/(1 +C25/100 ), IF(AND(0 &lt; $B43, $B43 &lt; D$29), $B$7*C44/(1+C25/100) + $B$8*C43/(1+C24/100 ),"")))</f>
        <v>0.47619047619047616</v>
      </c>
      <c r="E43" s="8">
        <f t="shared" si="15"/>
        <v>0.45346062709535745</v>
      </c>
      <c r="F43" s="8">
        <f t="shared" si="15"/>
        <v>0.32386180255026542</v>
      </c>
      <c r="G43" s="8">
        <f t="shared" si="15"/>
        <v>0.20560200845919577</v>
      </c>
      <c r="H43" s="8">
        <f t="shared" si="15"/>
        <v>0.12236754733297758</v>
      </c>
      <c r="I43" s="8">
        <f t="shared" si="15"/>
        <v>6.9915970912135056E-2</v>
      </c>
      <c r="J43" s="8">
        <f t="shared" si="15"/>
        <v>3.8837572438647321E-2</v>
      </c>
      <c r="K43" s="8">
        <f t="shared" si="15"/>
        <v>2.1133572545352787E-2</v>
      </c>
      <c r="L43" s="8">
        <f t="shared" si="15"/>
        <v>1.1320206239790267E-2</v>
      </c>
      <c r="M43" s="8">
        <f t="shared" si="15"/>
        <v>5.9888126844833238E-3</v>
      </c>
      <c r="N43" s="8">
        <f t="shared" si="15"/>
        <v>3.1366229565556814E-3</v>
      </c>
      <c r="O43" s="8">
        <f t="shared" si="15"/>
        <v>1.6292201829520368E-3</v>
      </c>
      <c r="P43" s="8">
        <f t="shared" si="15"/>
        <v>8.4037049051909974E-4</v>
      </c>
      <c r="Q43" s="8">
        <f t="shared" si="2"/>
        <v>4.3090782958000561E-4</v>
      </c>
    </row>
    <row r="44" spans="1:17">
      <c r="B44">
        <v>0</v>
      </c>
      <c r="C44" s="8">
        <v>1</v>
      </c>
      <c r="D44" s="8">
        <f t="shared" ref="D44:P44" si="16">IF($B44=0,$B$8*C44/(1+C25/100), IF($B44=D$29, $B$7*C45/(1 +C26/100 ), IF(AND(0 &lt; $B44, $B44 &lt; D$29), $B$7*C45/(1+C26/100) + $B$8*C44/(1+C25/100 ),"")))</f>
        <v>0.47619047619047616</v>
      </c>
      <c r="E44" s="8">
        <f t="shared" si="16"/>
        <v>0.22675736961451246</v>
      </c>
      <c r="F44" s="8">
        <f t="shared" si="16"/>
        <v>0.1079796998164345</v>
      </c>
      <c r="G44" s="8">
        <f t="shared" si="16"/>
        <v>5.1418904674492616E-2</v>
      </c>
      <c r="H44" s="8">
        <f t="shared" si="16"/>
        <v>2.4485192702139339E-2</v>
      </c>
      <c r="I44" s="8">
        <f t="shared" si="16"/>
        <v>1.1659615572447303E-2</v>
      </c>
      <c r="J44" s="8">
        <f t="shared" si="16"/>
        <v>5.5521978916415722E-3</v>
      </c>
      <c r="K44" s="8">
        <f t="shared" si="16"/>
        <v>2.6439037579245581E-3</v>
      </c>
      <c r="L44" s="8">
        <f t="shared" si="16"/>
        <v>1.2590017894878848E-3</v>
      </c>
      <c r="M44" s="8">
        <f t="shared" si="16"/>
        <v>5.9952466166089755E-4</v>
      </c>
      <c r="N44" s="8">
        <f t="shared" si="16"/>
        <v>2.8548793412423691E-4</v>
      </c>
      <c r="O44" s="8">
        <f t="shared" si="16"/>
        <v>1.3594663529725565E-4</v>
      </c>
      <c r="P44" s="8">
        <f t="shared" si="16"/>
        <v>6.4736492998693164E-5</v>
      </c>
      <c r="Q44" s="8">
        <f t="shared" si="2"/>
        <v>3.0826901427949123E-5</v>
      </c>
    </row>
    <row r="46" spans="1:17" ht="13.5" thickBot="1"/>
    <row r="47" spans="1:17" ht="13.5" thickBot="1">
      <c r="A47" s="85" t="s">
        <v>26</v>
      </c>
      <c r="B47" s="87"/>
      <c r="C47" s="86"/>
      <c r="D47" s="59">
        <f>SUM(D30:D44)</f>
        <v>0.95238095238095233</v>
      </c>
      <c r="E47" s="60">
        <f>SUM(E30:E44)</f>
        <v>0.9069212541907149</v>
      </c>
      <c r="F47" s="60">
        <f t="shared" ref="F47:Q47" si="17">SUM(F30:F44)</f>
        <v>0.8635281897426127</v>
      </c>
      <c r="G47" s="60">
        <f t="shared" si="17"/>
        <v>0.8221127852924901</v>
      </c>
      <c r="H47" s="60">
        <f t="shared" si="17"/>
        <v>0.78258966845931099</v>
      </c>
      <c r="I47" s="60">
        <f t="shared" si="17"/>
        <v>0.74487693249511799</v>
      </c>
      <c r="J47" s="60">
        <f t="shared" si="17"/>
        <v>0.7088960052538974</v>
      </c>
      <c r="K47" s="60">
        <f t="shared" si="17"/>
        <v>0.67457152271294385</v>
      </c>
      <c r="L47" s="60">
        <f t="shared" si="17"/>
        <v>0.64183120690428952</v>
      </c>
      <c r="M47" s="60">
        <f t="shared" si="17"/>
        <v>0.61060574811764257</v>
      </c>
      <c r="N47" s="60">
        <f t="shared" si="17"/>
        <v>0.58082869124007031</v>
      </c>
      <c r="O47" s="60">
        <f t="shared" si="17"/>
        <v>0.55243632610137328</v>
      </c>
      <c r="P47" s="60">
        <f t="shared" si="17"/>
        <v>0.52536758169771991</v>
      </c>
      <c r="Q47" s="61">
        <f t="shared" si="17"/>
        <v>0.49956392416965845</v>
      </c>
    </row>
    <row r="48" spans="1:17" ht="13.5" thickBot="1">
      <c r="A48" s="85" t="s">
        <v>27</v>
      </c>
      <c r="B48" s="87"/>
      <c r="C48" s="86"/>
      <c r="D48" s="56">
        <f>100*((1/D47)^(1/D29)-1)</f>
        <v>5.0000000000000044</v>
      </c>
      <c r="E48" s="57">
        <f t="shared" ref="E48:Q48" si="18">100*((1/E47)^(1/E29)-1)</f>
        <v>5.006264716495834</v>
      </c>
      <c r="F48" s="57">
        <f t="shared" si="18"/>
        <v>5.0125392715468786</v>
      </c>
      <c r="G48" s="57">
        <f t="shared" si="18"/>
        <v>5.0188236793180074</v>
      </c>
      <c r="H48" s="57">
        <f t="shared" si="18"/>
        <v>5.0251179539794188</v>
      </c>
      <c r="I48" s="57">
        <f t="shared" si="18"/>
        <v>5.0314221097065515</v>
      </c>
      <c r="J48" s="57">
        <f t="shared" si="18"/>
        <v>5.0377361606800175</v>
      </c>
      <c r="K48" s="57">
        <f t="shared" si="18"/>
        <v>5.044060121085403</v>
      </c>
      <c r="L48" s="57">
        <f t="shared" si="18"/>
        <v>5.0503940051133345</v>
      </c>
      <c r="M48" s="57">
        <f t="shared" si="18"/>
        <v>5.0567378269592567</v>
      </c>
      <c r="N48" s="57">
        <f t="shared" si="18"/>
        <v>5.0630916008234106</v>
      </c>
      <c r="O48" s="57">
        <f t="shared" si="18"/>
        <v>5.069455340910678</v>
      </c>
      <c r="P48" s="57">
        <f t="shared" si="18"/>
        <v>5.0758290614305368</v>
      </c>
      <c r="Q48" s="58">
        <f t="shared" si="18"/>
        <v>5.0822127765969949</v>
      </c>
    </row>
    <row r="49" spans="1:17" ht="13.5" thickBot="1"/>
    <row r="50" spans="1:17" ht="13.5" thickBot="1">
      <c r="A50" s="85" t="s">
        <v>12</v>
      </c>
      <c r="B50" s="87"/>
      <c r="C50" s="86"/>
      <c r="D50" s="53">
        <f t="shared" ref="D50:Q50" si="19">(D48-C4)^2</f>
        <v>5.2899999999999787</v>
      </c>
      <c r="E50" s="54">
        <f t="shared" si="19"/>
        <v>6.8316121322346035</v>
      </c>
      <c r="F50" s="54">
        <f t="shared" si="19"/>
        <v>9.532413749740277</v>
      </c>
      <c r="G50" s="54">
        <f t="shared" si="19"/>
        <v>11.772970943608811</v>
      </c>
      <c r="H50" s="54">
        <f t="shared" si="19"/>
        <v>17.429640098184986</v>
      </c>
      <c r="I50" s="54">
        <f t="shared" si="19"/>
        <v>21.238990170901619</v>
      </c>
      <c r="J50" s="54">
        <f t="shared" si="19"/>
        <v>25.829405732459481</v>
      </c>
      <c r="K50" s="54">
        <f t="shared" si="19"/>
        <v>29.224185974439159</v>
      </c>
      <c r="L50" s="54">
        <f t="shared" si="19"/>
        <v>32.485508496948015</v>
      </c>
      <c r="M50" s="54">
        <f t="shared" si="19"/>
        <v>37.985800613634915</v>
      </c>
      <c r="N50" s="54">
        <f t="shared" si="19"/>
        <v>42.079980579307794</v>
      </c>
      <c r="O50" s="54">
        <f t="shared" si="19"/>
        <v>46.929962126177237</v>
      </c>
      <c r="P50" s="54">
        <f t="shared" si="19"/>
        <v>50.753811561957697</v>
      </c>
      <c r="Q50" s="55">
        <f t="shared" si="19"/>
        <v>52.385563891255785</v>
      </c>
    </row>
    <row r="51" spans="1:17" ht="13.5" thickBot="1">
      <c r="A51" s="85" t="s">
        <v>11</v>
      </c>
      <c r="B51" s="87"/>
      <c r="C51" s="86"/>
      <c r="D51" s="52">
        <f>SUM(D50:Q50)</f>
        <v>389.76984607085041</v>
      </c>
    </row>
    <row r="55" spans="1:17" ht="13.5" thickBot="1"/>
    <row r="56" spans="1:17" ht="13.5" thickBot="1">
      <c r="A56" s="94" t="s">
        <v>20</v>
      </c>
      <c r="B56" s="95"/>
      <c r="C56" s="96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7">
      <c r="A57" s="11"/>
      <c r="B57" s="11"/>
      <c r="C57" s="11">
        <v>0</v>
      </c>
      <c r="D57" s="11">
        <v>1</v>
      </c>
      <c r="E57" s="11">
        <v>2</v>
      </c>
      <c r="F57" s="11">
        <v>3</v>
      </c>
      <c r="G57" s="11">
        <v>4</v>
      </c>
      <c r="H57" s="11">
        <v>5</v>
      </c>
      <c r="I57" s="11">
        <v>6</v>
      </c>
      <c r="J57" s="11">
        <v>7</v>
      </c>
      <c r="K57" s="11">
        <v>8</v>
      </c>
      <c r="L57" s="11">
        <v>9</v>
      </c>
      <c r="M57" s="11"/>
      <c r="N57" s="11"/>
      <c r="O57" s="11"/>
      <c r="P57" s="11"/>
    </row>
    <row r="58" spans="1:17">
      <c r="A58" s="11"/>
      <c r="B58" s="11">
        <v>9</v>
      </c>
      <c r="C58" s="15" t="str">
        <f t="shared" ref="C58:D67" si="20">IF($B58&lt;= C$57, ($B$7*D57+$B$8*D58)/(1+C16/100),"")</f>
        <v/>
      </c>
      <c r="D58" s="15" t="str">
        <f t="shared" si="20"/>
        <v/>
      </c>
      <c r="E58" s="15" t="str">
        <f t="shared" ref="E58:E67" si="21">IF($B58&lt;= E$57, MAX((E16/100-$C$70)/(1+E16/100) +($B$7*F57+$B$8*F58)/(1+E16/100) - $C$73,0),"")</f>
        <v/>
      </c>
      <c r="F58" s="16" t="str">
        <f t="shared" ref="F58:K67" si="22">IF($B58&lt;= F$57, (F16/100-$C$70)/(1+F16/100) +($B$7*G57+$B$8*G58)/(1+F16/100),"")</f>
        <v/>
      </c>
      <c r="G58" s="16" t="str">
        <f t="shared" si="22"/>
        <v/>
      </c>
      <c r="H58" s="16" t="str">
        <f t="shared" si="22"/>
        <v/>
      </c>
      <c r="I58" s="16" t="str">
        <f t="shared" si="22"/>
        <v/>
      </c>
      <c r="J58" s="16" t="str">
        <f t="shared" si="22"/>
        <v/>
      </c>
      <c r="K58" s="16" t="str">
        <f t="shared" si="22"/>
        <v/>
      </c>
      <c r="L58" s="16">
        <f t="shared" ref="L58:L67" si="23">IF($B58&lt;= L$57, (L16/100-$C$70)/(1+L16/100),"")</f>
        <v>-6.1007813381125695E-2</v>
      </c>
      <c r="M58" s="4"/>
      <c r="N58" s="4"/>
      <c r="O58" s="4"/>
      <c r="P58" s="4"/>
    </row>
    <row r="59" spans="1:17">
      <c r="A59" s="11"/>
      <c r="B59" s="11">
        <v>8</v>
      </c>
      <c r="C59" s="15" t="str">
        <f t="shared" si="20"/>
        <v/>
      </c>
      <c r="D59" s="15" t="str">
        <f t="shared" si="20"/>
        <v/>
      </c>
      <c r="E59" s="15" t="str">
        <f t="shared" si="21"/>
        <v/>
      </c>
      <c r="F59" s="16" t="str">
        <f t="shared" si="22"/>
        <v/>
      </c>
      <c r="G59" s="16" t="str">
        <f t="shared" si="22"/>
        <v/>
      </c>
      <c r="H59" s="16" t="str">
        <f t="shared" si="22"/>
        <v/>
      </c>
      <c r="I59" s="16" t="str">
        <f t="shared" si="22"/>
        <v/>
      </c>
      <c r="J59" s="16" t="str">
        <f t="shared" si="22"/>
        <v/>
      </c>
      <c r="K59" s="16">
        <f t="shared" si="22"/>
        <v>-0.11938590663996712</v>
      </c>
      <c r="L59" s="16">
        <f t="shared" si="23"/>
        <v>-6.1270891109807775E-2</v>
      </c>
      <c r="M59" s="4"/>
      <c r="N59" s="4"/>
      <c r="O59" s="4"/>
      <c r="P59" s="4"/>
    </row>
    <row r="60" spans="1:17">
      <c r="A60" s="11"/>
      <c r="B60" s="11">
        <v>7</v>
      </c>
      <c r="C60" s="15" t="str">
        <f t="shared" si="20"/>
        <v/>
      </c>
      <c r="D60" s="15" t="str">
        <f t="shared" si="20"/>
        <v/>
      </c>
      <c r="E60" s="15" t="str">
        <f t="shared" si="21"/>
        <v/>
      </c>
      <c r="F60" s="16" t="str">
        <f t="shared" si="22"/>
        <v/>
      </c>
      <c r="G60" s="16" t="str">
        <f t="shared" si="22"/>
        <v/>
      </c>
      <c r="H60" s="16" t="str">
        <f t="shared" si="22"/>
        <v/>
      </c>
      <c r="I60" s="16" t="str">
        <f t="shared" si="22"/>
        <v/>
      </c>
      <c r="J60" s="16">
        <f t="shared" si="22"/>
        <v>-0.17529107663871923</v>
      </c>
      <c r="K60" s="16">
        <f t="shared" si="22"/>
        <v>-0.11991170689180998</v>
      </c>
      <c r="L60" s="16">
        <f t="shared" si="23"/>
        <v>-6.1532786251070684E-2</v>
      </c>
      <c r="M60" s="4"/>
      <c r="N60" s="4"/>
      <c r="O60" s="4"/>
      <c r="P60" s="4"/>
    </row>
    <row r="61" spans="1:17">
      <c r="A61" s="11"/>
      <c r="B61" s="11">
        <v>6</v>
      </c>
      <c r="C61" s="15" t="str">
        <f t="shared" si="20"/>
        <v/>
      </c>
      <c r="D61" s="15" t="str">
        <f t="shared" si="20"/>
        <v/>
      </c>
      <c r="E61" s="15" t="str">
        <f t="shared" si="21"/>
        <v/>
      </c>
      <c r="F61" s="16" t="str">
        <f t="shared" si="22"/>
        <v/>
      </c>
      <c r="G61" s="16" t="str">
        <f t="shared" si="22"/>
        <v/>
      </c>
      <c r="H61" s="16" t="str">
        <f t="shared" si="22"/>
        <v/>
      </c>
      <c r="I61" s="16">
        <f t="shared" si="22"/>
        <v>-0.22887014958644189</v>
      </c>
      <c r="J61" s="16">
        <f t="shared" si="22"/>
        <v>-0.17607870426231312</v>
      </c>
      <c r="K61" s="16">
        <f t="shared" si="22"/>
        <v>-0.120435264942144</v>
      </c>
      <c r="L61" s="16">
        <f t="shared" si="23"/>
        <v>-6.1793503509321522E-2</v>
      </c>
      <c r="M61" s="4"/>
      <c r="N61" s="4"/>
      <c r="O61" s="4"/>
      <c r="P61" s="4"/>
    </row>
    <row r="62" spans="1:17">
      <c r="A62" s="11"/>
      <c r="B62" s="11">
        <v>5</v>
      </c>
      <c r="C62" s="15" t="str">
        <f t="shared" si="20"/>
        <v/>
      </c>
      <c r="D62" s="15" t="str">
        <f t="shared" si="20"/>
        <v/>
      </c>
      <c r="E62" s="15" t="str">
        <f t="shared" si="21"/>
        <v/>
      </c>
      <c r="F62" s="16" t="str">
        <f t="shared" si="22"/>
        <v/>
      </c>
      <c r="G62" s="16" t="str">
        <f t="shared" si="22"/>
        <v/>
      </c>
      <c r="H62" s="16">
        <f t="shared" si="22"/>
        <v>-0.28026066284960949</v>
      </c>
      <c r="I62" s="16">
        <f t="shared" si="22"/>
        <v>-0.22991823769601041</v>
      </c>
      <c r="J62" s="16">
        <f t="shared" si="22"/>
        <v>-0.17686314774155554</v>
      </c>
      <c r="K62" s="16">
        <f t="shared" si="22"/>
        <v>-0.12095658855770626</v>
      </c>
      <c r="L62" s="16">
        <f t="shared" si="23"/>
        <v>-6.205304757606072E-2</v>
      </c>
      <c r="M62" s="4"/>
      <c r="N62" s="4"/>
      <c r="O62" s="4"/>
      <c r="P62" s="4"/>
    </row>
    <row r="63" spans="1:17">
      <c r="A63" s="11"/>
      <c r="B63" s="11">
        <v>4</v>
      </c>
      <c r="C63" s="15" t="str">
        <f t="shared" si="20"/>
        <v/>
      </c>
      <c r="D63" s="15" t="str">
        <f t="shared" si="20"/>
        <v/>
      </c>
      <c r="E63" s="15" t="str">
        <f t="shared" si="21"/>
        <v/>
      </c>
      <c r="F63" s="16" t="str">
        <f t="shared" si="22"/>
        <v/>
      </c>
      <c r="G63" s="16">
        <f t="shared" si="22"/>
        <v>-0.32959149717004693</v>
      </c>
      <c r="H63" s="16">
        <f t="shared" si="22"/>
        <v>-0.28156743420059055</v>
      </c>
      <c r="I63" s="16">
        <f t="shared" si="22"/>
        <v>-0.23096231207577994</v>
      </c>
      <c r="J63" s="16">
        <f t="shared" si="22"/>
        <v>-0.17764441644021881</v>
      </c>
      <c r="K63" s="16">
        <f t="shared" si="22"/>
        <v>-0.12147568549546515</v>
      </c>
      <c r="L63" s="16">
        <f t="shared" si="23"/>
        <v>-6.2311423129859385E-2</v>
      </c>
      <c r="M63" s="4"/>
      <c r="N63" s="4"/>
      <c r="O63" s="4"/>
      <c r="P63" s="4"/>
    </row>
    <row r="64" spans="1:17">
      <c r="A64" s="11"/>
      <c r="B64" s="11">
        <v>3</v>
      </c>
      <c r="C64" s="15" t="str">
        <f t="shared" si="20"/>
        <v/>
      </c>
      <c r="D64" s="15" t="str">
        <f t="shared" si="20"/>
        <v/>
      </c>
      <c r="E64" s="15" t="str">
        <f t="shared" si="21"/>
        <v/>
      </c>
      <c r="F64" s="16">
        <f t="shared" si="22"/>
        <v>-0.37698346310033565</v>
      </c>
      <c r="G64" s="16">
        <f t="shared" si="22"/>
        <v>-0.33115481934591917</v>
      </c>
      <c r="H64" s="16">
        <f t="shared" si="22"/>
        <v>-0.28286946930566992</v>
      </c>
      <c r="I64" s="16">
        <f t="shared" si="22"/>
        <v>-0.23200238238444193</v>
      </c>
      <c r="J64" s="16">
        <f t="shared" si="22"/>
        <v>-0.1784225197282788</v>
      </c>
      <c r="K64" s="16">
        <f t="shared" si="22"/>
        <v>-0.12199256350244751</v>
      </c>
      <c r="L64" s="16">
        <f t="shared" si="23"/>
        <v>-6.2568634836337247E-2</v>
      </c>
      <c r="M64" s="4"/>
      <c r="N64" s="4"/>
      <c r="O64" s="4"/>
      <c r="P64" s="4"/>
    </row>
    <row r="65" spans="1:16">
      <c r="A65" s="11"/>
      <c r="B65" s="11">
        <v>2</v>
      </c>
      <c r="C65" s="15" t="str">
        <f t="shared" si="20"/>
        <v/>
      </c>
      <c r="D65" s="15" t="str">
        <f t="shared" si="20"/>
        <v/>
      </c>
      <c r="E65" s="16">
        <f t="shared" si="21"/>
        <v>0</v>
      </c>
      <c r="F65" s="16">
        <f t="shared" si="22"/>
        <v>-0.3788008980971459</v>
      </c>
      <c r="G65" s="16">
        <f t="shared" si="22"/>
        <v>-0.33271278459825493</v>
      </c>
      <c r="H65" s="16">
        <f t="shared" si="22"/>
        <v>-0.28416677696670739</v>
      </c>
      <c r="I65" s="16">
        <f t="shared" si="22"/>
        <v>-0.23303845831288883</v>
      </c>
      <c r="J65" s="16">
        <f t="shared" si="22"/>
        <v>-0.17919746698151262</v>
      </c>
      <c r="K65" s="16">
        <f t="shared" si="22"/>
        <v>-0.12250723031556809</v>
      </c>
      <c r="L65" s="16">
        <f t="shared" si="23"/>
        <v>-6.2824687348141561E-2</v>
      </c>
      <c r="M65" s="4"/>
      <c r="N65" s="4"/>
      <c r="O65" s="4"/>
      <c r="P65" s="4"/>
    </row>
    <row r="66" spans="1:16">
      <c r="A66" s="11"/>
      <c r="B66" s="11">
        <v>1</v>
      </c>
      <c r="C66" s="15" t="str">
        <f t="shared" si="20"/>
        <v/>
      </c>
      <c r="D66" s="16">
        <f t="shared" si="20"/>
        <v>0</v>
      </c>
      <c r="E66" s="16">
        <f t="shared" si="21"/>
        <v>0</v>
      </c>
      <c r="F66" s="16">
        <f t="shared" si="22"/>
        <v>-0.38061245218351131</v>
      </c>
      <c r="G66" s="16">
        <f t="shared" si="22"/>
        <v>-0.33426539985865072</v>
      </c>
      <c r="H66" s="16">
        <f t="shared" si="22"/>
        <v>-0.28545936605133593</v>
      </c>
      <c r="I66" s="16">
        <f t="shared" si="22"/>
        <v>-0.23407054958354104</v>
      </c>
      <c r="J66" s="16">
        <f t="shared" si="22"/>
        <v>-0.17996926758109955</v>
      </c>
      <c r="K66" s="16">
        <f t="shared" si="22"/>
        <v>-0.12301969366146115</v>
      </c>
      <c r="L66" s="16">
        <f t="shared" si="23"/>
        <v>-6.3079585304926467E-2</v>
      </c>
      <c r="M66" s="4"/>
      <c r="N66" s="4"/>
      <c r="O66" s="4"/>
      <c r="P66" s="4"/>
    </row>
    <row r="67" spans="1:16">
      <c r="A67" s="11"/>
      <c r="B67" s="11">
        <v>0</v>
      </c>
      <c r="C67" s="70">
        <f t="shared" si="20"/>
        <v>0</v>
      </c>
      <c r="D67" s="71">
        <f t="shared" si="20"/>
        <v>0</v>
      </c>
      <c r="E67" s="71">
        <f t="shared" si="21"/>
        <v>0</v>
      </c>
      <c r="F67" s="16">
        <f t="shared" si="22"/>
        <v>-0.3824181295343565</v>
      </c>
      <c r="G67" s="16">
        <f t="shared" si="22"/>
        <v>-0.33581267216349786</v>
      </c>
      <c r="H67" s="16">
        <f t="shared" si="22"/>
        <v>-0.28674724549200953</v>
      </c>
      <c r="I67" s="16">
        <f t="shared" si="22"/>
        <v>-0.23509866594967899</v>
      </c>
      <c r="J67" s="16">
        <f t="shared" si="22"/>
        <v>-0.18073793091322637</v>
      </c>
      <c r="K67" s="71">
        <f t="shared" si="22"/>
        <v>-0.1235299612563142</v>
      </c>
      <c r="L67" s="71">
        <f t="shared" si="23"/>
        <v>-6.3333333333333339E-2</v>
      </c>
      <c r="M67" s="4"/>
      <c r="N67" s="4"/>
      <c r="O67" s="4"/>
      <c r="P67" s="4"/>
    </row>
    <row r="70" spans="1:16">
      <c r="A70" s="12" t="s">
        <v>14</v>
      </c>
      <c r="B70" s="10"/>
      <c r="C70" s="17">
        <v>0.11650000000000001</v>
      </c>
      <c r="D70" s="12" t="s">
        <v>22</v>
      </c>
    </row>
    <row r="71" spans="1:16">
      <c r="A71" s="12" t="s">
        <v>15</v>
      </c>
      <c r="C71" s="18">
        <v>2</v>
      </c>
      <c r="D71" s="12" t="s">
        <v>18</v>
      </c>
    </row>
    <row r="72" spans="1:16">
      <c r="A72" s="12" t="s">
        <v>16</v>
      </c>
      <c r="C72" s="13">
        <v>10</v>
      </c>
      <c r="D72" s="12" t="s">
        <v>19</v>
      </c>
    </row>
    <row r="73" spans="1:16">
      <c r="A73" s="12" t="s">
        <v>17</v>
      </c>
      <c r="C73" s="14">
        <v>0</v>
      </c>
      <c r="D73" s="12" t="s">
        <v>23</v>
      </c>
    </row>
    <row r="74" spans="1:16">
      <c r="A74" s="12" t="s">
        <v>21</v>
      </c>
      <c r="C74" s="13">
        <v>1</v>
      </c>
    </row>
    <row r="85" spans="15:19">
      <c r="O85" t="s">
        <v>5</v>
      </c>
    </row>
    <row r="87" spans="15:19">
      <c r="S87" t="s">
        <v>5</v>
      </c>
    </row>
    <row r="115" spans="9:9">
      <c r="I115" t="s">
        <v>5</v>
      </c>
    </row>
  </sheetData>
  <mergeCells count="11">
    <mergeCell ref="A56:C56"/>
    <mergeCell ref="A50:C50"/>
    <mergeCell ref="A51:C51"/>
    <mergeCell ref="A47:C47"/>
    <mergeCell ref="A48:C48"/>
    <mergeCell ref="A28:B28"/>
    <mergeCell ref="A1:H1"/>
    <mergeCell ref="A3:B3"/>
    <mergeCell ref="A4:B4"/>
    <mergeCell ref="A5:B5"/>
    <mergeCell ref="A10:B10"/>
  </mergeCells>
  <phoneticPr fontId="4" type="noConversion"/>
  <pageMargins left="0.53" right="0.38" top="0.63" bottom="5.31" header="0.5" footer="0.5"/>
  <pageSetup orientation="portrait"/>
  <headerFooter alignWithMargins="0"/>
  <ignoredErrors>
    <ignoredError sqref="D2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B115"/>
  <sheetViews>
    <sheetView topLeftCell="A58" zoomScale="115" zoomScaleNormal="115" workbookViewId="0">
      <selection activeCell="D44" sqref="D44"/>
    </sheetView>
  </sheetViews>
  <sheetFormatPr defaultColWidth="8.83203125" defaultRowHeight="12.75"/>
  <cols>
    <col min="1" max="1" width="10.6640625" customWidth="1"/>
    <col min="3" max="3" width="9.6640625" bestFit="1" customWidth="1"/>
    <col min="4" max="4" width="12.5" bestFit="1" customWidth="1"/>
  </cols>
  <sheetData>
    <row r="1" spans="1:28" ht="13.5" thickBot="1">
      <c r="A1" s="85" t="s">
        <v>13</v>
      </c>
      <c r="B1" s="87"/>
      <c r="C1" s="87"/>
      <c r="D1" s="87"/>
      <c r="E1" s="87"/>
      <c r="F1" s="87"/>
      <c r="G1" s="87"/>
      <c r="H1" s="86"/>
    </row>
    <row r="2" spans="1:28" ht="13.5" thickBot="1"/>
    <row r="3" spans="1:28">
      <c r="A3" s="88" t="s">
        <v>7</v>
      </c>
      <c r="B3" s="89"/>
      <c r="C3" s="62">
        <v>1</v>
      </c>
      <c r="D3" s="62">
        <v>2</v>
      </c>
      <c r="E3" s="62">
        <v>3</v>
      </c>
      <c r="F3" s="62">
        <v>4</v>
      </c>
      <c r="G3" s="62">
        <v>5</v>
      </c>
      <c r="H3" s="62">
        <v>6</v>
      </c>
      <c r="I3" s="62">
        <v>7</v>
      </c>
      <c r="J3" s="62">
        <v>8</v>
      </c>
      <c r="K3" s="62">
        <v>9</v>
      </c>
      <c r="L3" s="62">
        <v>10</v>
      </c>
      <c r="M3" s="62"/>
      <c r="N3" s="62"/>
      <c r="O3" s="62"/>
      <c r="P3" s="63"/>
    </row>
    <row r="4" spans="1:28" ht="13.5" thickBot="1">
      <c r="A4" s="90" t="s">
        <v>28</v>
      </c>
      <c r="B4" s="91"/>
      <c r="C4" s="64">
        <v>3</v>
      </c>
      <c r="D4" s="64">
        <v>3.1</v>
      </c>
      <c r="E4" s="64">
        <v>3.2</v>
      </c>
      <c r="F4" s="64">
        <v>3.3</v>
      </c>
      <c r="G4" s="64">
        <v>3.4</v>
      </c>
      <c r="H4" s="64">
        <v>3.5</v>
      </c>
      <c r="I4" s="64">
        <v>3.55</v>
      </c>
      <c r="J4" s="64">
        <v>3.6</v>
      </c>
      <c r="K4" s="65">
        <v>3.65</v>
      </c>
      <c r="L4" s="64">
        <v>3.7</v>
      </c>
      <c r="M4" s="64"/>
      <c r="N4" s="64"/>
      <c r="O4" s="64"/>
      <c r="P4" s="66"/>
    </row>
    <row r="5" spans="1:28" ht="13.5" thickBot="1">
      <c r="A5" s="92" t="s">
        <v>8</v>
      </c>
      <c r="B5" s="93"/>
      <c r="C5" s="67">
        <v>2.9999988011186982</v>
      </c>
      <c r="D5" s="68">
        <v>3.1201709621086917</v>
      </c>
      <c r="E5" s="68">
        <v>3.2326325796883331</v>
      </c>
      <c r="F5" s="68">
        <v>3.3377029052977121</v>
      </c>
      <c r="G5" s="68">
        <v>3.4357159256222078</v>
      </c>
      <c r="H5" s="68">
        <v>3.5269426168094733</v>
      </c>
      <c r="I5" s="68">
        <v>3.3095304767739111</v>
      </c>
      <c r="J5" s="68">
        <v>3.3113061811024305</v>
      </c>
      <c r="K5" s="68">
        <v>3.3110662558002191</v>
      </c>
      <c r="L5" s="68">
        <v>3.3089243471733369</v>
      </c>
      <c r="M5" s="68"/>
      <c r="N5" s="68"/>
      <c r="O5" s="68"/>
      <c r="P5" s="69"/>
    </row>
    <row r="6" spans="1:28">
      <c r="A6" s="48" t="s">
        <v>10</v>
      </c>
      <c r="B6" s="23">
        <v>0.05</v>
      </c>
      <c r="R6" s="72" t="s">
        <v>29</v>
      </c>
      <c r="S6" s="73">
        <v>1</v>
      </c>
      <c r="T6" s="73">
        <v>2</v>
      </c>
      <c r="U6" s="73">
        <v>3</v>
      </c>
      <c r="V6" s="73">
        <v>4</v>
      </c>
      <c r="W6" s="73">
        <v>5</v>
      </c>
      <c r="X6" s="73">
        <v>6</v>
      </c>
      <c r="Y6" s="73">
        <v>7</v>
      </c>
      <c r="Z6" s="73">
        <v>8</v>
      </c>
      <c r="AA6" s="73">
        <v>9</v>
      </c>
      <c r="AB6" s="73">
        <v>10</v>
      </c>
    </row>
    <row r="7" spans="1:28" ht="25.5">
      <c r="A7" s="49" t="s">
        <v>3</v>
      </c>
      <c r="B7" s="51">
        <v>0.5</v>
      </c>
      <c r="R7" s="72" t="s">
        <v>30</v>
      </c>
      <c r="S7" s="74">
        <v>0.03</v>
      </c>
      <c r="T7" s="74">
        <v>3.1E-2</v>
      </c>
      <c r="U7" s="74">
        <v>3.2000000000000001E-2</v>
      </c>
      <c r="V7" s="74">
        <v>3.3000000000000002E-2</v>
      </c>
      <c r="W7" s="74">
        <v>3.4000000000000002E-2</v>
      </c>
      <c r="X7" s="74">
        <v>3.5000000000000003E-2</v>
      </c>
      <c r="Y7" s="74">
        <v>3.5499999999999997E-2</v>
      </c>
      <c r="Z7" s="74">
        <v>3.5999999999999997E-2</v>
      </c>
      <c r="AA7" s="74">
        <v>3.6499999999999998E-2</v>
      </c>
      <c r="AB7" s="74">
        <v>3.6999999999999998E-2</v>
      </c>
    </row>
    <row r="8" spans="1:28" ht="13.5" thickBot="1">
      <c r="A8" s="50" t="s">
        <v>4</v>
      </c>
      <c r="B8" s="24">
        <f>1-B7</f>
        <v>0.5</v>
      </c>
      <c r="C8" t="s">
        <v>5</v>
      </c>
    </row>
    <row r="9" spans="1:28" ht="13.5" thickBot="1"/>
    <row r="10" spans="1:28" ht="13.5" thickBot="1">
      <c r="A10" s="85" t="s">
        <v>9</v>
      </c>
      <c r="B10" s="86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28">
      <c r="A11" s="11"/>
      <c r="B11" s="11"/>
      <c r="C11" s="11">
        <v>0</v>
      </c>
      <c r="D11" s="11">
        <v>1</v>
      </c>
      <c r="E11" s="11">
        <v>2</v>
      </c>
      <c r="F11" s="11">
        <v>3</v>
      </c>
      <c r="G11" s="11">
        <v>4</v>
      </c>
      <c r="H11" s="11">
        <v>5</v>
      </c>
      <c r="I11" s="11">
        <v>6</v>
      </c>
      <c r="J11" s="11">
        <v>7</v>
      </c>
      <c r="K11" s="11">
        <v>8</v>
      </c>
      <c r="L11" s="11">
        <v>9</v>
      </c>
      <c r="M11" s="11">
        <v>10</v>
      </c>
      <c r="N11" s="11">
        <v>11</v>
      </c>
      <c r="O11" s="11">
        <v>12</v>
      </c>
      <c r="P11" s="11">
        <v>13</v>
      </c>
    </row>
    <row r="12" spans="1:28">
      <c r="A12" s="11"/>
      <c r="B12" s="11">
        <v>13</v>
      </c>
      <c r="C12" s="4"/>
      <c r="D12" s="4" t="str">
        <f t="shared" ref="D12:L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/>
      <c r="N12" s="4"/>
      <c r="O12" s="4"/>
      <c r="P12" s="4"/>
    </row>
    <row r="13" spans="1:28">
      <c r="A13" s="11"/>
      <c r="B13" s="11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/>
      <c r="N13" s="4"/>
      <c r="O13" s="4"/>
      <c r="P13" s="4"/>
    </row>
    <row r="14" spans="1:28">
      <c r="A14" s="11"/>
      <c r="B14" s="11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/>
      <c r="N14" s="4"/>
      <c r="O14" s="4"/>
      <c r="P14" s="4"/>
    </row>
    <row r="15" spans="1:28">
      <c r="A15" s="11"/>
      <c r="B15" s="11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/>
      <c r="N15" s="4"/>
      <c r="O15" s="4"/>
      <c r="P15" s="4"/>
    </row>
    <row r="16" spans="1:28">
      <c r="A16" s="11"/>
      <c r="B16" s="11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5.1894263745370468</v>
      </c>
      <c r="M16" s="4"/>
      <c r="N16" s="4"/>
      <c r="O16" s="4"/>
      <c r="P16" s="4"/>
    </row>
    <row r="17" spans="1:17">
      <c r="A17" s="11"/>
      <c r="B17" s="11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4.9395304159293749</v>
      </c>
      <c r="L17" s="4">
        <f t="shared" si="0"/>
        <v>4.9363350637397012</v>
      </c>
      <c r="M17" s="4"/>
      <c r="N17" s="4"/>
      <c r="O17" s="4"/>
      <c r="P17" s="4"/>
    </row>
    <row r="18" spans="1:17">
      <c r="A18" s="11"/>
      <c r="B18" s="11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4.6989671450587265</v>
      </c>
      <c r="K18" s="4">
        <f t="shared" si="0"/>
        <v>4.6986266748482723</v>
      </c>
      <c r="L18" s="4">
        <f t="shared" si="0"/>
        <v>4.6955871618238119</v>
      </c>
      <c r="M18" s="4"/>
      <c r="N18" s="4"/>
      <c r="O18" s="4"/>
      <c r="P18" s="4"/>
    </row>
    <row r="19" spans="1:17">
      <c r="A19" s="11"/>
      <c r="B19" s="11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4.4673988630144725</v>
      </c>
      <c r="J19" s="4">
        <f t="shared" si="0"/>
        <v>4.4697958131419755</v>
      </c>
      <c r="K19" s="4">
        <f t="shared" si="0"/>
        <v>4.469471947859625</v>
      </c>
      <c r="L19" s="4">
        <f t="shared" si="0"/>
        <v>4.4665806736346054</v>
      </c>
      <c r="M19" s="4"/>
      <c r="N19" s="4"/>
      <c r="O19" s="4"/>
      <c r="P19" s="4"/>
    </row>
    <row r="20" spans="1:17">
      <c r="A20" s="11"/>
      <c r="B20" s="11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4.5286839631825373</v>
      </c>
      <c r="I20" s="4">
        <f t="shared" si="0"/>
        <v>4.2495212494804004</v>
      </c>
      <c r="J20" s="4">
        <f t="shared" si="0"/>
        <v>4.2518012989707419</v>
      </c>
      <c r="K20" s="4">
        <f t="shared" si="0"/>
        <v>4.2514932287845957</v>
      </c>
      <c r="L20" s="4">
        <f t="shared" si="0"/>
        <v>4.248742963667457</v>
      </c>
      <c r="M20" s="4"/>
      <c r="N20" s="4"/>
      <c r="O20" s="4"/>
      <c r="P20" s="4"/>
    </row>
    <row r="21" spans="1:17">
      <c r="A21" s="11"/>
      <c r="B21" s="11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4.1963929078097859</v>
      </c>
      <c r="H21" s="4">
        <f t="shared" si="0"/>
        <v>4.3078174400437375</v>
      </c>
      <c r="I21" s="4">
        <f t="shared" si="0"/>
        <v>4.0422696525467972</v>
      </c>
      <c r="J21" s="4">
        <f t="shared" si="0"/>
        <v>4.0444385027113272</v>
      </c>
      <c r="K21" s="4">
        <f t="shared" si="0"/>
        <v>4.0441454572854543</v>
      </c>
      <c r="L21" s="4">
        <f t="shared" si="0"/>
        <v>4.0415293241808534</v>
      </c>
      <c r="M21" s="4"/>
      <c r="N21" s="4"/>
      <c r="O21" s="4"/>
      <c r="P21" s="4"/>
    </row>
    <row r="22" spans="1:17">
      <c r="A22" s="11"/>
      <c r="B22" s="11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3.8778575274285574</v>
      </c>
      <c r="G22" s="4">
        <f t="shared" si="0"/>
        <v>3.9917324106747798</v>
      </c>
      <c r="H22" s="4">
        <f t="shared" si="0"/>
        <v>4.0977227043469435</v>
      </c>
      <c r="I22" s="4">
        <f t="shared" si="0"/>
        <v>3.8451258352687905</v>
      </c>
      <c r="J22" s="4">
        <f t="shared" si="0"/>
        <v>3.8471889093626253</v>
      </c>
      <c r="K22" s="4">
        <f t="shared" si="0"/>
        <v>3.8469101559308192</v>
      </c>
      <c r="L22" s="4">
        <f t="shared" si="0"/>
        <v>3.8444216131433122</v>
      </c>
      <c r="M22" s="4"/>
      <c r="N22" s="4"/>
      <c r="O22" s="4"/>
      <c r="P22" s="4"/>
    </row>
    <row r="23" spans="1:17">
      <c r="A23" s="11"/>
      <c r="B23" s="11">
        <v>2</v>
      </c>
      <c r="C23" s="4"/>
      <c r="D23" s="4" t="str">
        <f t="shared" si="0"/>
        <v/>
      </c>
      <c r="E23" s="4">
        <f t="shared" si="0"/>
        <v>3.5726115158954044</v>
      </c>
      <c r="F23" s="4">
        <f t="shared" si="0"/>
        <v>3.688732184111629</v>
      </c>
      <c r="G23" s="4">
        <f t="shared" si="0"/>
        <v>3.7970533237670194</v>
      </c>
      <c r="H23" s="4">
        <f t="shared" si="0"/>
        <v>3.8978744098194529</v>
      </c>
      <c r="I23" s="4">
        <f t="shared" si="0"/>
        <v>3.6575968354155592</v>
      </c>
      <c r="J23" s="4">
        <f t="shared" si="0"/>
        <v>3.6595592921985403</v>
      </c>
      <c r="K23" s="4">
        <f t="shared" si="0"/>
        <v>3.6592941337320255</v>
      </c>
      <c r="L23" s="4">
        <f t="shared" si="0"/>
        <v>3.6569269586084201</v>
      </c>
      <c r="M23" s="4"/>
      <c r="N23" s="4"/>
      <c r="O23" s="4"/>
      <c r="P23" s="4"/>
    </row>
    <row r="24" spans="1:17">
      <c r="A24" s="11"/>
      <c r="B24" s="11">
        <v>1</v>
      </c>
      <c r="C24" s="4"/>
      <c r="D24" s="4">
        <f t="shared" si="0"/>
        <v>3.2801455482166384</v>
      </c>
      <c r="E24" s="4">
        <f t="shared" si="0"/>
        <v>3.3983731962298092</v>
      </c>
      <c r="F24" s="4">
        <f t="shared" si="0"/>
        <v>3.5088305926297667</v>
      </c>
      <c r="G24" s="4">
        <f t="shared" si="0"/>
        <v>3.6118688479654248</v>
      </c>
      <c r="H24" s="4">
        <f t="shared" si="0"/>
        <v>3.7077728316286187</v>
      </c>
      <c r="I24" s="4">
        <f t="shared" si="0"/>
        <v>3.4792137328079753</v>
      </c>
      <c r="J24" s="4">
        <f t="shared" si="0"/>
        <v>3.4810804794442576</v>
      </c>
      <c r="K24" s="4">
        <f t="shared" si="0"/>
        <v>3.4808282529087533</v>
      </c>
      <c r="L24" s="4">
        <f t="shared" si="0"/>
        <v>3.4785765262782338</v>
      </c>
      <c r="M24" s="4"/>
      <c r="N24" s="4"/>
      <c r="O24" s="4"/>
      <c r="P24" s="4"/>
    </row>
    <row r="25" spans="1:17">
      <c r="A25" s="11"/>
      <c r="B25" s="11">
        <v>0</v>
      </c>
      <c r="C25" s="4">
        <f>IF( $B25 &lt;=C$11,(C$5+$B$6*$B25),"")</f>
        <v>2.9999988011186982</v>
      </c>
      <c r="D25" s="4">
        <f t="shared" si="0"/>
        <v>3.1201709621086917</v>
      </c>
      <c r="E25" s="4">
        <f t="shared" si="0"/>
        <v>3.2326325796883331</v>
      </c>
      <c r="F25" s="4">
        <f t="shared" si="0"/>
        <v>3.3377029052977121</v>
      </c>
      <c r="G25" s="4">
        <f t="shared" si="0"/>
        <v>3.4357159256222078</v>
      </c>
      <c r="H25" s="4">
        <f t="shared" si="0"/>
        <v>3.5269426168094733</v>
      </c>
      <c r="I25" s="4">
        <f t="shared" si="0"/>
        <v>3.3095304767739111</v>
      </c>
      <c r="J25" s="4">
        <f t="shared" si="0"/>
        <v>3.3113061811024305</v>
      </c>
      <c r="K25" s="4">
        <f t="shared" si="0"/>
        <v>3.3110662558002191</v>
      </c>
      <c r="L25" s="4">
        <f t="shared" si="0"/>
        <v>3.3089243471733369</v>
      </c>
      <c r="M25" s="4"/>
      <c r="N25" s="4"/>
      <c r="O25" s="4"/>
      <c r="P25" s="4"/>
    </row>
    <row r="27" spans="1:17" ht="13.5" thickBot="1"/>
    <row r="28" spans="1:17" ht="13.5" thickBot="1">
      <c r="A28" s="85" t="s">
        <v>6</v>
      </c>
      <c r="B28" s="86"/>
    </row>
    <row r="29" spans="1:17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>
      <c r="B30">
        <v>14</v>
      </c>
      <c r="C30" s="8"/>
      <c r="D30" s="8" t="str">
        <f t="shared" ref="D30:M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/>
      <c r="O30" s="8"/>
      <c r="P30" s="8"/>
      <c r="Q30" s="8"/>
    </row>
    <row r="31" spans="1:17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/>
      <c r="O31" s="8"/>
      <c r="P31" s="8"/>
      <c r="Q31" s="8"/>
    </row>
    <row r="32" spans="1:17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/>
      <c r="O32" s="8"/>
      <c r="P32" s="8"/>
      <c r="Q32" s="8"/>
    </row>
    <row r="33" spans="1:17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/>
      <c r="O33" s="8"/>
      <c r="P33" s="8"/>
      <c r="Q33" s="8"/>
    </row>
    <row r="34" spans="1:17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6.4886675362756129E-4</v>
      </c>
      <c r="N34" s="8"/>
      <c r="O34" s="8"/>
      <c r="P34" s="8"/>
      <c r="Q34" s="8"/>
    </row>
    <row r="35" spans="1:17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1.3650784321518246E-3</v>
      </c>
      <c r="M35" s="8">
        <f t="shared" si="1"/>
        <v>6.5518658547362111E-3</v>
      </c>
      <c r="N35" s="8"/>
      <c r="O35" s="8"/>
      <c r="P35" s="8"/>
      <c r="Q35" s="8"/>
    </row>
    <row r="36" spans="1:17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2.865013793018512E-3</v>
      </c>
      <c r="L36" s="8">
        <f t="shared" si="1"/>
        <v>1.2388781831097831E-2</v>
      </c>
      <c r="M36" s="8">
        <f t="shared" si="1"/>
        <v>2.9762111469694631E-2</v>
      </c>
      <c r="N36" s="8"/>
      <c r="O36" s="8"/>
      <c r="P36" s="8"/>
      <c r="Q36" s="8"/>
    </row>
    <row r="37" spans="1:17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5.9992796997077056E-3</v>
      </c>
      <c r="K37" s="8">
        <f t="shared" si="1"/>
        <v>2.3083332134810078E-2</v>
      </c>
      <c r="L37" s="8">
        <f t="shared" si="1"/>
        <v>4.9958875571780845E-2</v>
      </c>
      <c r="M37" s="8">
        <f t="shared" si="1"/>
        <v>8.0093884633141654E-2</v>
      </c>
      <c r="N37" s="8"/>
      <c r="O37" s="8"/>
      <c r="P37" s="8"/>
      <c r="Q37" s="8"/>
    </row>
    <row r="38" spans="1:17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1.2534582905603012E-2</v>
      </c>
      <c r="J38" s="8">
        <f t="shared" si="1"/>
        <v>4.2244071777041363E-2</v>
      </c>
      <c r="K38" s="8">
        <f t="shared" si="1"/>
        <v>8.1350737541901086E-2</v>
      </c>
      <c r="L38" s="8">
        <f t="shared" si="1"/>
        <v>0.11749308746877349</v>
      </c>
      <c r="M38" s="8">
        <f t="shared" si="1"/>
        <v>0.14141280152264232</v>
      </c>
      <c r="N38" s="8"/>
      <c r="O38" s="8"/>
      <c r="P38" s="8"/>
      <c r="Q38" s="8"/>
    </row>
    <row r="39" spans="1:17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2.6204469103001751E-2</v>
      </c>
      <c r="I39" s="8">
        <f t="shared" si="1"/>
        <v>7.5570044436979872E-2</v>
      </c>
      <c r="J39" s="8">
        <f t="shared" si="1"/>
        <v>0.127463296387504</v>
      </c>
      <c r="K39" s="8">
        <f t="shared" si="1"/>
        <v>0.16379559949083966</v>
      </c>
      <c r="L39" s="8">
        <f t="shared" si="1"/>
        <v>0.17759404956556044</v>
      </c>
      <c r="M39" s="8">
        <f t="shared" si="1"/>
        <v>0.17116279656273969</v>
      </c>
      <c r="N39" s="8"/>
      <c r="O39" s="8"/>
      <c r="P39" s="8"/>
      <c r="Q39" s="8"/>
    </row>
    <row r="40" spans="1:17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5.4608223171938641E-2</v>
      </c>
      <c r="H40" s="8">
        <f t="shared" si="1"/>
        <v>0.13150182827327514</v>
      </c>
      <c r="I40" s="8">
        <f t="shared" si="1"/>
        <v>0.18981160445481488</v>
      </c>
      <c r="J40" s="8">
        <f t="shared" si="1"/>
        <v>0.21363065896503275</v>
      </c>
      <c r="K40" s="8">
        <f t="shared" si="1"/>
        <v>0.20608259918951566</v>
      </c>
      <c r="L40" s="8">
        <f t="shared" si="1"/>
        <v>0.17891973377919854</v>
      </c>
      <c r="M40" s="8">
        <f t="shared" si="1"/>
        <v>0.14383319875639863</v>
      </c>
      <c r="N40" s="8"/>
      <c r="O40" s="8"/>
      <c r="P40" s="8"/>
      <c r="Q40" s="8"/>
    </row>
    <row r="41" spans="1:17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0.1134517045296133</v>
      </c>
      <c r="G41" s="8">
        <f t="shared" si="1"/>
        <v>0.21900109596771566</v>
      </c>
      <c r="H41" s="8">
        <f t="shared" si="1"/>
        <v>0.26394215543141408</v>
      </c>
      <c r="I41" s="8">
        <f t="shared" si="1"/>
        <v>0.25423811207801139</v>
      </c>
      <c r="J41" s="8">
        <f t="shared" si="1"/>
        <v>0.21479631862557369</v>
      </c>
      <c r="K41" s="8">
        <f t="shared" si="1"/>
        <v>0.16591329962406753</v>
      </c>
      <c r="L41" s="8">
        <f t="shared" si="1"/>
        <v>0.12014473810668178</v>
      </c>
      <c r="M41" s="8">
        <f t="shared" si="1"/>
        <v>8.2860418631009514E-2</v>
      </c>
      <c r="N41" s="8"/>
      <c r="O41" s="8"/>
      <c r="P41" s="8"/>
      <c r="Q41" s="8"/>
    </row>
    <row r="42" spans="1:17">
      <c r="B42">
        <v>2</v>
      </c>
      <c r="C42" s="8"/>
      <c r="D42" s="8" t="str">
        <f t="shared" si="1"/>
        <v/>
      </c>
      <c r="E42" s="8">
        <f t="shared" si="1"/>
        <v>0.23500978638123579</v>
      </c>
      <c r="F42" s="8">
        <f t="shared" si="1"/>
        <v>0.34091377120596111</v>
      </c>
      <c r="G42" s="8">
        <f t="shared" si="1"/>
        <v>0.32933724754111549</v>
      </c>
      <c r="H42" s="8">
        <f t="shared" si="1"/>
        <v>0.26486055326500296</v>
      </c>
      <c r="I42" s="8">
        <f t="shared" si="1"/>
        <v>0.19152640845705832</v>
      </c>
      <c r="J42" s="8">
        <f t="shared" si="1"/>
        <v>0.12956176268883912</v>
      </c>
      <c r="K42" s="8">
        <f t="shared" si="1"/>
        <v>8.3468824159925209E-2</v>
      </c>
      <c r="L42" s="8">
        <f t="shared" si="1"/>
        <v>5.1853314562612225E-2</v>
      </c>
      <c r="M42" s="8">
        <f t="shared" si="1"/>
        <v>3.1318629144156257E-2</v>
      </c>
      <c r="N42" s="8"/>
      <c r="O42" s="8"/>
      <c r="P42" s="8"/>
      <c r="Q42" s="8"/>
    </row>
    <row r="43" spans="1:17">
      <c r="B43">
        <v>1</v>
      </c>
      <c r="C43" s="8"/>
      <c r="D43" s="8">
        <f t="shared" si="1"/>
        <v>0.48543689885418662</v>
      </c>
      <c r="E43" s="8">
        <f t="shared" si="1"/>
        <v>0.47038415316373439</v>
      </c>
      <c r="F43" s="8">
        <f t="shared" si="1"/>
        <v>0.34146398685444951</v>
      </c>
      <c r="G43" s="8">
        <f t="shared" si="1"/>
        <v>0.22010426168543087</v>
      </c>
      <c r="H43" s="8">
        <f t="shared" si="1"/>
        <v>0.13287960635535534</v>
      </c>
      <c r="I43" s="8">
        <f t="shared" si="1"/>
        <v>7.6942173676514292E-2</v>
      </c>
      <c r="J43" s="8">
        <f t="shared" si="1"/>
        <v>4.3410196192242033E-2</v>
      </c>
      <c r="K43" s="8">
        <f t="shared" si="1"/>
        <v>2.3991359403282959E-2</v>
      </c>
      <c r="L43" s="8">
        <f t="shared" si="1"/>
        <v>1.3052046663758969E-2</v>
      </c>
      <c r="M43" s="8">
        <f t="shared" si="1"/>
        <v>7.0131979122496999E-3</v>
      </c>
      <c r="N43" s="8"/>
      <c r="O43" s="8"/>
      <c r="P43" s="8"/>
      <c r="Q43" s="8"/>
    </row>
    <row r="44" spans="1:17">
      <c r="B44">
        <v>0</v>
      </c>
      <c r="C44" s="8">
        <v>1</v>
      </c>
      <c r="D44" s="8">
        <f t="shared" si="1"/>
        <v>0.48543689885418662</v>
      </c>
      <c r="E44" s="8">
        <f t="shared" si="1"/>
        <v>0.2353743667824986</v>
      </c>
      <c r="F44" s="8">
        <f t="shared" si="1"/>
        <v>0.11400192017810169</v>
      </c>
      <c r="G44" s="8">
        <f t="shared" si="1"/>
        <v>5.5159886940092447E-2</v>
      </c>
      <c r="H44" s="8">
        <f t="shared" si="1"/>
        <v>2.666384935149306E-2</v>
      </c>
      <c r="I44" s="8">
        <f t="shared" si="1"/>
        <v>1.2877734374029365E-2</v>
      </c>
      <c r="J44" s="8">
        <f t="shared" si="1"/>
        <v>6.2325974741142308E-3</v>
      </c>
      <c r="K44" s="8">
        <f t="shared" si="1"/>
        <v>3.0164159686397857E-3</v>
      </c>
      <c r="L44" s="8">
        <f t="shared" si="1"/>
        <v>1.4598706982517637E-3</v>
      </c>
      <c r="M44" s="8">
        <f t="shared" si="1"/>
        <v>7.0655594735737255E-4</v>
      </c>
      <c r="N44" s="8"/>
      <c r="O44" s="8"/>
      <c r="P44" s="8"/>
      <c r="Q44" s="8"/>
    </row>
    <row r="46" spans="1:17" ht="13.5" thickBot="1"/>
    <row r="47" spans="1:17" ht="13.5" thickBot="1">
      <c r="A47" s="85" t="s">
        <v>26</v>
      </c>
      <c r="B47" s="87"/>
      <c r="C47" s="86"/>
      <c r="D47" s="59">
        <f>SUM(D30:D44)</f>
        <v>0.97087379770837323</v>
      </c>
      <c r="E47" s="60">
        <f>SUM(E30:E44)</f>
        <v>0.94076830632746877</v>
      </c>
      <c r="F47" s="60">
        <f t="shared" ref="F47:M47" si="2">SUM(F30:F44)</f>
        <v>0.9098313827681257</v>
      </c>
      <c r="G47" s="60">
        <f t="shared" si="2"/>
        <v>0.87821071530629313</v>
      </c>
      <c r="H47" s="60">
        <f t="shared" si="2"/>
        <v>0.8460524617795423</v>
      </c>
      <c r="I47" s="60">
        <f t="shared" si="2"/>
        <v>0.81350066038301128</v>
      </c>
      <c r="J47" s="60">
        <f t="shared" si="2"/>
        <v>0.78333818181005488</v>
      </c>
      <c r="K47" s="60">
        <f t="shared" si="2"/>
        <v>0.75356718130600053</v>
      </c>
      <c r="L47" s="60">
        <f t="shared" si="2"/>
        <v>0.72422957667986765</v>
      </c>
      <c r="M47" s="60">
        <f t="shared" si="2"/>
        <v>0.69536432718775354</v>
      </c>
      <c r="N47" s="60"/>
      <c r="O47" s="60"/>
      <c r="P47" s="60"/>
      <c r="Q47" s="61"/>
    </row>
    <row r="48" spans="1:17" ht="13.5" thickBot="1">
      <c r="A48" s="85" t="s">
        <v>27</v>
      </c>
      <c r="B48" s="87"/>
      <c r="C48" s="86"/>
      <c r="D48" s="56">
        <f>100*((1/D47)^(1/D29)-1)</f>
        <v>2.9999988011186973</v>
      </c>
      <c r="E48" s="57">
        <f t="shared" ref="E48:M48" si="3">100*((1/E47)^(1/E29)-1)</f>
        <v>3.0999989864160415</v>
      </c>
      <c r="F48" s="57">
        <f t="shared" si="3"/>
        <v>3.1999996258490926</v>
      </c>
      <c r="G48" s="57">
        <f t="shared" si="3"/>
        <v>3.2999989395488649</v>
      </c>
      <c r="H48" s="57">
        <f t="shared" si="3"/>
        <v>3.4000006060816101</v>
      </c>
      <c r="I48" s="57">
        <f t="shared" si="3"/>
        <v>3.4999996591297045</v>
      </c>
      <c r="J48" s="57">
        <f t="shared" si="3"/>
        <v>3.5499993788765449</v>
      </c>
      <c r="K48" s="57">
        <f t="shared" si="3"/>
        <v>3.5999994197408958</v>
      </c>
      <c r="L48" s="57">
        <f t="shared" si="3"/>
        <v>3.6499996079196961</v>
      </c>
      <c r="M48" s="57">
        <f t="shared" si="3"/>
        <v>3.7000006897449866</v>
      </c>
      <c r="N48" s="57"/>
      <c r="O48" s="57"/>
      <c r="P48" s="57"/>
      <c r="Q48" s="58"/>
    </row>
    <row r="49" spans="1:17" ht="13.5" thickBot="1"/>
    <row r="50" spans="1:17" ht="13.5" thickBot="1">
      <c r="A50" s="85" t="s">
        <v>12</v>
      </c>
      <c r="B50" s="87"/>
      <c r="C50" s="86"/>
      <c r="D50" s="53">
        <f t="shared" ref="D50:M50" si="4">(D48-C4)^2</f>
        <v>1.4373163779097826E-12</v>
      </c>
      <c r="E50" s="54">
        <f t="shared" si="4"/>
        <v>1.0273524410143623E-12</v>
      </c>
      <c r="F50" s="54">
        <f t="shared" si="4"/>
        <v>1.3998890164997926E-13</v>
      </c>
      <c r="G50" s="54">
        <f t="shared" si="4"/>
        <v>1.1245566095199945E-12</v>
      </c>
      <c r="H50" s="54">
        <f t="shared" si="4"/>
        <v>3.6733491826223614E-13</v>
      </c>
      <c r="I50" s="54">
        <f t="shared" si="4"/>
        <v>1.1619255838521829E-13</v>
      </c>
      <c r="J50" s="54">
        <f t="shared" si="4"/>
        <v>3.8579434621623339E-13</v>
      </c>
      <c r="K50" s="54">
        <f t="shared" si="4"/>
        <v>3.3670062814782318E-13</v>
      </c>
      <c r="L50" s="54">
        <f t="shared" si="4"/>
        <v>1.5372696461170886E-13</v>
      </c>
      <c r="M50" s="54">
        <f t="shared" si="4"/>
        <v>4.7574814634611625E-13</v>
      </c>
      <c r="N50" s="54"/>
      <c r="O50" s="54"/>
      <c r="P50" s="54"/>
      <c r="Q50" s="55"/>
    </row>
    <row r="51" spans="1:17" ht="13.5" thickBot="1">
      <c r="A51" s="85" t="s">
        <v>11</v>
      </c>
      <c r="B51" s="87"/>
      <c r="C51" s="86"/>
      <c r="D51" s="52">
        <f>SUM(D50:M50)</f>
        <v>5.5647118920634548E-12</v>
      </c>
    </row>
    <row r="55" spans="1:17" ht="13.5" thickBot="1"/>
    <row r="56" spans="1:17" ht="13.5" thickBot="1">
      <c r="A56" s="94" t="s">
        <v>20</v>
      </c>
      <c r="B56" s="95"/>
      <c r="C56" s="96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7">
      <c r="A57" s="11"/>
      <c r="B57" s="11"/>
      <c r="C57" s="11">
        <v>0</v>
      </c>
      <c r="D57" s="11">
        <v>1</v>
      </c>
      <c r="E57" s="11">
        <v>2</v>
      </c>
      <c r="F57" s="11">
        <v>3</v>
      </c>
      <c r="G57" s="11">
        <v>4</v>
      </c>
      <c r="H57" s="11">
        <v>5</v>
      </c>
      <c r="I57" s="11">
        <v>6</v>
      </c>
      <c r="J57" s="11">
        <v>7</v>
      </c>
      <c r="K57" s="11">
        <v>8</v>
      </c>
      <c r="L57" s="11">
        <v>9</v>
      </c>
      <c r="M57" s="11"/>
      <c r="N57" s="11"/>
      <c r="O57" s="11"/>
      <c r="P57" s="11"/>
    </row>
    <row r="58" spans="1:17">
      <c r="A58" s="11"/>
      <c r="B58" s="11">
        <v>9</v>
      </c>
      <c r="C58" s="15" t="str">
        <f t="shared" ref="C58:D64" si="5">IF($B58&lt;= C$57, ($B$7*D57+$B$8*D58)/(1+C16/100),"")</f>
        <v/>
      </c>
      <c r="D58" s="15" t="str">
        <f t="shared" si="5"/>
        <v/>
      </c>
      <c r="E58" s="15" t="str">
        <f t="shared" ref="E58:E64" si="6">IF($B58&lt;= E$57, MAX((E16/100-$C$70)/(1+E16/100) +($B$7*F57+$B$8*F58)/(1+E16/100) - $C$73,0),"")</f>
        <v/>
      </c>
      <c r="F58" s="16" t="str">
        <f t="shared" ref="F58:K67" si="7">IF($B58&lt;= F$57, (F16/100-$C$70)/(1+F16/100) +($B$7*G57+$B$8*G58)/(1+F16/100),"")</f>
        <v/>
      </c>
      <c r="G58" s="16" t="str">
        <f t="shared" si="7"/>
        <v/>
      </c>
      <c r="H58" s="16" t="str">
        <f t="shared" si="7"/>
        <v/>
      </c>
      <c r="I58" s="16" t="str">
        <f t="shared" si="7"/>
        <v/>
      </c>
      <c r="J58" s="16" t="str">
        <f t="shared" si="7"/>
        <v/>
      </c>
      <c r="K58" s="16" t="str">
        <f t="shared" si="7"/>
        <v/>
      </c>
      <c r="L58" s="16">
        <f t="shared" ref="L58:L67" si="8">IF($B58&lt;= L$57, (L16/100-$C$70)/(1+L16/100),"")</f>
        <v>1.2258136763156409E-2</v>
      </c>
      <c r="M58" s="4"/>
      <c r="N58" s="4"/>
      <c r="O58" s="4"/>
      <c r="P58" s="4"/>
    </row>
    <row r="59" spans="1:17">
      <c r="A59" s="11"/>
      <c r="B59" s="11">
        <v>8</v>
      </c>
      <c r="C59" s="15" t="str">
        <f t="shared" si="5"/>
        <v/>
      </c>
      <c r="D59" s="15" t="str">
        <f t="shared" si="5"/>
        <v/>
      </c>
      <c r="E59" s="15" t="str">
        <f t="shared" si="6"/>
        <v/>
      </c>
      <c r="F59" s="16" t="str">
        <f t="shared" si="7"/>
        <v/>
      </c>
      <c r="G59" s="16" t="str">
        <f t="shared" si="7"/>
        <v/>
      </c>
      <c r="H59" s="16" t="str">
        <f t="shared" si="7"/>
        <v/>
      </c>
      <c r="I59" s="16" t="str">
        <f t="shared" si="7"/>
        <v/>
      </c>
      <c r="J59" s="16" t="str">
        <f t="shared" si="7"/>
        <v/>
      </c>
      <c r="K59" s="16">
        <f t="shared" si="7"/>
        <v>2.0452059729074885E-2</v>
      </c>
      <c r="L59" s="16">
        <f t="shared" si="8"/>
        <v>9.8758457984092704E-3</v>
      </c>
      <c r="M59" s="4"/>
      <c r="N59" s="4"/>
      <c r="O59" s="4"/>
      <c r="P59" s="4"/>
    </row>
    <row r="60" spans="1:17">
      <c r="A60" s="11"/>
      <c r="B60" s="11">
        <v>7</v>
      </c>
      <c r="C60" s="15" t="str">
        <f t="shared" si="5"/>
        <v/>
      </c>
      <c r="D60" s="15" t="str">
        <f t="shared" si="5"/>
        <v/>
      </c>
      <c r="E60" s="15" t="str">
        <f t="shared" si="6"/>
        <v/>
      </c>
      <c r="F60" s="16" t="str">
        <f t="shared" si="7"/>
        <v/>
      </c>
      <c r="G60" s="16" t="str">
        <f t="shared" si="7"/>
        <v/>
      </c>
      <c r="H60" s="16" t="str">
        <f t="shared" si="7"/>
        <v/>
      </c>
      <c r="I60" s="16" t="str">
        <f t="shared" si="7"/>
        <v/>
      </c>
      <c r="J60" s="16">
        <f t="shared" si="7"/>
        <v>2.5026320071881041E-2</v>
      </c>
      <c r="K60" s="16">
        <f t="shared" si="7"/>
        <v>1.5973194629102523E-2</v>
      </c>
      <c r="L60" s="16">
        <f t="shared" si="8"/>
        <v>7.5990515301672095E-3</v>
      </c>
      <c r="M60" s="4"/>
      <c r="N60" s="4"/>
      <c r="O60" s="4"/>
      <c r="P60" s="4"/>
    </row>
    <row r="61" spans="1:17">
      <c r="A61" s="11"/>
      <c r="B61" s="11">
        <v>6</v>
      </c>
      <c r="C61" s="15" t="str">
        <f t="shared" si="5"/>
        <v/>
      </c>
      <c r="D61" s="15" t="str">
        <f t="shared" si="5"/>
        <v/>
      </c>
      <c r="E61" s="15" t="str">
        <f t="shared" si="6"/>
        <v/>
      </c>
      <c r="F61" s="16" t="str">
        <f t="shared" si="7"/>
        <v/>
      </c>
      <c r="G61" s="16" t="str">
        <f t="shared" si="7"/>
        <v/>
      </c>
      <c r="H61" s="16" t="str">
        <f t="shared" si="7"/>
        <v/>
      </c>
      <c r="I61" s="16">
        <f t="shared" si="7"/>
        <v>2.6355261564430348E-2</v>
      </c>
      <c r="J61" s="16">
        <f t="shared" si="7"/>
        <v>1.8691015107637911E-2</v>
      </c>
      <c r="K61" s="16">
        <f t="shared" si="7"/>
        <v>1.1683819744763657E-2</v>
      </c>
      <c r="L61" s="16">
        <f t="shared" si="8"/>
        <v>5.4235590940290039E-3</v>
      </c>
      <c r="M61" s="4"/>
      <c r="N61" s="4"/>
      <c r="O61" s="4"/>
      <c r="P61" s="4"/>
    </row>
    <row r="62" spans="1:17">
      <c r="A62" s="11"/>
      <c r="B62" s="11">
        <v>5</v>
      </c>
      <c r="C62" s="15" t="str">
        <f t="shared" si="5"/>
        <v/>
      </c>
      <c r="D62" s="15" t="str">
        <f t="shared" si="5"/>
        <v/>
      </c>
      <c r="E62" s="15" t="str">
        <f t="shared" si="6"/>
        <v/>
      </c>
      <c r="F62" s="16" t="str">
        <f t="shared" si="7"/>
        <v/>
      </c>
      <c r="G62" s="16" t="str">
        <f t="shared" si="7"/>
        <v/>
      </c>
      <c r="H62" s="16">
        <f t="shared" si="7"/>
        <v>2.740650521765816E-2</v>
      </c>
      <c r="I62" s="16">
        <f t="shared" si="7"/>
        <v>1.8366377620556963E-2</v>
      </c>
      <c r="J62" s="16">
        <f t="shared" si="7"/>
        <v>1.2612281383358763E-2</v>
      </c>
      <c r="K62" s="16">
        <f t="shared" si="7"/>
        <v>7.5772153299140102E-3</v>
      </c>
      <c r="L62" s="16">
        <f t="shared" si="8"/>
        <v>3.3452965834705542E-3</v>
      </c>
      <c r="M62" s="4"/>
      <c r="N62" s="4"/>
      <c r="O62" s="4"/>
      <c r="P62" s="4"/>
    </row>
    <row r="63" spans="1:17">
      <c r="A63" s="11"/>
      <c r="B63" s="11">
        <v>4</v>
      </c>
      <c r="C63" s="15" t="str">
        <f t="shared" si="5"/>
        <v/>
      </c>
      <c r="D63" s="15" t="str">
        <f t="shared" si="5"/>
        <v/>
      </c>
      <c r="E63" s="15" t="str">
        <f t="shared" si="6"/>
        <v/>
      </c>
      <c r="F63" s="16" t="str">
        <f t="shared" si="7"/>
        <v/>
      </c>
      <c r="G63" s="16">
        <f t="shared" si="7"/>
        <v>2.4555201916224359E-2</v>
      </c>
      <c r="H63" s="16">
        <f t="shared" si="7"/>
        <v>1.783690596201646E-2</v>
      </c>
      <c r="I63" s="16">
        <f t="shared" si="7"/>
        <v>1.0687848194193102E-2</v>
      </c>
      <c r="J63" s="16">
        <f t="shared" si="7"/>
        <v>6.7820852422197792E-3</v>
      </c>
      <c r="K63" s="16">
        <f t="shared" si="7"/>
        <v>3.6467796339450867E-3</v>
      </c>
      <c r="L63" s="16">
        <f t="shared" si="8"/>
        <v>1.3603156845173369E-3</v>
      </c>
      <c r="M63" s="4"/>
      <c r="N63" s="4"/>
      <c r="O63" s="4"/>
      <c r="P63" s="4"/>
    </row>
    <row r="64" spans="1:17">
      <c r="A64" s="11"/>
      <c r="B64" s="11">
        <v>3</v>
      </c>
      <c r="C64" s="15" t="str">
        <f t="shared" si="5"/>
        <v/>
      </c>
      <c r="D64" s="15" t="str">
        <f t="shared" si="5"/>
        <v/>
      </c>
      <c r="E64" s="15" t="str">
        <f t="shared" si="6"/>
        <v/>
      </c>
      <c r="F64" s="16">
        <f>IF($B64&lt;= F$57, MAX((F22/100-$C$70)/(1+F22/100) +($B$7*G63+$B$8*G64)/(1+F22/100),0),"")</f>
        <v>1.8154383994806123E-2</v>
      </c>
      <c r="G64" s="16">
        <f t="shared" si="7"/>
        <v>1.3604417817418481E-2</v>
      </c>
      <c r="H64" s="16">
        <f t="shared" si="7"/>
        <v>8.6233853699279276E-3</v>
      </c>
      <c r="I64" s="16">
        <f t="shared" si="7"/>
        <v>3.311193299097623E-3</v>
      </c>
      <c r="J64" s="16">
        <f t="shared" si="7"/>
        <v>1.1924237485982474E-3</v>
      </c>
      <c r="K64" s="16">
        <f t="shared" si="7"/>
        <v>-1.1396073558374639E-4</v>
      </c>
      <c r="L64" s="16">
        <f t="shared" si="8"/>
        <v>-5.3520820852309627E-4</v>
      </c>
      <c r="M64" s="4"/>
      <c r="N64" s="4"/>
      <c r="O64" s="4"/>
      <c r="P64" s="4"/>
    </row>
    <row r="65" spans="1:16">
      <c r="A65" s="11"/>
      <c r="B65" s="11">
        <v>2</v>
      </c>
      <c r="C65" s="16" t="str">
        <f>IF($B65&lt;= C$57, ($B$7*D64+$B$8*D65)/(1+C23/100),"")</f>
        <v/>
      </c>
      <c r="D65" s="16" t="str">
        <f>IF($B65&lt;= D$57, ($B$7*E64+$B$8*E65)/(1+D23/100),"")</f>
        <v/>
      </c>
      <c r="E65" s="16">
        <f>IF($B65&lt;= E$57, ($B$7*F64+$B$8*F65)/(1+E23/100),"")</f>
        <v>1.165637920604088E-2</v>
      </c>
      <c r="F65" s="16">
        <f t="shared" ref="F65:F67" si="9">IF($B65&lt;= F$57, MAX((F23/100-$C$70)/(1+F23/100) +($B$7*G64+$B$8*G65)/(1+F23/100),0),"")</f>
        <v>5.9912487089785471E-3</v>
      </c>
      <c r="G65" s="16">
        <f t="shared" si="7"/>
        <v>3.0454381570225644E-3</v>
      </c>
      <c r="H65" s="16">
        <f t="shared" si="7"/>
        <v>-2.423017096942032E-4</v>
      </c>
      <c r="I65" s="16">
        <f t="shared" si="7"/>
        <v>-3.7721741475485434E-3</v>
      </c>
      <c r="J65" s="16">
        <f t="shared" si="7"/>
        <v>-4.1646505965007219E-3</v>
      </c>
      <c r="K65" s="16">
        <f t="shared" si="7"/>
        <v>-3.7113420171721884E-3</v>
      </c>
      <c r="L65" s="16">
        <f t="shared" si="8"/>
        <v>-2.3449763418960119E-3</v>
      </c>
      <c r="M65" s="4"/>
      <c r="N65" s="4"/>
      <c r="O65" s="4"/>
      <c r="P65" s="4"/>
    </row>
    <row r="66" spans="1:16">
      <c r="A66" s="11"/>
      <c r="B66" s="11">
        <v>1</v>
      </c>
      <c r="C66" s="16" t="str">
        <f t="shared" ref="C66" si="10">IF($B66&lt;= C$57, ($B$7*D65+$B$8*D66)/(1+C24/100),"")</f>
        <v/>
      </c>
      <c r="D66" s="16">
        <f t="shared" ref="D66:E67" si="11">IF($B66&lt;= D$57, ($B$7*E65+$B$8*E66)/(1+D24/100),"")</f>
        <v>7.0456654132090152E-3</v>
      </c>
      <c r="E66" s="16">
        <f t="shared" si="11"/>
        <v>2.8971677811643779E-3</v>
      </c>
      <c r="F66" s="16">
        <f t="shared" si="9"/>
        <v>0</v>
      </c>
      <c r="G66" s="16">
        <f t="shared" si="7"/>
        <v>-7.1293058931074377E-3</v>
      </c>
      <c r="H66" s="16">
        <f t="shared" si="7"/>
        <v>-8.7686893930877929E-3</v>
      </c>
      <c r="I66" s="16">
        <f t="shared" si="7"/>
        <v>-1.0570907437213041E-2</v>
      </c>
      <c r="J66" s="16">
        <f t="shared" si="7"/>
        <v>-9.2970078605607333E-3</v>
      </c>
      <c r="K66" s="16">
        <f t="shared" si="7"/>
        <v>-7.1515559444471858E-3</v>
      </c>
      <c r="L66" s="16">
        <f t="shared" si="8"/>
        <v>-4.0725673648472158E-3</v>
      </c>
      <c r="M66" s="4"/>
      <c r="N66" s="4"/>
      <c r="O66" s="4"/>
      <c r="P66" s="4"/>
    </row>
    <row r="67" spans="1:16">
      <c r="A67" s="11"/>
      <c r="B67" s="11">
        <v>0</v>
      </c>
      <c r="C67" s="16">
        <f t="shared" ref="C67" si="12">IF($B67&lt;= C$57, ($B$7*D66+$B$8*D67)/(1+C25/100),"")</f>
        <v>4.1021450005066075E-3</v>
      </c>
      <c r="D67" s="16">
        <f t="shared" si="11"/>
        <v>1.4047531894748977E-3</v>
      </c>
      <c r="E67" s="16">
        <f t="shared" si="11"/>
        <v>0</v>
      </c>
      <c r="F67" s="16">
        <f t="shared" si="9"/>
        <v>0</v>
      </c>
      <c r="G67" s="16">
        <f t="shared" si="7"/>
        <v>-1.6927863317169233E-2</v>
      </c>
      <c r="H67" s="16">
        <f t="shared" si="7"/>
        <v>-1.6964542345405911E-2</v>
      </c>
      <c r="I67" s="16">
        <f t="shared" si="7"/>
        <v>-1.709368893724187E-2</v>
      </c>
      <c r="J67" s="16">
        <f t="shared" si="7"/>
        <v>-1.4212421239367137E-2</v>
      </c>
      <c r="K67" s="71">
        <f t="shared" si="7"/>
        <v>-1.0440643722302648E-2</v>
      </c>
      <c r="L67" s="71">
        <f t="shared" si="8"/>
        <v>-5.7214384581174412E-3</v>
      </c>
      <c r="M67" s="4"/>
      <c r="N67" s="4"/>
      <c r="O67" s="4"/>
      <c r="P67" s="4"/>
    </row>
    <row r="68" spans="1:16">
      <c r="C68" s="71">
        <f>C67*1000000</f>
        <v>4102.1450005066072</v>
      </c>
    </row>
    <row r="70" spans="1:16">
      <c r="A70" s="12" t="s">
        <v>14</v>
      </c>
      <c r="B70" s="10"/>
      <c r="C70" s="17">
        <v>3.9E-2</v>
      </c>
      <c r="D70" s="12" t="s">
        <v>22</v>
      </c>
    </row>
    <row r="71" spans="1:16">
      <c r="A71" s="12" t="s">
        <v>15</v>
      </c>
      <c r="C71" s="18">
        <v>3</v>
      </c>
      <c r="D71" s="12" t="s">
        <v>18</v>
      </c>
    </row>
    <row r="72" spans="1:16">
      <c r="A72" s="12" t="s">
        <v>16</v>
      </c>
      <c r="C72" s="13">
        <v>10</v>
      </c>
      <c r="D72" s="12" t="s">
        <v>19</v>
      </c>
    </row>
    <row r="73" spans="1:16">
      <c r="A73" s="12" t="s">
        <v>17</v>
      </c>
      <c r="C73" s="14">
        <v>0</v>
      </c>
      <c r="D73" s="12" t="s">
        <v>23</v>
      </c>
    </row>
    <row r="74" spans="1:16">
      <c r="A74" s="12" t="s">
        <v>21</v>
      </c>
      <c r="C74" s="13">
        <v>1</v>
      </c>
    </row>
    <row r="85" spans="15:19">
      <c r="O85" t="s">
        <v>5</v>
      </c>
    </row>
    <row r="87" spans="15:19">
      <c r="S87" t="s">
        <v>5</v>
      </c>
    </row>
    <row r="115" spans="9:9">
      <c r="I115" t="s">
        <v>5</v>
      </c>
    </row>
  </sheetData>
  <mergeCells count="11">
    <mergeCell ref="A47:C47"/>
    <mergeCell ref="A48:C48"/>
    <mergeCell ref="A50:C50"/>
    <mergeCell ref="A51:C51"/>
    <mergeCell ref="A56:C56"/>
    <mergeCell ref="A28:B28"/>
    <mergeCell ref="A1:H1"/>
    <mergeCell ref="A3:B3"/>
    <mergeCell ref="A4:B4"/>
    <mergeCell ref="A5:B5"/>
    <mergeCell ref="A10: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115"/>
  <sheetViews>
    <sheetView topLeftCell="B52" zoomScale="115" zoomScaleNormal="115" workbookViewId="0">
      <selection activeCell="I43" sqref="I43"/>
    </sheetView>
  </sheetViews>
  <sheetFormatPr defaultColWidth="8.83203125" defaultRowHeight="12.75"/>
  <cols>
    <col min="1" max="1" width="10.6640625" customWidth="1"/>
    <col min="3" max="3" width="9.6640625" bestFit="1" customWidth="1"/>
    <col min="4" max="4" width="12.5" bestFit="1" customWidth="1"/>
  </cols>
  <sheetData>
    <row r="1" spans="1:28" ht="13.5" thickBot="1">
      <c r="A1" s="85" t="s">
        <v>13</v>
      </c>
      <c r="B1" s="87"/>
      <c r="C1" s="87"/>
      <c r="D1" s="87"/>
      <c r="E1" s="87"/>
      <c r="F1" s="87"/>
      <c r="G1" s="87"/>
      <c r="H1" s="86"/>
    </row>
    <row r="2" spans="1:28" ht="13.5" thickBot="1"/>
    <row r="3" spans="1:28">
      <c r="A3" s="88" t="s">
        <v>7</v>
      </c>
      <c r="B3" s="89"/>
      <c r="C3" s="62">
        <v>1</v>
      </c>
      <c r="D3" s="62">
        <v>2</v>
      </c>
      <c r="E3" s="62">
        <v>3</v>
      </c>
      <c r="F3" s="62">
        <v>4</v>
      </c>
      <c r="G3" s="62">
        <v>5</v>
      </c>
      <c r="H3" s="62">
        <v>6</v>
      </c>
      <c r="I3" s="62">
        <v>7</v>
      </c>
      <c r="J3" s="62">
        <v>8</v>
      </c>
      <c r="K3" s="62">
        <v>9</v>
      </c>
      <c r="L3" s="62">
        <v>10</v>
      </c>
      <c r="M3" s="62"/>
      <c r="N3" s="62"/>
      <c r="O3" s="62"/>
      <c r="P3" s="63"/>
    </row>
    <row r="4" spans="1:28" ht="13.5" thickBot="1">
      <c r="A4" s="90" t="s">
        <v>28</v>
      </c>
      <c r="B4" s="91"/>
      <c r="C4" s="64">
        <v>3</v>
      </c>
      <c r="D4" s="64">
        <v>3.1</v>
      </c>
      <c r="E4" s="64">
        <v>3.2</v>
      </c>
      <c r="F4" s="64">
        <v>3.3</v>
      </c>
      <c r="G4" s="64">
        <v>3.4</v>
      </c>
      <c r="H4" s="64">
        <v>3.5</v>
      </c>
      <c r="I4" s="64">
        <v>3.55</v>
      </c>
      <c r="J4" s="64">
        <v>3.6</v>
      </c>
      <c r="K4" s="65">
        <v>3.65</v>
      </c>
      <c r="L4" s="64">
        <v>3.7</v>
      </c>
      <c r="M4" s="64"/>
      <c r="N4" s="64"/>
      <c r="O4" s="64"/>
      <c r="P4" s="66"/>
    </row>
    <row r="5" spans="1:28" ht="13.5" thickBot="1">
      <c r="A5" s="92" t="s">
        <v>8</v>
      </c>
      <c r="B5" s="93"/>
      <c r="C5" s="67">
        <v>2.9999982647776933</v>
      </c>
      <c r="D5" s="68">
        <v>3.0404604931710368</v>
      </c>
      <c r="E5" s="68">
        <v>3.0697753700812167</v>
      </c>
      <c r="F5" s="68">
        <v>3.089001576706139</v>
      </c>
      <c r="G5" s="68">
        <v>3.0991560676336483</v>
      </c>
      <c r="H5" s="68">
        <v>3.1011124666953465</v>
      </c>
      <c r="I5" s="68">
        <v>2.8366345894746199</v>
      </c>
      <c r="J5" s="68">
        <v>2.7668821912722801</v>
      </c>
      <c r="K5" s="68">
        <v>2.697401099976219</v>
      </c>
      <c r="L5" s="68">
        <v>2.6284558637981985</v>
      </c>
      <c r="M5" s="68"/>
      <c r="N5" s="68"/>
      <c r="O5" s="68"/>
      <c r="P5" s="69"/>
    </row>
    <row r="6" spans="1:28">
      <c r="A6" s="48" t="s">
        <v>10</v>
      </c>
      <c r="B6" s="23">
        <v>0.1</v>
      </c>
      <c r="R6" s="72" t="s">
        <v>29</v>
      </c>
      <c r="S6" s="73">
        <v>1</v>
      </c>
      <c r="T6" s="73">
        <v>2</v>
      </c>
      <c r="U6" s="73">
        <v>3</v>
      </c>
      <c r="V6" s="73">
        <v>4</v>
      </c>
      <c r="W6" s="73">
        <v>5</v>
      </c>
      <c r="X6" s="73">
        <v>6</v>
      </c>
      <c r="Y6" s="73">
        <v>7</v>
      </c>
      <c r="Z6" s="73">
        <v>8</v>
      </c>
      <c r="AA6" s="73">
        <v>9</v>
      </c>
      <c r="AB6" s="73">
        <v>10</v>
      </c>
    </row>
    <row r="7" spans="1:28" ht="25.5">
      <c r="A7" s="49" t="s">
        <v>3</v>
      </c>
      <c r="B7" s="51">
        <v>0.5</v>
      </c>
      <c r="R7" s="72" t="s">
        <v>30</v>
      </c>
      <c r="S7" s="74">
        <v>0.03</v>
      </c>
      <c r="T7" s="74">
        <v>3.1E-2</v>
      </c>
      <c r="U7" s="74">
        <v>3.2000000000000001E-2</v>
      </c>
      <c r="V7" s="74">
        <v>3.3000000000000002E-2</v>
      </c>
      <c r="W7" s="74">
        <v>3.4000000000000002E-2</v>
      </c>
      <c r="X7" s="74">
        <v>3.5000000000000003E-2</v>
      </c>
      <c r="Y7" s="74">
        <v>3.5499999999999997E-2</v>
      </c>
      <c r="Z7" s="74">
        <v>3.5999999999999997E-2</v>
      </c>
      <c r="AA7" s="74">
        <v>3.6499999999999998E-2</v>
      </c>
      <c r="AB7" s="74">
        <v>3.6999999999999998E-2</v>
      </c>
    </row>
    <row r="8" spans="1:28" ht="13.5" thickBot="1">
      <c r="A8" s="50" t="s">
        <v>4</v>
      </c>
      <c r="B8" s="24">
        <f>1-B7</f>
        <v>0.5</v>
      </c>
      <c r="C8" t="s">
        <v>5</v>
      </c>
    </row>
    <row r="9" spans="1:28" ht="13.5" thickBot="1"/>
    <row r="10" spans="1:28" ht="13.5" thickBot="1">
      <c r="A10" s="85" t="s">
        <v>9</v>
      </c>
      <c r="B10" s="86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28">
      <c r="A11" s="11"/>
      <c r="B11" s="11"/>
      <c r="C11" s="11">
        <v>0</v>
      </c>
      <c r="D11" s="11">
        <v>1</v>
      </c>
      <c r="E11" s="11">
        <v>2</v>
      </c>
      <c r="F11" s="11">
        <v>3</v>
      </c>
      <c r="G11" s="11">
        <v>4</v>
      </c>
      <c r="H11" s="11">
        <v>5</v>
      </c>
      <c r="I11" s="11">
        <v>6</v>
      </c>
      <c r="J11" s="11">
        <v>7</v>
      </c>
      <c r="K11" s="11">
        <v>8</v>
      </c>
      <c r="L11" s="11">
        <v>9</v>
      </c>
      <c r="M11" s="11">
        <v>10</v>
      </c>
      <c r="N11" s="11">
        <v>11</v>
      </c>
      <c r="O11" s="11">
        <v>12</v>
      </c>
      <c r="P11" s="11">
        <v>13</v>
      </c>
    </row>
    <row r="12" spans="1:28">
      <c r="A12" s="11"/>
      <c r="B12" s="11">
        <v>13</v>
      </c>
      <c r="C12" s="4"/>
      <c r="D12" s="4" t="str">
        <f t="shared" ref="D12:L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/>
      <c r="N12" s="4"/>
      <c r="O12" s="4"/>
      <c r="P12" s="4"/>
    </row>
    <row r="13" spans="1:28">
      <c r="A13" s="11"/>
      <c r="B13" s="11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/>
      <c r="N13" s="4"/>
      <c r="O13" s="4"/>
      <c r="P13" s="4"/>
    </row>
    <row r="14" spans="1:28">
      <c r="A14" s="11"/>
      <c r="B14" s="11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/>
      <c r="N14" s="4"/>
      <c r="O14" s="4"/>
      <c r="P14" s="4"/>
    </row>
    <row r="15" spans="1:28">
      <c r="A15" s="11"/>
      <c r="B15" s="11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/>
      <c r="N15" s="4"/>
      <c r="O15" s="4"/>
      <c r="P15" s="4"/>
    </row>
    <row r="16" spans="1:28">
      <c r="A16" s="11"/>
      <c r="B16" s="11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6.4649582201367775</v>
      </c>
      <c r="M16" s="4"/>
      <c r="N16" s="4"/>
      <c r="O16" s="4"/>
      <c r="P16" s="4"/>
    </row>
    <row r="17" spans="1:17">
      <c r="A17" s="11"/>
      <c r="B17" s="11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6.0031765485576782</v>
      </c>
      <c r="L17" s="4">
        <f t="shared" si="0"/>
        <v>5.8497361036189144</v>
      </c>
      <c r="M17" s="4"/>
      <c r="N17" s="4"/>
      <c r="O17" s="4"/>
      <c r="P17" s="4"/>
    </row>
    <row r="18" spans="1:17">
      <c r="A18" s="11"/>
      <c r="B18" s="11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5.5718165039263994</v>
      </c>
      <c r="K18" s="4">
        <f t="shared" si="0"/>
        <v>5.431898768210953</v>
      </c>
      <c r="L18" s="4">
        <f t="shared" si="0"/>
        <v>5.2930601121902727</v>
      </c>
      <c r="M18" s="4"/>
      <c r="N18" s="4"/>
      <c r="O18" s="4"/>
      <c r="P18" s="4"/>
    </row>
    <row r="19" spans="1:17">
      <c r="A19" s="11"/>
      <c r="B19" s="11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5.1686852153197185</v>
      </c>
      <c r="J19" s="4">
        <f t="shared" si="0"/>
        <v>5.0415880591829101</v>
      </c>
      <c r="K19" s="4">
        <f t="shared" si="0"/>
        <v>4.9149852564607075</v>
      </c>
      <c r="L19" s="4">
        <f t="shared" si="0"/>
        <v>4.7893588454233731</v>
      </c>
      <c r="M19" s="4"/>
      <c r="N19" s="4"/>
      <c r="O19" s="4"/>
      <c r="P19" s="4"/>
    </row>
    <row r="20" spans="1:17">
      <c r="A20" s="11"/>
      <c r="B20" s="11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5.1128700866739605</v>
      </c>
      <c r="I20" s="4">
        <f t="shared" si="0"/>
        <v>4.6768197848705322</v>
      </c>
      <c r="J20" s="4">
        <f t="shared" si="0"/>
        <v>4.5618175222719888</v>
      </c>
      <c r="K20" s="4">
        <f t="shared" si="0"/>
        <v>4.4472625691407153</v>
      </c>
      <c r="L20" s="4">
        <f t="shared" si="0"/>
        <v>4.3335910917405691</v>
      </c>
      <c r="M20" s="4"/>
      <c r="N20" s="4"/>
      <c r="O20" s="4"/>
      <c r="P20" s="4"/>
    </row>
    <row r="21" spans="1:17">
      <c r="A21" s="11"/>
      <c r="B21" s="11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4.6233975635406761</v>
      </c>
      <c r="H21" s="4">
        <f t="shared" si="0"/>
        <v>4.6263161679793594</v>
      </c>
      <c r="I21" s="4">
        <f t="shared" si="0"/>
        <v>4.2317615387617442</v>
      </c>
      <c r="J21" s="4">
        <f t="shared" si="0"/>
        <v>4.1277031884037845</v>
      </c>
      <c r="K21" s="4">
        <f t="shared" si="0"/>
        <v>4.0240495803892529</v>
      </c>
      <c r="L21" s="4">
        <f t="shared" si="0"/>
        <v>3.9211953742741716</v>
      </c>
      <c r="M21" s="4"/>
      <c r="N21" s="4"/>
      <c r="O21" s="4"/>
      <c r="P21" s="4"/>
    </row>
    <row r="22" spans="1:17">
      <c r="A22" s="11"/>
      <c r="B22" s="11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4.1697159849329424</v>
      </c>
      <c r="G22" s="4">
        <f t="shared" si="0"/>
        <v>4.1834231139478915</v>
      </c>
      <c r="H22" s="4">
        <f t="shared" si="0"/>
        <v>4.1860639764524583</v>
      </c>
      <c r="I22" s="4">
        <f t="shared" si="0"/>
        <v>3.8290561844770559</v>
      </c>
      <c r="J22" s="4">
        <f t="shared" si="0"/>
        <v>3.7349002954140786</v>
      </c>
      <c r="K22" s="4">
        <f t="shared" si="0"/>
        <v>3.6411106323680982</v>
      </c>
      <c r="L22" s="4">
        <f t="shared" si="0"/>
        <v>3.5480442980727895</v>
      </c>
      <c r="M22" s="4"/>
      <c r="N22" s="4"/>
      <c r="O22" s="4"/>
      <c r="P22" s="4"/>
    </row>
    <row r="23" spans="1:17">
      <c r="A23" s="11"/>
      <c r="B23" s="11">
        <v>2</v>
      </c>
      <c r="C23" s="4"/>
      <c r="D23" s="4" t="str">
        <f t="shared" si="0"/>
        <v/>
      </c>
      <c r="E23" s="4">
        <f t="shared" si="0"/>
        <v>3.7494321039493541</v>
      </c>
      <c r="F23" s="4">
        <f t="shared" si="0"/>
        <v>3.7729150457499916</v>
      </c>
      <c r="G23" s="4">
        <f t="shared" si="0"/>
        <v>3.7853177689765638</v>
      </c>
      <c r="H23" s="4">
        <f t="shared" si="0"/>
        <v>3.7877073201865841</v>
      </c>
      <c r="I23" s="4">
        <f t="shared" si="0"/>
        <v>3.464673311476842</v>
      </c>
      <c r="J23" s="4">
        <f t="shared" si="0"/>
        <v>3.3794775399242174</v>
      </c>
      <c r="K23" s="4">
        <f t="shared" si="0"/>
        <v>3.2946131433752299</v>
      </c>
      <c r="L23" s="4">
        <f t="shared" si="0"/>
        <v>3.2104032417453916</v>
      </c>
      <c r="M23" s="4"/>
      <c r="N23" s="4"/>
      <c r="O23" s="4"/>
      <c r="P23" s="4"/>
    </row>
    <row r="24" spans="1:17">
      <c r="A24" s="11"/>
      <c r="B24" s="11">
        <v>1</v>
      </c>
      <c r="C24" s="4"/>
      <c r="D24" s="4">
        <f t="shared" si="0"/>
        <v>3.3602285146105713</v>
      </c>
      <c r="E24" s="4">
        <f t="shared" si="0"/>
        <v>3.3926264640386696</v>
      </c>
      <c r="F24" s="4">
        <f t="shared" si="0"/>
        <v>3.413874708465447</v>
      </c>
      <c r="G24" s="4">
        <f t="shared" si="0"/>
        <v>3.4250971565263932</v>
      </c>
      <c r="H24" s="4">
        <f t="shared" si="0"/>
        <v>3.4272593118735326</v>
      </c>
      <c r="I24" s="4">
        <f t="shared" si="0"/>
        <v>3.1349660534948036</v>
      </c>
      <c r="J24" s="4">
        <f t="shared" si="0"/>
        <v>3.0578777315355459</v>
      </c>
      <c r="K24" s="4">
        <f t="shared" si="0"/>
        <v>2.9810892500789801</v>
      </c>
      <c r="L24" s="4">
        <f t="shared" si="0"/>
        <v>2.9048929801151746</v>
      </c>
      <c r="M24" s="4"/>
      <c r="N24" s="4"/>
      <c r="O24" s="4"/>
      <c r="P24" s="4"/>
    </row>
    <row r="25" spans="1:17">
      <c r="A25" s="11"/>
      <c r="B25" s="11">
        <v>0</v>
      </c>
      <c r="C25" s="4">
        <f>IF( $B25 &lt;=C$11,(C$5+$B$6*$B25),"")</f>
        <v>2.9999982647776933</v>
      </c>
      <c r="D25" s="4">
        <f t="shared" si="0"/>
        <v>3.0404604931710368</v>
      </c>
      <c r="E25" s="4">
        <f t="shared" si="0"/>
        <v>3.0697753700812167</v>
      </c>
      <c r="F25" s="4">
        <f t="shared" si="0"/>
        <v>3.089001576706139</v>
      </c>
      <c r="G25" s="4">
        <f t="shared" si="0"/>
        <v>3.0991560676336483</v>
      </c>
      <c r="H25" s="4">
        <f t="shared" si="0"/>
        <v>3.1011124666953465</v>
      </c>
      <c r="I25" s="4">
        <f t="shared" si="0"/>
        <v>2.8366345894746199</v>
      </c>
      <c r="J25" s="4">
        <f t="shared" si="0"/>
        <v>2.7668821912722801</v>
      </c>
      <c r="K25" s="4">
        <f t="shared" si="0"/>
        <v>2.697401099976219</v>
      </c>
      <c r="L25" s="4">
        <f t="shared" si="0"/>
        <v>2.6284558637981985</v>
      </c>
      <c r="M25" s="4"/>
      <c r="N25" s="4"/>
      <c r="O25" s="4"/>
      <c r="P25" s="4"/>
    </row>
    <row r="27" spans="1:17" ht="13.5" thickBot="1"/>
    <row r="28" spans="1:17" ht="13.5" thickBot="1">
      <c r="A28" s="85" t="s">
        <v>6</v>
      </c>
      <c r="B28" s="86"/>
    </row>
    <row r="29" spans="1:17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>
      <c r="B30">
        <v>14</v>
      </c>
      <c r="C30" s="8"/>
      <c r="D30" s="8" t="str">
        <f t="shared" ref="D30:M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/>
      <c r="O30" s="8"/>
      <c r="P30" s="8"/>
      <c r="Q30" s="8"/>
    </row>
    <row r="31" spans="1:17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/>
      <c r="O31" s="8"/>
      <c r="P31" s="8"/>
      <c r="Q31" s="8"/>
    </row>
    <row r="32" spans="1:17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/>
      <c r="O32" s="8"/>
      <c r="P32" s="8"/>
      <c r="Q32" s="8"/>
    </row>
    <row r="33" spans="1:17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/>
      <c r="O33" s="8"/>
      <c r="P33" s="8"/>
      <c r="Q33" s="8"/>
    </row>
    <row r="34" spans="1:17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6.1593862116065764E-4</v>
      </c>
      <c r="N34" s="8"/>
      <c r="O34" s="8"/>
      <c r="P34" s="8"/>
      <c r="Q34" s="8"/>
    </row>
    <row r="35" spans="1:17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1.3115175913607615E-3</v>
      </c>
      <c r="M35" s="8">
        <f t="shared" si="1"/>
        <v>6.2970769748121533E-3</v>
      </c>
      <c r="N35" s="8"/>
      <c r="O35" s="8"/>
      <c r="P35" s="8"/>
      <c r="Q35" s="8"/>
    </row>
    <row r="36" spans="1:17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2.7805006156710788E-3</v>
      </c>
      <c r="L36" s="8">
        <f t="shared" si="1"/>
        <v>1.2026939910043177E-2</v>
      </c>
      <c r="M36" s="8">
        <f t="shared" si="1"/>
        <v>2.8933057497810524E-2</v>
      </c>
      <c r="N36" s="8"/>
      <c r="O36" s="8"/>
      <c r="P36" s="8"/>
      <c r="Q36" s="8"/>
    </row>
    <row r="37" spans="1:17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5.8708500157336301E-3</v>
      </c>
      <c r="K37" s="8">
        <f t="shared" si="1"/>
        <v>2.2594946423239056E-2</v>
      </c>
      <c r="L37" s="8">
        <f t="shared" si="1"/>
        <v>4.896531440339448E-2</v>
      </c>
      <c r="M37" s="8">
        <f t="shared" si="1"/>
        <v>7.8683223416174022E-2</v>
      </c>
      <c r="N37" s="8"/>
      <c r="O37" s="8"/>
      <c r="P37" s="8"/>
      <c r="Q37" s="8"/>
    </row>
    <row r="38" spans="1:17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1.2348591545020899E-2</v>
      </c>
      <c r="J38" s="8">
        <f t="shared" si="1"/>
        <v>4.1626817082791187E-2</v>
      </c>
      <c r="K38" s="8">
        <f t="shared" si="1"/>
        <v>8.0259737282575586E-2</v>
      </c>
      <c r="L38" s="8">
        <f t="shared" si="1"/>
        <v>0.11617221669260058</v>
      </c>
      <c r="M38" s="8">
        <f t="shared" si="1"/>
        <v>0.14026465294932977</v>
      </c>
      <c r="N38" s="8"/>
      <c r="O38" s="8"/>
      <c r="P38" s="8"/>
      <c r="Q38" s="8"/>
    </row>
    <row r="39" spans="1:17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2.5959917976503644E-2</v>
      </c>
      <c r="I39" s="8">
        <f t="shared" si="1"/>
        <v>7.485641841824299E-2</v>
      </c>
      <c r="J39" s="8">
        <f t="shared" si="1"/>
        <v>0.12640539074580576</v>
      </c>
      <c r="K39" s="8">
        <f t="shared" si="1"/>
        <v>0.16277546996635894</v>
      </c>
      <c r="L39" s="8">
        <f t="shared" si="1"/>
        <v>0.1770193582368402</v>
      </c>
      <c r="M39" s="8">
        <f t="shared" si="1"/>
        <v>0.17127621604094997</v>
      </c>
      <c r="N39" s="8"/>
      <c r="O39" s="8"/>
      <c r="P39" s="8"/>
      <c r="Q39" s="8"/>
    </row>
    <row r="40" spans="1:17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5.432029638345294E-2</v>
      </c>
      <c r="H40" s="8">
        <f t="shared" si="1"/>
        <v>0.13079927314822101</v>
      </c>
      <c r="I40" s="8">
        <f t="shared" si="1"/>
        <v>0.18897098225018927</v>
      </c>
      <c r="J40" s="8">
        <f t="shared" si="1"/>
        <v>0.21310812906327625</v>
      </c>
      <c r="K40" s="8">
        <f t="shared" si="1"/>
        <v>0.20616949478975141</v>
      </c>
      <c r="L40" s="8">
        <f t="shared" si="1"/>
        <v>0.17966492216017604</v>
      </c>
      <c r="M40" s="8">
        <f t="shared" si="1"/>
        <v>0.14509467331309733</v>
      </c>
      <c r="N40" s="8"/>
      <c r="O40" s="8"/>
      <c r="P40" s="8"/>
      <c r="Q40" s="8"/>
    </row>
    <row r="41" spans="1:17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0.11317059692963345</v>
      </c>
      <c r="G41" s="8">
        <f t="shared" si="1"/>
        <v>0.21845045797696983</v>
      </c>
      <c r="H41" s="8">
        <f t="shared" si="1"/>
        <v>0.26351396793537496</v>
      </c>
      <c r="I41" s="8">
        <f t="shared" si="1"/>
        <v>0.25429543603296978</v>
      </c>
      <c r="J41" s="8">
        <f t="shared" si="1"/>
        <v>0.21543522245916996</v>
      </c>
      <c r="K41" s="8">
        <f t="shared" si="1"/>
        <v>0.16700290897361847</v>
      </c>
      <c r="L41" s="8">
        <f t="shared" si="1"/>
        <v>0.12146559601233746</v>
      </c>
      <c r="M41" s="8">
        <f t="shared" si="1"/>
        <v>8.420616075925251E-2</v>
      </c>
      <c r="N41" s="8"/>
      <c r="O41" s="8"/>
      <c r="P41" s="8"/>
      <c r="Q41" s="8"/>
    </row>
    <row r="42" spans="1:17">
      <c r="B42">
        <v>2</v>
      </c>
      <c r="C42" s="8"/>
      <c r="D42" s="8" t="str">
        <f t="shared" si="1"/>
        <v/>
      </c>
      <c r="E42" s="8">
        <f t="shared" si="1"/>
        <v>0.23482770324628852</v>
      </c>
      <c r="F42" s="8">
        <f t="shared" si="1"/>
        <v>0.34064530630978496</v>
      </c>
      <c r="G42" s="8">
        <f t="shared" si="1"/>
        <v>0.32936190215091021</v>
      </c>
      <c r="H42" s="8">
        <f t="shared" si="1"/>
        <v>0.26534838661594295</v>
      </c>
      <c r="I42" s="8">
        <f t="shared" si="1"/>
        <v>0.19239569929533545</v>
      </c>
      <c r="J42" s="8">
        <f t="shared" si="1"/>
        <v>0.13059638420617323</v>
      </c>
      <c r="K42" s="8">
        <f t="shared" si="1"/>
        <v>8.449025745425004E-2</v>
      </c>
      <c r="L42" s="8">
        <f t="shared" si="1"/>
        <v>5.2749505290022036E-2</v>
      </c>
      <c r="M42" s="8">
        <f t="shared" si="1"/>
        <v>3.2042423502104046E-2</v>
      </c>
      <c r="N42" s="8"/>
      <c r="O42" s="8"/>
      <c r="P42" s="8"/>
      <c r="Q42" s="8"/>
    </row>
    <row r="43" spans="1:17">
      <c r="B43">
        <v>1</v>
      </c>
      <c r="C43" s="8"/>
      <c r="D43" s="8">
        <f t="shared" si="1"/>
        <v>0.48543690138195084</v>
      </c>
      <c r="E43" s="8">
        <f t="shared" si="1"/>
        <v>0.4703841531391551</v>
      </c>
      <c r="F43" s="8">
        <f t="shared" si="1"/>
        <v>0.34174509031727884</v>
      </c>
      <c r="G43" s="8">
        <f t="shared" si="1"/>
        <v>0.22065490849451874</v>
      </c>
      <c r="H43" s="8">
        <f t="shared" si="1"/>
        <v>0.13355234883342657</v>
      </c>
      <c r="I43" s="8">
        <f t="shared" si="1"/>
        <v>7.7598474390949398E-2</v>
      </c>
      <c r="J43" s="8">
        <f t="shared" si="1"/>
        <v>4.3957616224377806E-2</v>
      </c>
      <c r="K43" s="8">
        <f t="shared" si="1"/>
        <v>2.4410220958662805E-2</v>
      </c>
      <c r="L43" s="8">
        <f t="shared" si="1"/>
        <v>1.3353080288603462E-2</v>
      </c>
      <c r="M43" s="8">
        <f t="shared" si="1"/>
        <v>7.2194849779133128E-3</v>
      </c>
      <c r="N43" s="8"/>
      <c r="O43" s="8"/>
      <c r="P43" s="8"/>
      <c r="Q43" s="8"/>
    </row>
    <row r="44" spans="1:17">
      <c r="B44">
        <v>0</v>
      </c>
      <c r="C44" s="8">
        <v>1</v>
      </c>
      <c r="D44" s="8">
        <f t="shared" si="1"/>
        <v>0.48543690138195084</v>
      </c>
      <c r="E44" s="8">
        <f t="shared" si="1"/>
        <v>0.23555644989286659</v>
      </c>
      <c r="F44" s="8">
        <f t="shared" si="1"/>
        <v>0.11427038093712738</v>
      </c>
      <c r="G44" s="8">
        <f t="shared" si="1"/>
        <v>5.54231679371254E-2</v>
      </c>
      <c r="H44" s="8">
        <f t="shared" si="1"/>
        <v>2.6878574981141202E-2</v>
      </c>
      <c r="I44" s="8">
        <f t="shared" si="1"/>
        <v>1.3035055751616531E-2</v>
      </c>
      <c r="J44" s="8">
        <f t="shared" si="1"/>
        <v>6.3377490928464685E-3</v>
      </c>
      <c r="K44" s="8">
        <f t="shared" si="1"/>
        <v>3.0835561796311445E-3</v>
      </c>
      <c r="L44" s="8">
        <f t="shared" si="1"/>
        <v>1.5012824796945413E-3</v>
      </c>
      <c r="M44" s="8">
        <f t="shared" si="1"/>
        <v>7.314162855996516E-4</v>
      </c>
      <c r="N44" s="8"/>
      <c r="O44" s="8"/>
      <c r="P44" s="8"/>
      <c r="Q44" s="8"/>
    </row>
    <row r="46" spans="1:17" ht="13.5" thickBot="1"/>
    <row r="47" spans="1:17" ht="13.5" thickBot="1">
      <c r="A47" s="85" t="s">
        <v>26</v>
      </c>
      <c r="B47" s="87"/>
      <c r="C47" s="86"/>
      <c r="D47" s="59">
        <f>SUM(D30:D44)</f>
        <v>0.97087380276390167</v>
      </c>
      <c r="E47" s="60">
        <f>SUM(E30:E44)</f>
        <v>0.94076830627831021</v>
      </c>
      <c r="F47" s="60">
        <f t="shared" ref="F47:M47" si="2">SUM(F30:F44)</f>
        <v>0.90983137449382456</v>
      </c>
      <c r="G47" s="60">
        <f t="shared" si="2"/>
        <v>0.87821073294297713</v>
      </c>
      <c r="H47" s="60">
        <f t="shared" si="2"/>
        <v>0.84605246949061041</v>
      </c>
      <c r="I47" s="60">
        <f t="shared" si="2"/>
        <v>0.81350065768432434</v>
      </c>
      <c r="J47" s="60">
        <f t="shared" si="2"/>
        <v>0.78333815889017422</v>
      </c>
      <c r="K47" s="60">
        <f t="shared" si="2"/>
        <v>0.75356709264375865</v>
      </c>
      <c r="L47" s="60">
        <f t="shared" si="2"/>
        <v>0.72422973306507266</v>
      </c>
      <c r="M47" s="60">
        <f t="shared" si="2"/>
        <v>0.69536432433820405</v>
      </c>
      <c r="N47" s="60"/>
      <c r="O47" s="60"/>
      <c r="P47" s="60"/>
      <c r="Q47" s="61"/>
    </row>
    <row r="48" spans="1:17" ht="13.5" thickBot="1">
      <c r="A48" s="85" t="s">
        <v>27</v>
      </c>
      <c r="B48" s="87"/>
      <c r="C48" s="86"/>
      <c r="D48" s="56">
        <f>100*((1/D47)^(1/D29)-1)</f>
        <v>2.9999982647777035</v>
      </c>
      <c r="E48" s="57">
        <f t="shared" ref="E48:M48" si="3">100*((1/E47)^(1/E29)-1)</f>
        <v>3.0999989891097313</v>
      </c>
      <c r="F48" s="57">
        <f t="shared" si="3"/>
        <v>3.1999999386938205</v>
      </c>
      <c r="G48" s="57">
        <f t="shared" si="3"/>
        <v>3.2999984209177935</v>
      </c>
      <c r="H48" s="57">
        <f t="shared" si="3"/>
        <v>3.400000417600535</v>
      </c>
      <c r="I48" s="57">
        <f t="shared" si="3"/>
        <v>3.4999997163544183</v>
      </c>
      <c r="J48" s="57">
        <f t="shared" si="3"/>
        <v>3.5499998117043186</v>
      </c>
      <c r="K48" s="57">
        <f t="shared" si="3"/>
        <v>3.6000009433954983</v>
      </c>
      <c r="L48" s="57">
        <f t="shared" si="3"/>
        <v>3.6499971210893989</v>
      </c>
      <c r="M48" s="57">
        <f t="shared" si="3"/>
        <v>3.7000007322404382</v>
      </c>
      <c r="N48" s="57"/>
      <c r="O48" s="57"/>
      <c r="P48" s="57"/>
      <c r="Q48" s="58"/>
    </row>
    <row r="49" spans="1:17" ht="13.5" thickBot="1"/>
    <row r="50" spans="1:17" ht="13.5" thickBot="1">
      <c r="A50" s="85" t="s">
        <v>12</v>
      </c>
      <c r="B50" s="87"/>
      <c r="C50" s="86"/>
      <c r="D50" s="53">
        <f t="shared" ref="D50:M50" si="4">(D48-C4)^2</f>
        <v>3.0109964183305501E-12</v>
      </c>
      <c r="E50" s="54">
        <f t="shared" si="4"/>
        <v>1.0218991356083442E-12</v>
      </c>
      <c r="F50" s="54">
        <f t="shared" si="4"/>
        <v>3.7584476679813E-15</v>
      </c>
      <c r="G50" s="54">
        <f t="shared" si="4"/>
        <v>2.4935006143373836E-12</v>
      </c>
      <c r="H50" s="54">
        <f t="shared" si="4"/>
        <v>1.7439020686646134E-13</v>
      </c>
      <c r="I50" s="54">
        <f t="shared" si="4"/>
        <v>8.0454816011707798E-14</v>
      </c>
      <c r="J50" s="54">
        <f t="shared" si="4"/>
        <v>3.5455263584678745E-14</v>
      </c>
      <c r="K50" s="54">
        <f t="shared" si="4"/>
        <v>8.8999506595845044E-13</v>
      </c>
      <c r="L50" s="54">
        <f t="shared" si="4"/>
        <v>8.2881262486824148E-12</v>
      </c>
      <c r="M50" s="54">
        <f t="shared" si="4"/>
        <v>5.3617605913269898E-13</v>
      </c>
      <c r="N50" s="54"/>
      <c r="O50" s="54"/>
      <c r="P50" s="54"/>
      <c r="Q50" s="55"/>
    </row>
    <row r="51" spans="1:17" ht="13.5" thickBot="1">
      <c r="A51" s="85" t="s">
        <v>11</v>
      </c>
      <c r="B51" s="87"/>
      <c r="C51" s="86"/>
      <c r="D51" s="52">
        <f>SUM(D50:M50)</f>
        <v>1.6534752276180672E-11</v>
      </c>
    </row>
    <row r="55" spans="1:17" ht="13.5" thickBot="1"/>
    <row r="56" spans="1:17" ht="13.5" thickBot="1">
      <c r="A56" s="94" t="s">
        <v>20</v>
      </c>
      <c r="B56" s="95"/>
      <c r="C56" s="96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7">
      <c r="A57" s="11"/>
      <c r="B57" s="11"/>
      <c r="C57" s="11">
        <v>0</v>
      </c>
      <c r="D57" s="11">
        <v>1</v>
      </c>
      <c r="E57" s="11">
        <v>2</v>
      </c>
      <c r="F57" s="11">
        <v>3</v>
      </c>
      <c r="G57" s="11">
        <v>4</v>
      </c>
      <c r="H57" s="11">
        <v>5</v>
      </c>
      <c r="I57" s="11">
        <v>6</v>
      </c>
      <c r="J57" s="11">
        <v>7</v>
      </c>
      <c r="K57" s="11">
        <v>8</v>
      </c>
      <c r="L57" s="11">
        <v>9</v>
      </c>
      <c r="M57" s="11"/>
      <c r="N57" s="11"/>
      <c r="O57" s="11"/>
      <c r="P57" s="11"/>
    </row>
    <row r="58" spans="1:17">
      <c r="A58" s="11"/>
      <c r="B58" s="11">
        <v>9</v>
      </c>
      <c r="C58" s="15" t="str">
        <f t="shared" ref="C58:D64" si="5">IF($B58&lt;= C$57, ($B$7*D57+$B$8*D58)/(1+C16/100),"")</f>
        <v/>
      </c>
      <c r="D58" s="15" t="str">
        <f t="shared" si="5"/>
        <v/>
      </c>
      <c r="E58" s="15" t="str">
        <f t="shared" ref="E58:E64" si="6">IF($B58&lt;= E$57, MAX((E16/100-$C$70)/(1+E16/100) +($B$7*F57+$B$8*F58)/(1+E16/100) - $C$73,0),"")</f>
        <v/>
      </c>
      <c r="F58" s="16" t="str">
        <f t="shared" ref="F58:K67" si="7">IF($B58&lt;= F$57, (F16/100-$C$70)/(1+F16/100) +($B$7*G57+$B$8*G58)/(1+F16/100),"")</f>
        <v/>
      </c>
      <c r="G58" s="16" t="str">
        <f t="shared" si="7"/>
        <v/>
      </c>
      <c r="H58" s="16" t="str">
        <f t="shared" si="7"/>
        <v/>
      </c>
      <c r="I58" s="16" t="str">
        <f t="shared" si="7"/>
        <v/>
      </c>
      <c r="J58" s="16" t="str">
        <f t="shared" si="7"/>
        <v/>
      </c>
      <c r="K58" s="16" t="str">
        <f t="shared" si="7"/>
        <v/>
      </c>
      <c r="L58" s="16">
        <f t="shared" ref="L58:L67" si="8">IF($B58&lt;= L$57, (L16/100-$C$70)/(1+L16/100),"")</f>
        <v>2.4092041766768307E-2</v>
      </c>
      <c r="M58" s="4"/>
      <c r="N58" s="4"/>
      <c r="O58" s="4"/>
      <c r="P58" s="4"/>
    </row>
    <row r="59" spans="1:17">
      <c r="A59" s="11"/>
      <c r="B59" s="11">
        <v>8</v>
      </c>
      <c r="C59" s="15" t="str">
        <f t="shared" si="5"/>
        <v/>
      </c>
      <c r="D59" s="15" t="str">
        <f t="shared" si="5"/>
        <v/>
      </c>
      <c r="E59" s="15" t="str">
        <f t="shared" si="6"/>
        <v/>
      </c>
      <c r="F59" s="16" t="str">
        <f t="shared" si="7"/>
        <v/>
      </c>
      <c r="G59" s="16" t="str">
        <f t="shared" si="7"/>
        <v/>
      </c>
      <c r="H59" s="16" t="str">
        <f t="shared" si="7"/>
        <v/>
      </c>
      <c r="I59" s="16" t="str">
        <f t="shared" si="7"/>
        <v/>
      </c>
      <c r="J59" s="16" t="str">
        <f t="shared" si="7"/>
        <v/>
      </c>
      <c r="K59" s="16">
        <f t="shared" si="7"/>
        <v>3.9892871138147643E-2</v>
      </c>
      <c r="L59" s="16">
        <f t="shared" si="8"/>
        <v>1.8419848507796655E-2</v>
      </c>
      <c r="M59" s="4"/>
      <c r="N59" s="4"/>
      <c r="O59" s="4"/>
      <c r="P59" s="4"/>
    </row>
    <row r="60" spans="1:17">
      <c r="A60" s="11"/>
      <c r="B60" s="11">
        <v>7</v>
      </c>
      <c r="C60" s="15" t="str">
        <f t="shared" si="5"/>
        <v/>
      </c>
      <c r="D60" s="15" t="str">
        <f t="shared" si="5"/>
        <v/>
      </c>
      <c r="E60" s="15" t="str">
        <f t="shared" si="6"/>
        <v/>
      </c>
      <c r="F60" s="16" t="str">
        <f t="shared" si="7"/>
        <v/>
      </c>
      <c r="G60" s="16" t="str">
        <f t="shared" si="7"/>
        <v/>
      </c>
      <c r="H60" s="16" t="str">
        <f t="shared" si="7"/>
        <v/>
      </c>
      <c r="I60" s="16" t="str">
        <f t="shared" si="7"/>
        <v/>
      </c>
      <c r="J60" s="16">
        <f t="shared" si="7"/>
        <v>4.8719779830456535E-2</v>
      </c>
      <c r="K60" s="16">
        <f t="shared" si="7"/>
        <v>2.9539511910777395E-2</v>
      </c>
      <c r="L60" s="16">
        <f t="shared" si="8"/>
        <v>1.3230312716773168E-2</v>
      </c>
      <c r="M60" s="4"/>
      <c r="N60" s="4"/>
      <c r="O60" s="4"/>
      <c r="P60" s="4"/>
    </row>
    <row r="61" spans="1:17">
      <c r="A61" s="11"/>
      <c r="B61" s="11">
        <v>6</v>
      </c>
      <c r="C61" s="15" t="str">
        <f t="shared" si="5"/>
        <v/>
      </c>
      <c r="D61" s="15" t="str">
        <f t="shared" si="5"/>
        <v/>
      </c>
      <c r="E61" s="15" t="str">
        <f t="shared" si="6"/>
        <v/>
      </c>
      <c r="F61" s="16" t="str">
        <f t="shared" si="7"/>
        <v/>
      </c>
      <c r="G61" s="16" t="str">
        <f t="shared" si="7"/>
        <v/>
      </c>
      <c r="H61" s="16" t="str">
        <f t="shared" si="7"/>
        <v/>
      </c>
      <c r="I61" s="16">
        <f t="shared" si="7"/>
        <v>5.1609445499946921E-2</v>
      </c>
      <c r="J61" s="16">
        <f t="shared" si="7"/>
        <v>3.446046642157144E-2</v>
      </c>
      <c r="K61" s="16">
        <f t="shared" si="7"/>
        <v>2.0024369269204634E-2</v>
      </c>
      <c r="L61" s="16">
        <f t="shared" si="8"/>
        <v>8.4871102869832574E-3</v>
      </c>
      <c r="M61" s="4"/>
      <c r="N61" s="4"/>
      <c r="O61" s="4"/>
      <c r="P61" s="4"/>
    </row>
    <row r="62" spans="1:17">
      <c r="A62" s="11"/>
      <c r="B62" s="11">
        <v>5</v>
      </c>
      <c r="C62" s="15" t="str">
        <f t="shared" si="5"/>
        <v/>
      </c>
      <c r="D62" s="15" t="str">
        <f t="shared" si="5"/>
        <v/>
      </c>
      <c r="E62" s="15" t="str">
        <f t="shared" si="6"/>
        <v/>
      </c>
      <c r="F62" s="16" t="str">
        <f t="shared" si="7"/>
        <v/>
      </c>
      <c r="G62" s="16" t="str">
        <f t="shared" si="7"/>
        <v/>
      </c>
      <c r="H62" s="16">
        <f t="shared" si="7"/>
        <v>5.2288876123758238E-2</v>
      </c>
      <c r="I62" s="16">
        <f t="shared" si="7"/>
        <v>3.4057829626069618E-2</v>
      </c>
      <c r="J62" s="16">
        <f t="shared" si="7"/>
        <v>2.1304443761656203E-2</v>
      </c>
      <c r="K62" s="16">
        <f t="shared" si="7"/>
        <v>1.1291907505751623E-2</v>
      </c>
      <c r="L62" s="16">
        <f t="shared" si="8"/>
        <v>4.155814893396244E-3</v>
      </c>
      <c r="M62" s="4"/>
      <c r="N62" s="4"/>
      <c r="O62" s="4"/>
      <c r="P62" s="4"/>
    </row>
    <row r="63" spans="1:17">
      <c r="A63" s="11"/>
      <c r="B63" s="11">
        <v>4</v>
      </c>
      <c r="C63" s="15" t="str">
        <f t="shared" si="5"/>
        <v/>
      </c>
      <c r="D63" s="15" t="str">
        <f t="shared" si="5"/>
        <v/>
      </c>
      <c r="E63" s="15" t="str">
        <f t="shared" si="6"/>
        <v/>
      </c>
      <c r="F63" s="16" t="str">
        <f t="shared" si="7"/>
        <v/>
      </c>
      <c r="G63" s="16">
        <f t="shared" si="7"/>
        <v>4.7066925726060749E-2</v>
      </c>
      <c r="H63" s="16">
        <f t="shared" si="7"/>
        <v>3.1729206252054103E-2</v>
      </c>
      <c r="I63" s="16">
        <f t="shared" si="7"/>
        <v>1.7810046316071984E-2</v>
      </c>
      <c r="J63" s="16">
        <f t="shared" si="7"/>
        <v>9.1877754753312609E-3</v>
      </c>
      <c r="K63" s="16">
        <f t="shared" si="7"/>
        <v>3.2880678793124748E-3</v>
      </c>
      <c r="L63" s="16">
        <f t="shared" si="8"/>
        <v>2.0395622084442034E-4</v>
      </c>
      <c r="M63" s="4"/>
      <c r="N63" s="4"/>
      <c r="O63" s="4"/>
      <c r="P63" s="4"/>
    </row>
    <row r="64" spans="1:17">
      <c r="A64" s="11"/>
      <c r="B64" s="11">
        <v>3</v>
      </c>
      <c r="C64" s="15" t="str">
        <f t="shared" si="5"/>
        <v/>
      </c>
      <c r="D64" s="15" t="str">
        <f t="shared" si="5"/>
        <v/>
      </c>
      <c r="E64" s="15" t="str">
        <f t="shared" si="6"/>
        <v/>
      </c>
      <c r="F64" s="16">
        <f>IF($B64&lt;= F$57, MAX((F22/100-$C$70)/(1+F22/100) +($B$7*G63+$B$8*G64)/(1+F22/100),0),"")</f>
        <v>3.6706427284178292E-2</v>
      </c>
      <c r="G64" s="16">
        <f t="shared" si="7"/>
        <v>2.401271667556933E-2</v>
      </c>
      <c r="H64" s="16">
        <f t="shared" si="7"/>
        <v>1.2636871899511895E-2</v>
      </c>
      <c r="I64" s="16">
        <f t="shared" si="7"/>
        <v>2.8003930385744635E-3</v>
      </c>
      <c r="J64" s="16">
        <f t="shared" si="7"/>
        <v>-1.953655842057052E-3</v>
      </c>
      <c r="K64" s="16">
        <f t="shared" si="7"/>
        <v>-4.0393196673408783E-3</v>
      </c>
      <c r="L64" s="16">
        <f t="shared" si="8"/>
        <v>-3.3989603986539123E-3</v>
      </c>
      <c r="M64" s="4"/>
      <c r="N64" s="4"/>
      <c r="O64" s="4"/>
      <c r="P64" s="4"/>
    </row>
    <row r="65" spans="1:16">
      <c r="A65" s="11"/>
      <c r="B65" s="11">
        <v>2</v>
      </c>
      <c r="C65" s="16" t="str">
        <f>IF($B65&lt;= C$57, ($B$7*D64+$B$8*D65)/(1+C23/100),"")</f>
        <v/>
      </c>
      <c r="D65" s="16" t="str">
        <f>IF($B65&lt;= D$57, ($B$7*E64+$B$8*E65)/(1+D23/100),"")</f>
        <v/>
      </c>
      <c r="E65" s="16">
        <f>IF($B65&lt;= E$57, ($B$7*F64+$B$8*F65)/(1+E23/100),"")</f>
        <v>2.3267628371775276E-2</v>
      </c>
      <c r="F65" s="16">
        <f t="shared" ref="F65:F67" si="9">IF($B65&lt;= F$57, MAX((F23/100-$C$70)/(1+F23/100) +($B$7*G64+$B$8*G65)/(1+F23/100),0),"")</f>
        <v>1.1573637315370198E-2</v>
      </c>
      <c r="G65" s="16">
        <f t="shared" si="7"/>
        <v>2.5495840473955104E-3</v>
      </c>
      <c r="H65" s="16">
        <f t="shared" si="7"/>
        <v>-5.0510394682900363E-3</v>
      </c>
      <c r="I65" s="16">
        <f t="shared" si="7"/>
        <v>-1.1039255562258087E-2</v>
      </c>
      <c r="J65" s="16">
        <f t="shared" si="7"/>
        <v>-1.2183269794498526E-2</v>
      </c>
      <c r="K65" s="16">
        <f t="shared" si="7"/>
        <v>-1.0740232452807422E-2</v>
      </c>
      <c r="L65" s="16">
        <f t="shared" si="8"/>
        <v>-6.6814655945040234E-3</v>
      </c>
      <c r="M65" s="4"/>
      <c r="N65" s="4"/>
      <c r="O65" s="4"/>
      <c r="P65" s="4"/>
    </row>
    <row r="66" spans="1:16">
      <c r="A66" s="11"/>
      <c r="B66" s="11">
        <v>1</v>
      </c>
      <c r="C66" s="16" t="str">
        <f t="shared" ref="C66:E67" si="10">IF($B66&lt;= C$57, ($B$7*D65+$B$8*D66)/(1+C24/100),"")</f>
        <v/>
      </c>
      <c r="D66" s="16">
        <f t="shared" si="10"/>
        <v>1.3963090217544216E-2</v>
      </c>
      <c r="E66" s="16">
        <f t="shared" si="10"/>
        <v>5.596935541334596E-3</v>
      </c>
      <c r="F66" s="16">
        <f t="shared" si="9"/>
        <v>0</v>
      </c>
      <c r="G66" s="16">
        <f t="shared" si="7"/>
        <v>-1.7380525890825539E-2</v>
      </c>
      <c r="H66" s="16">
        <f t="shared" si="7"/>
        <v>-2.1402555240040904E-2</v>
      </c>
      <c r="I66" s="16">
        <f t="shared" si="7"/>
        <v>-2.3778083290180725E-2</v>
      </c>
      <c r="J66" s="16">
        <f t="shared" si="7"/>
        <v>-2.1563087534396778E-2</v>
      </c>
      <c r="K66" s="16">
        <f t="shared" si="7"/>
        <v>-1.6862242950588718E-2</v>
      </c>
      <c r="L66" s="16">
        <f t="shared" si="8"/>
        <v>-9.6701623320974133E-3</v>
      </c>
      <c r="M66" s="4"/>
      <c r="N66" s="4"/>
      <c r="O66" s="4"/>
      <c r="P66" s="4"/>
    </row>
    <row r="67" spans="1:16">
      <c r="A67" s="11"/>
      <c r="B67" s="11">
        <v>0</v>
      </c>
      <c r="C67" s="16">
        <f t="shared" si="10"/>
        <v>8.0965935153172811E-3</v>
      </c>
      <c r="D67" s="16">
        <f t="shared" si="10"/>
        <v>2.7158921430215904E-3</v>
      </c>
      <c r="E67" s="16">
        <f t="shared" si="10"/>
        <v>0</v>
      </c>
      <c r="F67" s="16">
        <f t="shared" si="9"/>
        <v>0</v>
      </c>
      <c r="G67" s="16">
        <f t="shared" si="7"/>
        <v>-3.5843353770720565E-2</v>
      </c>
      <c r="H67" s="16">
        <f t="shared" si="7"/>
        <v>-3.6488956600530552E-2</v>
      </c>
      <c r="I67" s="16">
        <f t="shared" si="7"/>
        <v>-3.5485206408999527E-2</v>
      </c>
      <c r="J67" s="16">
        <f t="shared" si="7"/>
        <v>-3.0153188351382969E-2</v>
      </c>
      <c r="K67" s="71">
        <f t="shared" si="7"/>
        <v>-2.2450383974813224E-2</v>
      </c>
      <c r="L67" s="71">
        <f t="shared" si="8"/>
        <v>-1.2389781425624408E-2</v>
      </c>
      <c r="M67" s="4"/>
      <c r="N67" s="4"/>
      <c r="O67" s="4"/>
      <c r="P67" s="4"/>
    </row>
    <row r="68" spans="1:16">
      <c r="C68" s="71">
        <f>C67*1000000</f>
        <v>8096.5935153172813</v>
      </c>
    </row>
    <row r="70" spans="1:16">
      <c r="A70" s="12" t="s">
        <v>14</v>
      </c>
      <c r="B70" s="10"/>
      <c r="C70" s="17">
        <v>3.9E-2</v>
      </c>
      <c r="D70" s="12" t="s">
        <v>22</v>
      </c>
    </row>
    <row r="71" spans="1:16">
      <c r="A71" s="12" t="s">
        <v>15</v>
      </c>
      <c r="C71" s="18">
        <v>3</v>
      </c>
      <c r="D71" s="12" t="s">
        <v>18</v>
      </c>
    </row>
    <row r="72" spans="1:16">
      <c r="A72" s="12" t="s">
        <v>16</v>
      </c>
      <c r="C72" s="13">
        <v>10</v>
      </c>
      <c r="D72" s="12" t="s">
        <v>19</v>
      </c>
    </row>
    <row r="73" spans="1:16">
      <c r="A73" s="12" t="s">
        <v>17</v>
      </c>
      <c r="C73" s="14">
        <v>0</v>
      </c>
      <c r="D73" s="12" t="s">
        <v>23</v>
      </c>
    </row>
    <row r="74" spans="1:16">
      <c r="A74" s="12" t="s">
        <v>21</v>
      </c>
      <c r="C74" s="13">
        <v>1</v>
      </c>
    </row>
    <row r="85" spans="15:19">
      <c r="O85" t="s">
        <v>5</v>
      </c>
    </row>
    <row r="87" spans="15:19">
      <c r="S87" t="s">
        <v>5</v>
      </c>
    </row>
    <row r="115" spans="9:9">
      <c r="I115" t="s">
        <v>5</v>
      </c>
    </row>
  </sheetData>
  <mergeCells count="11">
    <mergeCell ref="A47:C47"/>
    <mergeCell ref="A48:C48"/>
    <mergeCell ref="A50:C50"/>
    <mergeCell ref="A51:C51"/>
    <mergeCell ref="A56:C56"/>
    <mergeCell ref="A28:B28"/>
    <mergeCell ref="A1:H1"/>
    <mergeCell ref="A3:B3"/>
    <mergeCell ref="A4:B4"/>
    <mergeCell ref="A5:B5"/>
    <mergeCell ref="A10:B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2"/>
  <sheetViews>
    <sheetView topLeftCell="A34" zoomScale="115" zoomScaleNormal="115" workbookViewId="0">
      <selection activeCell="D62" sqref="D62"/>
    </sheetView>
  </sheetViews>
  <sheetFormatPr defaultColWidth="8.83203125" defaultRowHeight="12.75"/>
  <cols>
    <col min="1" max="1" width="11.33203125" customWidth="1"/>
    <col min="2" max="2" width="15.83203125" customWidth="1"/>
    <col min="3" max="12" width="12" customWidth="1"/>
  </cols>
  <sheetData>
    <row r="1" spans="1:12" ht="13.5" thickBot="1">
      <c r="A1" s="99" t="s">
        <v>25</v>
      </c>
      <c r="B1" s="100"/>
      <c r="E1" s="1"/>
    </row>
    <row r="2" spans="1:12">
      <c r="A2" s="20" t="s">
        <v>0</v>
      </c>
      <c r="B2" s="29">
        <v>0.05</v>
      </c>
    </row>
    <row r="3" spans="1:12">
      <c r="A3" s="21" t="s">
        <v>1</v>
      </c>
      <c r="B3" s="25">
        <v>1.1000000000000001</v>
      </c>
    </row>
    <row r="4" spans="1:12">
      <c r="A4" s="21" t="s">
        <v>2</v>
      </c>
      <c r="B4" s="26">
        <v>0.9</v>
      </c>
    </row>
    <row r="5" spans="1:12">
      <c r="A5" s="21" t="s">
        <v>3</v>
      </c>
      <c r="B5" s="27">
        <v>0.5</v>
      </c>
      <c r="F5" s="1"/>
    </row>
    <row r="6" spans="1:12">
      <c r="A6" s="21" t="s">
        <v>4</v>
      </c>
      <c r="B6" s="25">
        <f>1-B5</f>
        <v>0.5</v>
      </c>
    </row>
    <row r="7" spans="1:12">
      <c r="A7" s="21" t="s">
        <v>33</v>
      </c>
      <c r="B7" s="25">
        <v>20</v>
      </c>
    </row>
    <row r="8" spans="1:12">
      <c r="A8" s="21" t="s">
        <v>8</v>
      </c>
      <c r="B8" s="25">
        <v>0.01</v>
      </c>
    </row>
    <row r="9" spans="1:12" ht="13.5" thickBot="1">
      <c r="A9" s="22" t="s">
        <v>10</v>
      </c>
      <c r="B9" s="28">
        <v>1.01</v>
      </c>
    </row>
    <row r="10" spans="1:12">
      <c r="C10" s="7"/>
      <c r="D10" s="7"/>
      <c r="E10" s="7"/>
      <c r="F10" s="7"/>
      <c r="G10" s="7"/>
      <c r="H10" s="7"/>
      <c r="I10" s="7"/>
      <c r="J10" s="7"/>
      <c r="K10" s="7"/>
    </row>
    <row r="11" spans="1:12" ht="13.5" thickBot="1">
      <c r="A11" s="9"/>
      <c r="B11" s="9"/>
      <c r="C11" s="9"/>
      <c r="D11" s="9"/>
      <c r="E11" s="9"/>
      <c r="F11" s="9"/>
      <c r="G11" s="9"/>
    </row>
    <row r="12" spans="1:12" ht="13.5" thickBot="1">
      <c r="A12" s="97" t="s">
        <v>24</v>
      </c>
      <c r="B12" s="98"/>
      <c r="C12" s="38"/>
      <c r="D12" s="38"/>
      <c r="E12" s="38"/>
      <c r="F12" s="38"/>
      <c r="G12" s="38"/>
      <c r="H12" s="30"/>
      <c r="I12" s="30"/>
      <c r="J12" s="30"/>
      <c r="K12" s="30"/>
      <c r="L12" s="31"/>
    </row>
    <row r="13" spans="1:12">
      <c r="A13" s="39"/>
      <c r="B13" s="40">
        <v>0</v>
      </c>
      <c r="C13" s="40">
        <v>1</v>
      </c>
      <c r="D13" s="40">
        <v>2</v>
      </c>
      <c r="E13" s="40">
        <v>3</v>
      </c>
      <c r="F13" s="40">
        <v>4</v>
      </c>
      <c r="G13" s="40">
        <v>5</v>
      </c>
      <c r="H13" s="76">
        <v>6</v>
      </c>
      <c r="I13" s="76">
        <v>7</v>
      </c>
      <c r="J13" s="76">
        <v>8</v>
      </c>
      <c r="K13" s="76">
        <v>9</v>
      </c>
      <c r="L13" s="77">
        <v>10</v>
      </c>
    </row>
    <row r="14" spans="1:12">
      <c r="A14" s="41">
        <v>10</v>
      </c>
      <c r="B14" s="40"/>
      <c r="C14" s="40"/>
      <c r="D14" s="40"/>
      <c r="E14" s="40"/>
      <c r="F14" s="40"/>
      <c r="G14" s="43" t="str">
        <f t="shared" ref="C14:L24" ca="1" si="0">IF($A14 &lt; G$13, $B$4*OFFSET(G14,0,-1),IF($A14=G$13,$B$3*OFFSET(G14,1,-1),""))</f>
        <v/>
      </c>
      <c r="H14" s="43" t="str">
        <f t="shared" ca="1" si="0"/>
        <v/>
      </c>
      <c r="I14" s="43" t="str">
        <f t="shared" ca="1" si="0"/>
        <v/>
      </c>
      <c r="J14" s="43" t="str">
        <f t="shared" ca="1" si="0"/>
        <v/>
      </c>
      <c r="K14" s="43" t="str">
        <f t="shared" ca="1" si="0"/>
        <v/>
      </c>
      <c r="L14" s="44">
        <f t="shared" ca="1" si="0"/>
        <v>0.12968712300500007</v>
      </c>
    </row>
    <row r="15" spans="1:12">
      <c r="A15" s="41">
        <v>9</v>
      </c>
      <c r="B15" s="40"/>
      <c r="C15" s="40"/>
      <c r="D15" s="40"/>
      <c r="E15" s="40"/>
      <c r="F15" s="40"/>
      <c r="G15" s="43" t="str">
        <f t="shared" ca="1" si="0"/>
        <v/>
      </c>
      <c r="H15" s="43" t="str">
        <f t="shared" ca="1" si="0"/>
        <v/>
      </c>
      <c r="I15" s="43" t="str">
        <f t="shared" ca="1" si="0"/>
        <v/>
      </c>
      <c r="J15" s="43" t="str">
        <f t="shared" ca="1" si="0"/>
        <v/>
      </c>
      <c r="K15" s="43">
        <f t="shared" ca="1" si="0"/>
        <v>0.11789738455000007</v>
      </c>
      <c r="L15" s="44">
        <f t="shared" ca="1" si="0"/>
        <v>0.10610764609500006</v>
      </c>
    </row>
    <row r="16" spans="1:12">
      <c r="A16" s="41">
        <v>8</v>
      </c>
      <c r="B16" s="40"/>
      <c r="C16" s="40"/>
      <c r="D16" s="40"/>
      <c r="E16" s="40"/>
      <c r="F16" s="40"/>
      <c r="G16" s="43" t="str">
        <f t="shared" ca="1" si="0"/>
        <v/>
      </c>
      <c r="H16" s="43" t="str">
        <f t="shared" ca="1" si="0"/>
        <v/>
      </c>
      <c r="I16" s="43" t="str">
        <f t="shared" ca="1" si="0"/>
        <v/>
      </c>
      <c r="J16" s="43">
        <f t="shared" ca="1" si="0"/>
        <v>0.10717944050000006</v>
      </c>
      <c r="K16" s="43">
        <f t="shared" ca="1" si="0"/>
        <v>9.6461496450000059E-2</v>
      </c>
      <c r="L16" s="44">
        <f t="shared" ca="1" si="0"/>
        <v>8.6815346805000054E-2</v>
      </c>
    </row>
    <row r="17" spans="1:12">
      <c r="A17" s="41">
        <v>7</v>
      </c>
      <c r="B17" s="40"/>
      <c r="C17" s="40"/>
      <c r="D17" s="40"/>
      <c r="E17" s="40"/>
      <c r="F17" s="40"/>
      <c r="G17" s="43" t="str">
        <f t="shared" ca="1" si="0"/>
        <v/>
      </c>
      <c r="H17" s="43" t="str">
        <f t="shared" ca="1" si="0"/>
        <v/>
      </c>
      <c r="I17" s="43">
        <f t="shared" ca="1" si="0"/>
        <v>9.7435855000000043E-2</v>
      </c>
      <c r="J17" s="43">
        <f t="shared" ca="1" si="0"/>
        <v>8.7692269500000045E-2</v>
      </c>
      <c r="K17" s="43">
        <f t="shared" ca="1" si="0"/>
        <v>7.8923042550000044E-2</v>
      </c>
      <c r="L17" s="44">
        <f t="shared" ca="1" si="0"/>
        <v>7.1030738295000048E-2</v>
      </c>
    </row>
    <row r="18" spans="1:12">
      <c r="A18" s="41">
        <v>6</v>
      </c>
      <c r="B18" s="40"/>
      <c r="C18" s="40"/>
      <c r="D18" s="40"/>
      <c r="E18" s="40"/>
      <c r="F18" s="40"/>
      <c r="G18" s="43" t="str">
        <f t="shared" ca="1" si="0"/>
        <v/>
      </c>
      <c r="H18" s="43">
        <f t="shared" ca="1" si="0"/>
        <v>8.8578050000000033E-2</v>
      </c>
      <c r="I18" s="43">
        <f t="shared" ca="1" si="0"/>
        <v>7.9720245000000037E-2</v>
      </c>
      <c r="J18" s="43">
        <f t="shared" ca="1" si="0"/>
        <v>7.1748220500000029E-2</v>
      </c>
      <c r="K18" s="43">
        <f t="shared" ca="1" si="0"/>
        <v>6.4573398450000027E-2</v>
      </c>
      <c r="L18" s="44">
        <f t="shared" ca="1" si="0"/>
        <v>5.8116058605000027E-2</v>
      </c>
    </row>
    <row r="19" spans="1:12">
      <c r="A19" s="41">
        <v>5</v>
      </c>
      <c r="B19" s="42"/>
      <c r="C19" s="43" t="str">
        <f t="shared" ca="1" si="0"/>
        <v/>
      </c>
      <c r="D19" s="43" t="str">
        <f t="shared" ca="1" si="0"/>
        <v/>
      </c>
      <c r="E19" s="43" t="str">
        <f t="shared" ca="1" si="0"/>
        <v/>
      </c>
      <c r="F19" s="43" t="str">
        <f t="shared" ca="1" si="0"/>
        <v/>
      </c>
      <c r="G19" s="43">
        <f t="shared" ca="1" si="0"/>
        <v>8.0525500000000028E-2</v>
      </c>
      <c r="H19" s="43">
        <f t="shared" ca="1" si="0"/>
        <v>7.2472950000000022E-2</v>
      </c>
      <c r="I19" s="43">
        <f t="shared" ca="1" si="0"/>
        <v>6.5225655000000021E-2</v>
      </c>
      <c r="J19" s="43">
        <f t="shared" ca="1" si="0"/>
        <v>5.8703089500000021E-2</v>
      </c>
      <c r="K19" s="43">
        <f t="shared" ca="1" si="0"/>
        <v>5.2832780550000021E-2</v>
      </c>
      <c r="L19" s="44">
        <f t="shared" ca="1" si="0"/>
        <v>4.7549502495000021E-2</v>
      </c>
    </row>
    <row r="20" spans="1:12">
      <c r="A20" s="41">
        <v>4</v>
      </c>
      <c r="B20" s="43"/>
      <c r="C20" s="43" t="str">
        <f t="shared" ca="1" si="0"/>
        <v/>
      </c>
      <c r="D20" s="43" t="str">
        <f t="shared" ca="1" si="0"/>
        <v/>
      </c>
      <c r="E20" s="43" t="str">
        <f t="shared" ca="1" si="0"/>
        <v/>
      </c>
      <c r="F20" s="43">
        <f t="shared" ca="1" si="0"/>
        <v>7.320500000000002E-2</v>
      </c>
      <c r="G20" s="43">
        <f t="shared" ca="1" si="0"/>
        <v>6.5884500000000026E-2</v>
      </c>
      <c r="H20" s="43">
        <f t="shared" ca="1" si="0"/>
        <v>5.9296050000000024E-2</v>
      </c>
      <c r="I20" s="43">
        <f t="shared" ca="1" si="0"/>
        <v>5.3366445000000019E-2</v>
      </c>
      <c r="J20" s="43">
        <f t="shared" ca="1" si="0"/>
        <v>4.8029800500000018E-2</v>
      </c>
      <c r="K20" s="43">
        <f t="shared" ca="1" si="0"/>
        <v>4.3226820450000016E-2</v>
      </c>
      <c r="L20" s="44">
        <f t="shared" ca="1" si="0"/>
        <v>3.8904138405000017E-2</v>
      </c>
    </row>
    <row r="21" spans="1:12">
      <c r="A21" s="41">
        <v>3</v>
      </c>
      <c r="B21" s="43"/>
      <c r="C21" s="43" t="str">
        <f t="shared" ca="1" si="0"/>
        <v/>
      </c>
      <c r="D21" s="43" t="str">
        <f t="shared" ca="1" si="0"/>
        <v/>
      </c>
      <c r="E21" s="43">
        <f t="shared" ca="1" si="0"/>
        <v>6.6550000000000012E-2</v>
      </c>
      <c r="F21" s="43">
        <f t="shared" ca="1" si="0"/>
        <v>5.9895000000000011E-2</v>
      </c>
      <c r="G21" s="43">
        <f t="shared" ca="1" si="0"/>
        <v>5.3905500000000009E-2</v>
      </c>
      <c r="H21" s="43">
        <f t="shared" ca="1" si="0"/>
        <v>4.8514950000000008E-2</v>
      </c>
      <c r="I21" s="43">
        <f t="shared" ca="1" si="0"/>
        <v>4.3663455000000011E-2</v>
      </c>
      <c r="J21" s="43">
        <f t="shared" ca="1" si="0"/>
        <v>3.929710950000001E-2</v>
      </c>
      <c r="K21" s="43">
        <f t="shared" ca="1" si="0"/>
        <v>3.5367398550000012E-2</v>
      </c>
      <c r="L21" s="44">
        <f t="shared" ca="1" si="0"/>
        <v>3.1830658695000014E-2</v>
      </c>
    </row>
    <row r="22" spans="1:12">
      <c r="A22" s="41">
        <v>2</v>
      </c>
      <c r="B22" s="43"/>
      <c r="C22" s="43" t="str">
        <f t="shared" ca="1" si="0"/>
        <v/>
      </c>
      <c r="D22" s="43">
        <f t="shared" ca="1" si="0"/>
        <v>6.0500000000000012E-2</v>
      </c>
      <c r="E22" s="43">
        <f t="shared" ca="1" si="0"/>
        <v>5.4450000000000012E-2</v>
      </c>
      <c r="F22" s="43">
        <f t="shared" ca="1" si="0"/>
        <v>4.9005000000000014E-2</v>
      </c>
      <c r="G22" s="43">
        <f t="shared" ca="1" si="0"/>
        <v>4.4104500000000012E-2</v>
      </c>
      <c r="H22" s="43">
        <f t="shared" ca="1" si="0"/>
        <v>3.9694050000000008E-2</v>
      </c>
      <c r="I22" s="43">
        <f t="shared" ca="1" si="0"/>
        <v>3.5724645000000006E-2</v>
      </c>
      <c r="J22" s="43">
        <f t="shared" ca="1" si="0"/>
        <v>3.2152180500000009E-2</v>
      </c>
      <c r="K22" s="43">
        <f t="shared" ca="1" si="0"/>
        <v>2.893696245000001E-2</v>
      </c>
      <c r="L22" s="44">
        <f t="shared" ca="1" si="0"/>
        <v>2.6043266205000009E-2</v>
      </c>
    </row>
    <row r="23" spans="1:12">
      <c r="A23" s="41">
        <v>1</v>
      </c>
      <c r="B23" s="43"/>
      <c r="C23" s="43">
        <f t="shared" ca="1" si="0"/>
        <v>5.5000000000000007E-2</v>
      </c>
      <c r="D23" s="43">
        <f t="shared" ca="1" si="0"/>
        <v>4.9500000000000009E-2</v>
      </c>
      <c r="E23" s="43">
        <f t="shared" ca="1" si="0"/>
        <v>4.4550000000000006E-2</v>
      </c>
      <c r="F23" s="43">
        <f t="shared" ca="1" si="0"/>
        <v>4.0095000000000006E-2</v>
      </c>
      <c r="G23" s="43">
        <f t="shared" ca="1" si="0"/>
        <v>3.6085500000000006E-2</v>
      </c>
      <c r="H23" s="43">
        <f t="shared" ca="1" si="0"/>
        <v>3.2476950000000004E-2</v>
      </c>
      <c r="I23" s="43">
        <f t="shared" ca="1" si="0"/>
        <v>2.9229255000000006E-2</v>
      </c>
      <c r="J23" s="43">
        <f t="shared" ca="1" si="0"/>
        <v>2.6306329500000006E-2</v>
      </c>
      <c r="K23" s="43">
        <f t="shared" ca="1" si="0"/>
        <v>2.3675696550000007E-2</v>
      </c>
      <c r="L23" s="44">
        <f t="shared" ca="1" si="0"/>
        <v>2.1308126895000008E-2</v>
      </c>
    </row>
    <row r="24" spans="1:12" ht="13.5" thickBot="1">
      <c r="A24" s="45">
        <v>0</v>
      </c>
      <c r="B24" s="46">
        <f>$B$2</f>
        <v>0.05</v>
      </c>
      <c r="C24" s="75">
        <f t="shared" ca="1" si="0"/>
        <v>4.5000000000000005E-2</v>
      </c>
      <c r="D24" s="46">
        <f t="shared" ca="1" si="0"/>
        <v>4.0500000000000008E-2</v>
      </c>
      <c r="E24" s="46">
        <f t="shared" ca="1" si="0"/>
        <v>3.645000000000001E-2</v>
      </c>
      <c r="F24" s="46">
        <f t="shared" ca="1" si="0"/>
        <v>3.2805000000000008E-2</v>
      </c>
      <c r="G24" s="46">
        <f t="shared" ca="1" si="0"/>
        <v>2.9524500000000009E-2</v>
      </c>
      <c r="H24" s="46">
        <f t="shared" ca="1" si="0"/>
        <v>2.657205000000001E-2</v>
      </c>
      <c r="I24" s="46">
        <f t="shared" ca="1" si="0"/>
        <v>2.3914845000000011E-2</v>
      </c>
      <c r="J24" s="46">
        <f t="shared" ca="1" si="0"/>
        <v>2.1523360500000012E-2</v>
      </c>
      <c r="K24" s="46">
        <f t="shared" ca="1" si="0"/>
        <v>1.937102445000001E-2</v>
      </c>
      <c r="L24" s="47">
        <f t="shared" ca="1" si="0"/>
        <v>1.7433922005000008E-2</v>
      </c>
    </row>
    <row r="25" spans="1:12">
      <c r="A25" s="40"/>
      <c r="B25" s="43"/>
      <c r="C25" s="80"/>
      <c r="D25" s="43"/>
      <c r="E25" s="43"/>
      <c r="F25" s="43"/>
      <c r="G25" s="43"/>
      <c r="H25" s="43"/>
      <c r="I25" s="43"/>
      <c r="J25" s="43"/>
      <c r="K25" s="43"/>
      <c r="L25" s="43"/>
    </row>
    <row r="26" spans="1:12" ht="13.5" thickBot="1">
      <c r="A26" s="40"/>
      <c r="B26" s="43"/>
      <c r="C26" s="80"/>
      <c r="D26" s="43"/>
      <c r="E26" s="43"/>
      <c r="F26" s="43"/>
      <c r="G26" s="43"/>
      <c r="H26" s="43"/>
      <c r="I26" s="43"/>
      <c r="J26" s="43"/>
      <c r="K26" s="43"/>
      <c r="L26" s="43"/>
    </row>
    <row r="27" spans="1:12" ht="13.5" thickBot="1">
      <c r="A27" s="97" t="s">
        <v>32</v>
      </c>
      <c r="B27" s="98"/>
      <c r="C27" s="38"/>
      <c r="D27" s="38"/>
      <c r="E27" s="38"/>
      <c r="F27" s="38"/>
      <c r="G27" s="38"/>
      <c r="H27" s="30"/>
      <c r="I27" s="30"/>
      <c r="J27" s="30"/>
      <c r="K27" s="30"/>
      <c r="L27" s="31"/>
    </row>
    <row r="28" spans="1:12">
      <c r="A28" s="39"/>
      <c r="B28" s="40">
        <v>0</v>
      </c>
      <c r="C28" s="40">
        <v>1</v>
      </c>
      <c r="D28" s="40">
        <v>2</v>
      </c>
      <c r="E28" s="40">
        <v>3</v>
      </c>
      <c r="F28" s="40">
        <v>4</v>
      </c>
      <c r="G28" s="40">
        <v>5</v>
      </c>
      <c r="H28" s="76">
        <v>6</v>
      </c>
      <c r="I28" s="76">
        <v>7</v>
      </c>
      <c r="J28" s="76">
        <v>8</v>
      </c>
      <c r="K28" s="76">
        <v>9</v>
      </c>
      <c r="L28" s="77">
        <v>10</v>
      </c>
    </row>
    <row r="29" spans="1:12">
      <c r="A29" s="41">
        <v>10</v>
      </c>
      <c r="B29" s="81" t="str">
        <f t="shared" ref="B29:L29" si="1">IF($A29&lt;=B$28,$B$8*$B$9^($A29-B$28/2),"")</f>
        <v/>
      </c>
      <c r="C29" s="81" t="str">
        <f t="shared" si="1"/>
        <v/>
      </c>
      <c r="D29" s="81" t="str">
        <f t="shared" si="1"/>
        <v/>
      </c>
      <c r="E29" s="81" t="str">
        <f t="shared" si="1"/>
        <v/>
      </c>
      <c r="F29" s="81" t="str">
        <f t="shared" si="1"/>
        <v/>
      </c>
      <c r="G29" s="81" t="str">
        <f t="shared" si="1"/>
        <v/>
      </c>
      <c r="H29" s="81" t="str">
        <f t="shared" si="1"/>
        <v/>
      </c>
      <c r="I29" s="81" t="str">
        <f t="shared" si="1"/>
        <v/>
      </c>
      <c r="J29" s="81" t="str">
        <f t="shared" si="1"/>
        <v/>
      </c>
      <c r="K29" s="81" t="str">
        <f t="shared" si="1"/>
        <v/>
      </c>
      <c r="L29" s="82">
        <f t="shared" si="1"/>
        <v>1.0510100501E-2</v>
      </c>
    </row>
    <row r="30" spans="1:12">
      <c r="A30" s="41">
        <v>9</v>
      </c>
      <c r="B30" s="81" t="str">
        <f t="shared" ref="B30:L39" si="2">IF($A30&lt;=B$28,$B$8*$B$9^($A30-B$28/2),"")</f>
        <v/>
      </c>
      <c r="C30" s="81" t="str">
        <f t="shared" si="2"/>
        <v/>
      </c>
      <c r="D30" s="81" t="str">
        <f t="shared" si="2"/>
        <v/>
      </c>
      <c r="E30" s="81" t="str">
        <f t="shared" si="2"/>
        <v/>
      </c>
      <c r="F30" s="81" t="str">
        <f t="shared" si="2"/>
        <v/>
      </c>
      <c r="G30" s="81" t="str">
        <f t="shared" si="2"/>
        <v/>
      </c>
      <c r="H30" s="81" t="str">
        <f t="shared" si="2"/>
        <v/>
      </c>
      <c r="I30" s="81" t="str">
        <f t="shared" si="2"/>
        <v/>
      </c>
      <c r="J30" s="81" t="str">
        <f t="shared" si="2"/>
        <v/>
      </c>
      <c r="K30" s="81">
        <f t="shared" si="2"/>
        <v>1.045794087133964E-2</v>
      </c>
      <c r="L30" s="82">
        <f t="shared" si="2"/>
        <v>1.04060401E-2</v>
      </c>
    </row>
    <row r="31" spans="1:12">
      <c r="A31" s="41">
        <v>8</v>
      </c>
      <c r="B31" s="81" t="str">
        <f t="shared" si="2"/>
        <v/>
      </c>
      <c r="C31" s="81" t="str">
        <f t="shared" si="2"/>
        <v/>
      </c>
      <c r="D31" s="81" t="str">
        <f t="shared" si="2"/>
        <v/>
      </c>
      <c r="E31" s="81" t="str">
        <f t="shared" si="2"/>
        <v/>
      </c>
      <c r="F31" s="81" t="str">
        <f t="shared" si="2"/>
        <v/>
      </c>
      <c r="G31" s="81" t="str">
        <f t="shared" si="2"/>
        <v/>
      </c>
      <c r="H31" s="81" t="str">
        <f t="shared" si="2"/>
        <v/>
      </c>
      <c r="I31" s="81" t="str">
        <f t="shared" si="2"/>
        <v/>
      </c>
      <c r="J31" s="81">
        <f t="shared" si="2"/>
        <v>1.04060401E-2</v>
      </c>
      <c r="K31" s="81">
        <f t="shared" si="2"/>
        <v>1.0354396902316473E-2</v>
      </c>
      <c r="L31" s="82">
        <f t="shared" si="2"/>
        <v>1.030301E-2</v>
      </c>
    </row>
    <row r="32" spans="1:12">
      <c r="A32" s="41">
        <v>7</v>
      </c>
      <c r="B32" s="81" t="str">
        <f t="shared" si="2"/>
        <v/>
      </c>
      <c r="C32" s="81" t="str">
        <f t="shared" si="2"/>
        <v/>
      </c>
      <c r="D32" s="81" t="str">
        <f t="shared" si="2"/>
        <v/>
      </c>
      <c r="E32" s="81" t="str">
        <f t="shared" si="2"/>
        <v/>
      </c>
      <c r="F32" s="81" t="str">
        <f t="shared" si="2"/>
        <v/>
      </c>
      <c r="G32" s="81" t="str">
        <f t="shared" si="2"/>
        <v/>
      </c>
      <c r="H32" s="81" t="str">
        <f t="shared" si="2"/>
        <v/>
      </c>
      <c r="I32" s="81">
        <f t="shared" si="2"/>
        <v>1.0354396902316473E-2</v>
      </c>
      <c r="J32" s="81">
        <f t="shared" si="2"/>
        <v>1.030301E-2</v>
      </c>
      <c r="K32" s="81">
        <f t="shared" si="2"/>
        <v>1.025187812110542E-2</v>
      </c>
      <c r="L32" s="82">
        <f t="shared" si="2"/>
        <v>1.0201E-2</v>
      </c>
    </row>
    <row r="33" spans="1:12">
      <c r="A33" s="41">
        <v>6</v>
      </c>
      <c r="B33" s="81" t="str">
        <f t="shared" si="2"/>
        <v/>
      </c>
      <c r="C33" s="81" t="str">
        <f t="shared" si="2"/>
        <v/>
      </c>
      <c r="D33" s="81" t="str">
        <f t="shared" si="2"/>
        <v/>
      </c>
      <c r="E33" s="81" t="str">
        <f t="shared" si="2"/>
        <v/>
      </c>
      <c r="F33" s="81" t="str">
        <f t="shared" si="2"/>
        <v/>
      </c>
      <c r="G33" s="81" t="str">
        <f t="shared" si="2"/>
        <v/>
      </c>
      <c r="H33" s="81">
        <f t="shared" si="2"/>
        <v>1.030301E-2</v>
      </c>
      <c r="I33" s="81">
        <f t="shared" si="2"/>
        <v>1.025187812110542E-2</v>
      </c>
      <c r="J33" s="81">
        <f t="shared" si="2"/>
        <v>1.0201E-2</v>
      </c>
      <c r="K33" s="81">
        <f t="shared" si="2"/>
        <v>1.0150374377332098E-2</v>
      </c>
      <c r="L33" s="82">
        <f t="shared" si="2"/>
        <v>1.01E-2</v>
      </c>
    </row>
    <row r="34" spans="1:12">
      <c r="A34" s="41">
        <v>5</v>
      </c>
      <c r="B34" s="81" t="str">
        <f t="shared" si="2"/>
        <v/>
      </c>
      <c r="C34" s="81" t="str">
        <f t="shared" si="2"/>
        <v/>
      </c>
      <c r="D34" s="81" t="str">
        <f t="shared" si="2"/>
        <v/>
      </c>
      <c r="E34" s="81" t="str">
        <f t="shared" si="2"/>
        <v/>
      </c>
      <c r="F34" s="81" t="str">
        <f t="shared" si="2"/>
        <v/>
      </c>
      <c r="G34" s="81">
        <f t="shared" si="2"/>
        <v>1.025187812110542E-2</v>
      </c>
      <c r="H34" s="81">
        <f t="shared" si="2"/>
        <v>1.0201E-2</v>
      </c>
      <c r="I34" s="81">
        <f t="shared" si="2"/>
        <v>1.0150374377332098E-2</v>
      </c>
      <c r="J34" s="81">
        <f t="shared" si="2"/>
        <v>1.01E-2</v>
      </c>
      <c r="K34" s="81">
        <f t="shared" si="2"/>
        <v>1.0049875621120889E-2</v>
      </c>
      <c r="L34" s="82">
        <f t="shared" si="2"/>
        <v>0.01</v>
      </c>
    </row>
    <row r="35" spans="1:12">
      <c r="A35" s="41">
        <v>4</v>
      </c>
      <c r="B35" s="81" t="str">
        <f t="shared" si="2"/>
        <v/>
      </c>
      <c r="C35" s="81" t="str">
        <f t="shared" si="2"/>
        <v/>
      </c>
      <c r="D35" s="81" t="str">
        <f t="shared" si="2"/>
        <v/>
      </c>
      <c r="E35" s="81" t="str">
        <f t="shared" si="2"/>
        <v/>
      </c>
      <c r="F35" s="81">
        <f t="shared" si="2"/>
        <v>1.0201E-2</v>
      </c>
      <c r="G35" s="81">
        <f t="shared" si="2"/>
        <v>1.0150374377332098E-2</v>
      </c>
      <c r="H35" s="81">
        <f t="shared" si="2"/>
        <v>1.01E-2</v>
      </c>
      <c r="I35" s="81">
        <f t="shared" si="2"/>
        <v>1.0049875621120889E-2</v>
      </c>
      <c r="J35" s="81">
        <f t="shared" si="2"/>
        <v>0.01</v>
      </c>
      <c r="K35" s="81">
        <f t="shared" si="2"/>
        <v>9.9503719020998926E-3</v>
      </c>
      <c r="L35" s="82">
        <f t="shared" si="2"/>
        <v>9.9009900990099011E-3</v>
      </c>
    </row>
    <row r="36" spans="1:12">
      <c r="A36" s="41">
        <v>3</v>
      </c>
      <c r="B36" s="81" t="str">
        <f t="shared" si="2"/>
        <v/>
      </c>
      <c r="C36" s="81" t="str">
        <f t="shared" si="2"/>
        <v/>
      </c>
      <c r="D36" s="81" t="str">
        <f t="shared" si="2"/>
        <v/>
      </c>
      <c r="E36" s="81">
        <f t="shared" si="2"/>
        <v>1.0150374377332098E-2</v>
      </c>
      <c r="F36" s="81">
        <f t="shared" si="2"/>
        <v>1.01E-2</v>
      </c>
      <c r="G36" s="81">
        <f t="shared" si="2"/>
        <v>1.0049875621120889E-2</v>
      </c>
      <c r="H36" s="81">
        <f t="shared" si="2"/>
        <v>0.01</v>
      </c>
      <c r="I36" s="81">
        <f t="shared" si="2"/>
        <v>9.9503719020998926E-3</v>
      </c>
      <c r="J36" s="81">
        <f t="shared" si="2"/>
        <v>9.9009900990099011E-3</v>
      </c>
      <c r="K36" s="81">
        <f t="shared" si="2"/>
        <v>9.8518533684157344E-3</v>
      </c>
      <c r="L36" s="82">
        <f t="shared" si="2"/>
        <v>9.8029604940692086E-3</v>
      </c>
    </row>
    <row r="37" spans="1:12">
      <c r="A37" s="41">
        <v>2</v>
      </c>
      <c r="B37" s="81" t="str">
        <f t="shared" si="2"/>
        <v/>
      </c>
      <c r="C37" s="81" t="str">
        <f t="shared" si="2"/>
        <v/>
      </c>
      <c r="D37" s="81">
        <f t="shared" si="2"/>
        <v>1.01E-2</v>
      </c>
      <c r="E37" s="81">
        <f t="shared" si="2"/>
        <v>1.0049875621120889E-2</v>
      </c>
      <c r="F37" s="81">
        <f t="shared" si="2"/>
        <v>0.01</v>
      </c>
      <c r="G37" s="81">
        <f t="shared" si="2"/>
        <v>9.9503719020998926E-3</v>
      </c>
      <c r="H37" s="81">
        <f t="shared" si="2"/>
        <v>9.9009900990099011E-3</v>
      </c>
      <c r="I37" s="81">
        <f t="shared" si="2"/>
        <v>9.8518533684157344E-3</v>
      </c>
      <c r="J37" s="81">
        <f t="shared" si="2"/>
        <v>9.8029604940692086E-3</v>
      </c>
      <c r="K37" s="81">
        <f t="shared" si="2"/>
        <v>9.754310265758152E-3</v>
      </c>
      <c r="L37" s="82">
        <f t="shared" si="2"/>
        <v>9.7059014792764461E-3</v>
      </c>
    </row>
    <row r="38" spans="1:12">
      <c r="A38" s="41">
        <v>1</v>
      </c>
      <c r="B38" s="81" t="str">
        <f t="shared" si="2"/>
        <v/>
      </c>
      <c r="C38" s="81">
        <f t="shared" si="2"/>
        <v>1.0049875621120889E-2</v>
      </c>
      <c r="D38" s="81">
        <f t="shared" si="2"/>
        <v>0.01</v>
      </c>
      <c r="E38" s="81">
        <f t="shared" si="2"/>
        <v>9.9503719020998926E-3</v>
      </c>
      <c r="F38" s="81">
        <f t="shared" si="2"/>
        <v>9.9009900990099011E-3</v>
      </c>
      <c r="G38" s="81">
        <f t="shared" si="2"/>
        <v>9.8518533684157344E-3</v>
      </c>
      <c r="H38" s="81">
        <f t="shared" si="2"/>
        <v>9.8029604940692086E-3</v>
      </c>
      <c r="I38" s="81">
        <f t="shared" si="2"/>
        <v>9.754310265758152E-3</v>
      </c>
      <c r="J38" s="81">
        <f t="shared" si="2"/>
        <v>9.7059014792764461E-3</v>
      </c>
      <c r="K38" s="81">
        <f t="shared" si="2"/>
        <v>9.6577329363942109E-3</v>
      </c>
      <c r="L38" s="82">
        <f t="shared" si="2"/>
        <v>9.6098034448281622E-3</v>
      </c>
    </row>
    <row r="39" spans="1:12" ht="13.5" thickBot="1">
      <c r="A39" s="45">
        <v>0</v>
      </c>
      <c r="B39" s="83">
        <f t="shared" si="2"/>
        <v>0.01</v>
      </c>
      <c r="C39" s="83">
        <f t="shared" si="2"/>
        <v>9.9503719020998926E-3</v>
      </c>
      <c r="D39" s="83">
        <f t="shared" si="2"/>
        <v>9.9009900990099011E-3</v>
      </c>
      <c r="E39" s="83">
        <f t="shared" si="2"/>
        <v>9.8518533684157344E-3</v>
      </c>
      <c r="F39" s="83">
        <f t="shared" si="2"/>
        <v>9.8029604940692086E-3</v>
      </c>
      <c r="G39" s="83">
        <f t="shared" si="2"/>
        <v>9.754310265758152E-3</v>
      </c>
      <c r="H39" s="83">
        <f t="shared" si="2"/>
        <v>9.7059014792764461E-3</v>
      </c>
      <c r="I39" s="83">
        <f t="shared" si="2"/>
        <v>9.6577329363942109E-3</v>
      </c>
      <c r="J39" s="83">
        <f t="shared" si="2"/>
        <v>9.6098034448281622E-3</v>
      </c>
      <c r="K39" s="83">
        <f t="shared" si="2"/>
        <v>9.56211181821209E-3</v>
      </c>
      <c r="L39" s="84">
        <f t="shared" si="2"/>
        <v>9.5146568760674892E-3</v>
      </c>
    </row>
    <row r="40" spans="1:12">
      <c r="C40" s="7"/>
      <c r="D40" s="7"/>
      <c r="E40" s="7"/>
      <c r="F40" s="7"/>
      <c r="G40" s="7"/>
      <c r="H40" s="7"/>
      <c r="I40" s="7"/>
      <c r="J40" s="7"/>
      <c r="K40" s="7"/>
    </row>
    <row r="41" spans="1:12" ht="13.5" thickBot="1">
      <c r="A41" s="1"/>
      <c r="J41" s="1"/>
    </row>
    <row r="42" spans="1:12" ht="13.5" thickBot="1">
      <c r="A42" s="101" t="s">
        <v>31</v>
      </c>
      <c r="B42" s="102"/>
      <c r="C42" s="100"/>
      <c r="D42" s="30"/>
      <c r="E42" s="30"/>
      <c r="F42" s="30"/>
      <c r="G42" s="30"/>
      <c r="H42" s="30"/>
      <c r="I42" s="30"/>
      <c r="J42" s="30"/>
      <c r="K42" s="30"/>
      <c r="L42" s="31"/>
    </row>
    <row r="43" spans="1:12">
      <c r="A43" s="32"/>
      <c r="B43" s="34">
        <v>0</v>
      </c>
      <c r="C43" s="34">
        <v>1</v>
      </c>
      <c r="D43" s="34">
        <v>2</v>
      </c>
      <c r="E43" s="34">
        <v>3</v>
      </c>
      <c r="F43" s="34">
        <v>4</v>
      </c>
      <c r="G43" s="78">
        <v>5</v>
      </c>
      <c r="H43" s="78">
        <v>6</v>
      </c>
      <c r="I43" s="78">
        <v>7</v>
      </c>
      <c r="J43" s="78">
        <v>8</v>
      </c>
      <c r="K43" s="78">
        <v>9</v>
      </c>
      <c r="L43" s="79">
        <v>10</v>
      </c>
    </row>
    <row r="44" spans="1:12">
      <c r="A44" s="32">
        <v>10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19">
        <v>100</v>
      </c>
    </row>
    <row r="45" spans="1:12">
      <c r="A45" s="32">
        <v>9</v>
      </c>
      <c r="B45" s="33" t="str">
        <f t="shared" ref="B45:K45" si="3">IF($A45 &lt;=B$43,($B$5*(1-B30)*C44 + $B$6*(1-B30)*C45+$B$5*B30*$B$7 + $B$6*B30*$B$7)/(1+B15), "")</f>
        <v/>
      </c>
      <c r="C45" s="33" t="str">
        <f t="shared" si="3"/>
        <v/>
      </c>
      <c r="D45" s="33" t="str">
        <f t="shared" si="3"/>
        <v/>
      </c>
      <c r="E45" s="33" t="str">
        <f t="shared" si="3"/>
        <v/>
      </c>
      <c r="F45" s="33" t="str">
        <f t="shared" si="3"/>
        <v/>
      </c>
      <c r="G45" s="33" t="str">
        <f t="shared" si="3"/>
        <v/>
      </c>
      <c r="H45" s="33" t="str">
        <f t="shared" si="3"/>
        <v/>
      </c>
      <c r="I45" s="33" t="str">
        <f t="shared" si="3"/>
        <v/>
      </c>
      <c r="J45" s="33" t="str">
        <f t="shared" si="3"/>
        <v/>
      </c>
      <c r="K45" s="33">
        <f t="shared" ca="1" si="3"/>
        <v>88.705247995736372</v>
      </c>
      <c r="L45" s="19">
        <v>100</v>
      </c>
    </row>
    <row r="46" spans="1:12">
      <c r="A46" s="32">
        <v>8</v>
      </c>
      <c r="B46" s="33" t="str">
        <f t="shared" ref="B46" si="4">IF($A46 &lt;=B$43,($B$5*(1-B31)*C45 + $B$6*(1-B31)*C46+$B$5*B31*$B$7 + $B$6*B31*$B$7)/(1+B16), "")</f>
        <v/>
      </c>
      <c r="C46" s="33" t="str">
        <f t="shared" ref="C46" si="5">IF($A46 &lt;=C$43,($B$5*(1-C31)*D45 + $B$6*(1-C31)*D46+$B$5*C31*$B$7 + $B$6*C31*$B$7)/(1+C16), "")</f>
        <v/>
      </c>
      <c r="D46" s="33" t="str">
        <f t="shared" ref="D46" si="6">IF($A46 &lt;=D$43,($B$5*(1-D31)*E45 + $B$6*(1-D31)*E46+$B$5*D31*$B$7 + $B$6*D31*$B$7)/(1+D16), "")</f>
        <v/>
      </c>
      <c r="E46" s="33" t="str">
        <f t="shared" ref="E46" si="7">IF($A46 &lt;=E$43,($B$5*(1-E31)*F45 + $B$6*(1-E31)*F46+$B$5*E31*$B$7 + $B$6*E31*$B$7)/(1+E16), "")</f>
        <v/>
      </c>
      <c r="F46" s="33" t="str">
        <f t="shared" ref="F46" si="8">IF($A46 &lt;=F$43,($B$5*(1-F31)*G45 + $B$6*(1-F31)*G46+$B$5*F31*$B$7 + $B$6*F31*$B$7)/(1+F16), "")</f>
        <v/>
      </c>
      <c r="G46" s="33" t="str">
        <f t="shared" ref="G46" si="9">IF($A46 &lt;=G$43,($B$5*(1-G31)*H45 + $B$6*(1-G31)*H46+$B$5*G31*$B$7 + $B$6*G31*$B$7)/(1+G16), "")</f>
        <v/>
      </c>
      <c r="H46" s="33" t="str">
        <f t="shared" ref="H46" si="10">IF($A46 &lt;=H$43,($B$5*(1-H31)*I45 + $B$6*(1-H31)*I46+$B$5*H31*$B$7 + $B$6*H31*$B$7)/(1+H16), "")</f>
        <v/>
      </c>
      <c r="I46" s="33" t="str">
        <f t="shared" ref="I46" si="11">IF($A46 &lt;=I$43,($B$5*(1-I31)*J45 + $B$6*(1-I31)*J46+$B$5*I31*$B$7 + $B$6*I31*$B$7)/(1+I16), "")</f>
        <v/>
      </c>
      <c r="J46" s="33">
        <f t="shared" ref="J46:K54" ca="1" si="12">IF($A46 &lt;=J$43,($B$5*(1-J31)*K45 + $B$6*(1-J31)*K46+$B$5*J31*$B$7 + $B$6*J31*$B$7)/(1+J16), "")</f>
        <v>80.250866915227761</v>
      </c>
      <c r="K46" s="33">
        <f t="shared" ca="1" si="12"/>
        <v>90.446995693785425</v>
      </c>
      <c r="L46" s="19">
        <v>100</v>
      </c>
    </row>
    <row r="47" spans="1:12">
      <c r="A47" s="32">
        <v>7</v>
      </c>
      <c r="B47" s="33" t="str">
        <f t="shared" ref="B47" si="13">IF($A47 &lt;=B$43,($B$5*(1-B32)*C46 + $B$6*(1-B32)*C47+$B$5*B32*$B$7 + $B$6*B32*$B$7)/(1+B17), "")</f>
        <v/>
      </c>
      <c r="C47" s="33" t="str">
        <f t="shared" ref="C47" si="14">IF($A47 &lt;=C$43,($B$5*(1-C32)*D46 + $B$6*(1-C32)*D47+$B$5*C32*$B$7 + $B$6*C32*$B$7)/(1+C17), "")</f>
        <v/>
      </c>
      <c r="D47" s="33" t="str">
        <f t="shared" ref="D47" si="15">IF($A47 &lt;=D$43,($B$5*(1-D32)*E46 + $B$6*(1-D32)*E47+$B$5*D32*$B$7 + $B$6*D32*$B$7)/(1+D17), "")</f>
        <v/>
      </c>
      <c r="E47" s="33" t="str">
        <f t="shared" ref="E47" si="16">IF($A47 &lt;=E$43,($B$5*(1-E32)*F46 + $B$6*(1-E32)*F47+$B$5*E32*$B$7 + $B$6*E32*$B$7)/(1+E17), "")</f>
        <v/>
      </c>
      <c r="F47" s="33" t="str">
        <f t="shared" ref="F47" si="17">IF($A47 &lt;=F$43,($B$5*(1-F32)*G46 + $B$6*(1-F32)*G47+$B$5*F32*$B$7 + $B$6*F32*$B$7)/(1+F17), "")</f>
        <v/>
      </c>
      <c r="G47" s="33" t="str">
        <f t="shared" ref="G47" si="18">IF($A47 &lt;=G$43,($B$5*(1-G32)*H46 + $B$6*(1-G32)*H47+$B$5*G32*$B$7 + $B$6*G32*$B$7)/(1+G17), "")</f>
        <v/>
      </c>
      <c r="H47" s="33" t="str">
        <f t="shared" ref="H47" si="19">IF($A47 &lt;=H$43,($B$5*(1-H32)*I46 + $B$6*(1-H32)*I47+$B$5*H32*$B$7 + $B$6*H32*$B$7)/(1+H17), "")</f>
        <v/>
      </c>
      <c r="I47" s="33">
        <f t="shared" ref="I47" ca="1" si="20">IF($A47 &lt;=I$43,($B$5*(1-I32)*J46 + $B$6*(1-I32)*J47+$B$5*I32*$B$7 + $B$6*I32*$B$7)/(1+I17), "")</f>
        <v>73.869023719304195</v>
      </c>
      <c r="J47" s="33">
        <f t="shared" ca="1" si="12"/>
        <v>83.160008679562893</v>
      </c>
      <c r="K47" s="33">
        <f t="shared" ca="1" si="12"/>
        <v>91.924860104853423</v>
      </c>
      <c r="L47" s="19">
        <v>100</v>
      </c>
    </row>
    <row r="48" spans="1:12">
      <c r="A48" s="32">
        <v>6</v>
      </c>
      <c r="B48" s="33" t="str">
        <f t="shared" ref="B48" si="21">IF($A48 &lt;=B$43,($B$5*(1-B33)*C47 + $B$6*(1-B33)*C48+$B$5*B33*$B$7 + $B$6*B33*$B$7)/(1+B18), "")</f>
        <v/>
      </c>
      <c r="C48" s="33" t="str">
        <f t="shared" ref="C48" si="22">IF($A48 &lt;=C$43,($B$5*(1-C33)*D47 + $B$6*(1-C33)*D48+$B$5*C33*$B$7 + $B$6*C33*$B$7)/(1+C18), "")</f>
        <v/>
      </c>
      <c r="D48" s="33" t="str">
        <f t="shared" ref="D48" si="23">IF($A48 &lt;=D$43,($B$5*(1-D33)*E47 + $B$6*(1-D33)*E48+$B$5*D33*$B$7 + $B$6*D33*$B$7)/(1+D18), "")</f>
        <v/>
      </c>
      <c r="E48" s="33" t="str">
        <f t="shared" ref="E48" si="24">IF($A48 &lt;=E$43,($B$5*(1-E33)*F47 + $B$6*(1-E33)*F48+$B$5*E33*$B$7 + $B$6*E33*$B$7)/(1+E18), "")</f>
        <v/>
      </c>
      <c r="F48" s="33" t="str">
        <f t="shared" ref="F48" si="25">IF($A48 &lt;=F$43,($B$5*(1-F33)*G47 + $B$6*(1-F33)*G48+$B$5*F33*$B$7 + $B$6*F33*$B$7)/(1+F18), "")</f>
        <v/>
      </c>
      <c r="G48" s="33" t="str">
        <f t="shared" ref="G48" si="26">IF($A48 &lt;=G$43,($B$5*(1-G33)*H47 + $B$6*(1-G33)*H48+$B$5*G33*$B$7 + $B$6*G33*$B$7)/(1+G18), "")</f>
        <v/>
      </c>
      <c r="H48" s="33">
        <f t="shared" ref="H48" ca="1" si="27">IF($A48 &lt;=H$43,($B$5*(1-H33)*I47 + $B$6*(1-H33)*I48+$B$5*H33*$B$7 + $B$6*H33*$B$7)/(1+H18), "")</f>
        <v>69.029468715072952</v>
      </c>
      <c r="I48" s="33">
        <f t="shared" ref="I48" ca="1" si="28">IF($A48 &lt;=I$43,($B$5*(1-I33)*J47 + $B$6*(1-I33)*J48+$B$5*I33*$B$7 + $B$6*I33*$B$7)/(1+I18), "")</f>
        <v>77.56703196959937</v>
      </c>
      <c r="J48" s="33">
        <f t="shared" ca="1" si="12"/>
        <v>85.662048878105665</v>
      </c>
      <c r="K48" s="33">
        <f t="shared" ca="1" si="12"/>
        <v>93.171565431025556</v>
      </c>
      <c r="L48" s="19">
        <v>100</v>
      </c>
    </row>
    <row r="49" spans="1:12">
      <c r="A49" s="32">
        <v>5</v>
      </c>
      <c r="B49" s="33" t="str">
        <f t="shared" ref="B49" si="29">IF($A49 &lt;=B$43,($B$5*(1-B34)*C48 + $B$6*(1-B34)*C49+$B$5*B34*$B$7 + $B$6*B34*$B$7)/(1+B19), "")</f>
        <v/>
      </c>
      <c r="C49" s="33" t="str">
        <f t="shared" ref="C49" si="30">IF($A49 &lt;=C$43,($B$5*(1-C34)*D48 + $B$6*(1-C34)*D49+$B$5*C34*$B$7 + $B$6*C34*$B$7)/(1+C19), "")</f>
        <v/>
      </c>
      <c r="D49" s="33" t="str">
        <f t="shared" ref="D49" si="31">IF($A49 &lt;=D$43,($B$5*(1-D34)*E48 + $B$6*(1-D34)*E49+$B$5*D34*$B$7 + $B$6*D34*$B$7)/(1+D19), "")</f>
        <v/>
      </c>
      <c r="E49" s="33" t="str">
        <f t="shared" ref="E49" si="32">IF($A49 &lt;=E$43,($B$5*(1-E34)*F48 + $B$6*(1-E34)*F49+$B$5*E34*$B$7 + $B$6*E34*$B$7)/(1+E19), "")</f>
        <v/>
      </c>
      <c r="F49" s="33" t="str">
        <f t="shared" ref="F49" si="33">IF($A49 &lt;=F$43,($B$5*(1-F34)*G48 + $B$6*(1-F34)*G49+$B$5*F34*$B$7 + $B$6*F34*$B$7)/(1+F19), "")</f>
        <v/>
      </c>
      <c r="G49" s="33">
        <f t="shared" ref="G49" ca="1" si="34">IF($A49 &lt;=G$43,($B$5*(1-G34)*H48 + $B$6*(1-G34)*H49+$B$5*G34*$B$7 + $B$6*G34*$B$7)/(1+G19), "")</f>
        <v>65.358295749239787</v>
      </c>
      <c r="H49" s="33">
        <f t="shared" ref="H49" ca="1" si="35">IF($A49 &lt;=H$43,($B$5*(1-H34)*I48 + $B$6*(1-H34)*I49+$B$5*H34*$B$7 + $B$6*H34*$B$7)/(1+H19), "")</f>
        <v>73.261819491663744</v>
      </c>
      <c r="I49" s="33">
        <f t="shared" ref="I49" ca="1" si="36">IF($A49 &lt;=I$43,($B$5*(1-I34)*J48 + $B$6*(1-I34)*J49+$B$5*I34*$B$7 + $B$6*I34*$B$7)/(1+I19), "")</f>
        <v>80.782894980401821</v>
      </c>
      <c r="J49" s="33">
        <f t="shared" ca="1" si="12"/>
        <v>87.796631124413963</v>
      </c>
      <c r="K49" s="33">
        <f t="shared" ca="1" si="12"/>
        <v>94.218200442515027</v>
      </c>
      <c r="L49" s="19">
        <v>100</v>
      </c>
    </row>
    <row r="50" spans="1:12">
      <c r="A50" s="32">
        <v>4</v>
      </c>
      <c r="B50" s="33" t="str">
        <f t="shared" ref="B50" si="37">IF($A50 &lt;=B$43,($B$5*(1-B35)*C49 + $B$6*(1-B35)*C50+$B$5*B35*$B$7 + $B$6*B35*$B$7)/(1+B20), "")</f>
        <v/>
      </c>
      <c r="C50" s="33" t="str">
        <f t="shared" ref="C50" si="38">IF($A50 &lt;=C$43,($B$5*(1-C35)*D49 + $B$6*(1-C35)*D50+$B$5*C35*$B$7 + $B$6*C35*$B$7)/(1+C20), "")</f>
        <v/>
      </c>
      <c r="D50" s="33" t="str">
        <f t="shared" ref="D50" si="39">IF($A50 &lt;=D$43,($B$5*(1-D35)*E49 + $B$6*(1-D35)*E50+$B$5*D35*$B$7 + $B$6*D35*$B$7)/(1+D20), "")</f>
        <v/>
      </c>
      <c r="E50" s="33" t="str">
        <f t="shared" ref="E50" si="40">IF($A50 &lt;=E$43,($B$5*(1-E35)*F49 + $B$6*(1-E35)*F50+$B$5*E35*$B$7 + $B$6*E35*$B$7)/(1+E20), "")</f>
        <v/>
      </c>
      <c r="F50" s="33">
        <f t="shared" ref="F50" ca="1" si="41">IF($A50 &lt;=F$43,($B$5*(1-F35)*G49 + $B$6*(1-F35)*G50+$B$5*F35*$B$7 + $B$6*F35*$B$7)/(1+F20), "")</f>
        <v>62.586553933725064</v>
      </c>
      <c r="G50" s="33">
        <f t="shared" ref="G50" ca="1" si="42">IF($A50 &lt;=G$43,($B$5*(1-G35)*H49 + $B$6*(1-G35)*H50+$B$5*G35*$B$7 + $B$6*G35*$B$7)/(1+G20), "")</f>
        <v>69.950353005595076</v>
      </c>
      <c r="H50" s="33">
        <f t="shared" ref="H50" ca="1" si="43">IF($A50 &lt;=H$43,($B$5*(1-H35)*I49 + $B$6*(1-H35)*I50+$B$5*H35*$B$7 + $B$6*H35*$B$7)/(1+H20), "")</f>
        <v>76.975120798881335</v>
      </c>
      <c r="I50" s="33">
        <f t="shared" ref="I50" ca="1" si="44">IF($A50 &lt;=I$43,($B$5*(1-I35)*J49 + $B$6*(1-I35)*J50+$B$5*I35*$B$7 + $B$6*I35*$B$7)/(1+I20), "")</f>
        <v>83.551767936110636</v>
      </c>
      <c r="J50" s="33">
        <f t="shared" ca="1" si="12"/>
        <v>89.605500739547381</v>
      </c>
      <c r="K50" s="33">
        <f t="shared" ca="1" si="12"/>
        <v>95.093385544900002</v>
      </c>
      <c r="L50" s="19">
        <v>100</v>
      </c>
    </row>
    <row r="51" spans="1:12">
      <c r="A51" s="32">
        <v>3</v>
      </c>
      <c r="B51" s="33" t="str">
        <f t="shared" ref="B51" si="45">IF($A51 &lt;=B$43,($B$5*(1-B36)*C50 + $B$6*(1-B36)*C51+$B$5*B36*$B$7 + $B$6*B36*$B$7)/(1+B21), "")</f>
        <v/>
      </c>
      <c r="C51" s="33" t="str">
        <f t="shared" ref="C51" si="46">IF($A51 &lt;=C$43,($B$5*(1-C36)*D50 + $B$6*(1-C36)*D51+$B$5*C36*$B$7 + $B$6*C36*$B$7)/(1+C21), "")</f>
        <v/>
      </c>
      <c r="D51" s="33" t="str">
        <f t="shared" ref="D51" si="47">IF($A51 &lt;=D$43,($B$5*(1-D36)*E50 + $B$6*(1-D36)*E51+$B$5*D36*$B$7 + $B$6*D36*$B$7)/(1+D21), "")</f>
        <v/>
      </c>
      <c r="E51" s="33">
        <f t="shared" ref="E51" ca="1" si="48">IF($A51 &lt;=E$43,($B$5*(1-E36)*F50 + $B$6*(1-E36)*F51+$B$5*E36*$B$7 + $B$6*E36*$B$7)/(1+E21), "")</f>
        <v>60.517073647248786</v>
      </c>
      <c r="F51" s="33">
        <f t="shared" ref="F51" ca="1" si="49">IF($A51 &lt;=F$43,($B$5*(1-F36)*G50 + $B$6*(1-F36)*G51+$B$5*F36*$B$7 + $B$6*F36*$B$7)/(1+F21), "")</f>
        <v>67.415975229131092</v>
      </c>
      <c r="G51" s="33">
        <f t="shared" ref="G51" ca="1" si="50">IF($A51 &lt;=G$43,($B$5*(1-G36)*H50 + $B$6*(1-G36)*H51+$B$5*G36*$B$7 + $B$6*G36*$B$7)/(1+G21), "")</f>
        <v>74.007329720902362</v>
      </c>
      <c r="H51" s="33">
        <f t="shared" ref="H51" ca="1" si="51">IF($A51 &lt;=H$43,($B$5*(1-H36)*I50 + $B$6*(1-H36)*I51+$B$5*H36*$B$7 + $B$6*H36*$B$7)/(1+H21), "")</f>
        <v>80.195897022973369</v>
      </c>
      <c r="I51" s="33">
        <f t="shared" ref="I51" ca="1" si="52">IF($A51 &lt;=I$43,($B$5*(1-I36)*J50 + $B$6*(1-I36)*J51+$B$5*I36*$B$7 + $B$6*I36*$B$7)/(1+I21), "")</f>
        <v>85.916104704794563</v>
      </c>
      <c r="J51" s="33">
        <f t="shared" ca="1" si="12"/>
        <v>91.129865850497197</v>
      </c>
      <c r="K51" s="33">
        <f t="shared" ca="1" si="12"/>
        <v>95.822846913539919</v>
      </c>
      <c r="L51" s="19">
        <v>100</v>
      </c>
    </row>
    <row r="52" spans="1:12">
      <c r="A52" s="32">
        <v>2</v>
      </c>
      <c r="B52" s="33" t="str">
        <f t="shared" ref="B52" si="53">IF($A52 &lt;=B$43,($B$5*(1-B37)*C51 + $B$6*(1-B37)*C52+$B$5*B37*$B$7 + $B$6*B37*$B$7)/(1+B22), "")</f>
        <v/>
      </c>
      <c r="C52" s="33" t="str">
        <f t="shared" ref="C52" si="54">IF($A52 &lt;=C$43,($B$5*(1-C37)*D51 + $B$6*(1-C37)*D52+$B$5*C37*$B$7 + $B$6*C37*$B$7)/(1+C22), "")</f>
        <v/>
      </c>
      <c r="D52" s="33">
        <f t="shared" ref="D52" ca="1" si="55">IF($A52 &lt;=D$43,($B$5*(1-D37)*E51 + $B$6*(1-D37)*E52+$B$5*D37*$B$7 + $B$6*D37*$B$7)/(1+D22), "")</f>
        <v>59.002642014345362</v>
      </c>
      <c r="E52" s="33">
        <f t="shared" ref="E52" ca="1" si="56">IF($A52 &lt;=E$43,($B$5*(1-E37)*F51 + $B$6*(1-E37)*F52+$B$5*E37*$B$7 + $B$6*E37*$B$7)/(1+E22), "")</f>
        <v>65.496264783326552</v>
      </c>
      <c r="F52" s="33">
        <f t="shared" ref="F52" ca="1" si="57">IF($A52 &lt;=F$43,($B$5*(1-F37)*G51 + $B$6*(1-F37)*G52+$B$5*F37*$B$7 + $B$6*F37*$B$7)/(1+F22), "")</f>
        <v>71.705253593506484</v>
      </c>
      <c r="G52" s="33">
        <f t="shared" ref="G52" ca="1" si="58">IF($A52 &lt;=G$43,($B$5*(1-G37)*H51 + $B$6*(1-G37)*H52+$B$5*G37*$B$7 + $B$6*G37*$B$7)/(1+G22), "")</f>
        <v>77.546548149514351</v>
      </c>
      <c r="H52" s="33">
        <f t="shared" ref="H52" ca="1" si="59">IF($A52 &lt;=H$43,($B$5*(1-H37)*I51 + $B$6*(1-H37)*I52+$B$5*H37*$B$7 + $B$6*H37*$B$7)/(1+H22), "")</f>
        <v>82.962979364879715</v>
      </c>
      <c r="I52" s="33">
        <f t="shared" ref="I52" ca="1" si="60">IF($A52 &lt;=I$43,($B$5*(1-I37)*J51 + $B$6*(1-I37)*J52+$B$5*I37*$B$7 + $B$6*I37*$B$7)/(1+I22), "")</f>
        <v>87.921249647400643</v>
      </c>
      <c r="J52" s="33">
        <f t="shared" ca="1" si="12"/>
        <v>92.408664864849058</v>
      </c>
      <c r="K52" s="33">
        <f t="shared" ca="1" si="12"/>
        <v>96.429284591436584</v>
      </c>
      <c r="L52" s="19">
        <v>100</v>
      </c>
    </row>
    <row r="53" spans="1:12">
      <c r="A53" s="32">
        <v>1</v>
      </c>
      <c r="B53" s="33" t="str">
        <f t="shared" ref="B53" si="61">IF($A53 &lt;=B$43,($B$5*(1-B38)*C52 + $B$6*(1-B38)*C53+$B$5*B38*$B$7 + $B$6*B38*$B$7)/(1+B23), "")</f>
        <v/>
      </c>
      <c r="C53" s="33">
        <f t="shared" ref="C53" ca="1" si="62">IF($A53 &lt;=C$43,($B$5*(1-C38)*D52 + $B$6*(1-C38)*D53+$B$5*C38*$B$7 + $B$6*C38*$B$7)/(1+C23), "")</f>
        <v>57.931391452359406</v>
      </c>
      <c r="D53" s="33">
        <f t="shared" ref="D53" ca="1" si="63">IF($A53 &lt;=D$43,($B$5*(1-D38)*E52 + $B$6*(1-D38)*E53+$B$5*D38*$B$7 + $B$6*D38*$B$7)/(1+D23), "")</f>
        <v>64.067437921323005</v>
      </c>
      <c r="E53" s="33">
        <f t="shared" ref="E53" ca="1" si="64">IF($A53 &lt;=E$43,($B$5*(1-E38)*F52 + $B$6*(1-E38)*F53+$B$5*E38*$B$7 + $B$6*E38*$B$7)/(1+E23), "")</f>
        <v>69.935606122589661</v>
      </c>
      <c r="F53" s="33">
        <f t="shared" ref="F53" ca="1" si="65">IF($A53 &lt;=F$43,($B$5*(1-F38)*G52 + $B$6*(1-F38)*G53+$B$5*F38*$B$7 + $B$6*F38*$B$7)/(1+F23), "")</f>
        <v>75.463591017392361</v>
      </c>
      <c r="G53" s="33">
        <f t="shared" ref="G53" ca="1" si="66">IF($A53 &lt;=G$43,($B$5*(1-G38)*H52 + $B$6*(1-G38)*H53+$B$5*G38*$B$7 + $B$6*G38*$B$7)/(1+G23), "")</f>
        <v>80.601845322939781</v>
      </c>
      <c r="H53" s="33">
        <f t="shared" ref="H53" ca="1" si="67">IF($A53 &lt;=H$43,($B$5*(1-H38)*I52 + $B$6*(1-H38)*I53+$B$5*H38*$B$7 + $B$6*H38*$B$7)/(1+H23), "")</f>
        <v>85.321668600980217</v>
      </c>
      <c r="I53" s="33">
        <f t="shared" ref="I53" ca="1" si="68">IF($A53 &lt;=I$43,($B$5*(1-I38)*J52 + $B$6*(1-I38)*J53+$B$5*I38*$B$7 + $B$6*I38*$B$7)/(1+I23), "")</f>
        <v>89.612298625024749</v>
      </c>
      <c r="J53" s="33">
        <f t="shared" ca="1" si="12"/>
        <v>93.47755327573573</v>
      </c>
      <c r="K53" s="33">
        <f t="shared" ca="1" si="12"/>
        <v>96.932438368426034</v>
      </c>
      <c r="L53" s="19">
        <v>100</v>
      </c>
    </row>
    <row r="54" spans="1:12" ht="13.5" thickBot="1">
      <c r="A54" s="35">
        <v>0</v>
      </c>
      <c r="B54" s="36">
        <f t="shared" ref="B54" ca="1" si="69">IF($A54 &lt;=B$43,($B$5*(1-B39)*C53 + $B$6*(1-B39)*C54+$B$5*B39*$B$7 + $B$6*B39*$B$7)/(1+B24), "")</f>
        <v>57.216858239428994</v>
      </c>
      <c r="C54" s="36">
        <f t="shared" ref="C54" ca="1" si="70">IF($A54 &lt;=C$43,($B$5*(1-C39)*D53 + $B$6*(1-C39)*D54+$B$5*C39*$B$7 + $B$6*C39*$B$7)/(1+C24), "")</f>
        <v>63.033661378752598</v>
      </c>
      <c r="D54" s="36">
        <f t="shared" ref="D54" ca="1" si="71">IF($A54 &lt;=D$43,($B$5*(1-D39)*E53 + $B$6*(1-D39)*E54+$B$5*D39*$B$7 + $B$6*D39*$B$7)/(1+D24), "")</f>
        <v>68.594939476713108</v>
      </c>
      <c r="E54" s="36">
        <f t="shared" ref="E54" ca="1" si="72">IF($A54 &lt;=E$43,($B$5*(1-E39)*F53 + $B$6*(1-E39)*F54+$B$5*E39*$B$7 + $B$6*E39*$B$7)/(1+E24), "")</f>
        <v>73.837923618960716</v>
      </c>
      <c r="F54" s="36">
        <f t="shared" ref="F54" ca="1" si="73">IF($A54 &lt;=F$43,($B$5*(1-F39)*G53 + $B$6*(1-F39)*G54+$B$5*F39*$B$7 + $B$6*F39*$B$7)/(1+F24), "")</f>
        <v>78.719960458577546</v>
      </c>
      <c r="G54" s="36">
        <f t="shared" ref="G54" ca="1" si="74">IF($A54 &lt;=G$43,($B$5*(1-G39)*H53 + $B$6*(1-G39)*H54+$B$5*G39*$B$7 + $B$6*G39*$B$7)/(1+G24), "")</f>
        <v>83.216680315166855</v>
      </c>
      <c r="H54" s="36">
        <f t="shared" ref="H54" ca="1" si="75">IF($A54 &lt;=H$43,($B$5*(1-H39)*I53 + $B$6*(1-H39)*I54+$B$5*H39*$B$7 + $B$6*H39*$B$7)/(1+H24), "")</f>
        <v>87.319375685225566</v>
      </c>
      <c r="I54" s="36">
        <f t="shared" ref="I54" ca="1" si="76">IF($A54 &lt;=I$43,($B$5*(1-I39)*J53 + $B$6*(1-I39)*J54+$B$5*I39*$B$7 + $B$6*I39*$B$7)/(1+I24), "")</f>
        <v>91.032042497330892</v>
      </c>
      <c r="J54" s="36">
        <f t="shared" ca="1" si="12"/>
        <v>94.368423046682594</v>
      </c>
      <c r="K54" s="36">
        <f t="shared" ca="1" si="12"/>
        <v>97.3492758518275</v>
      </c>
      <c r="L54" s="37">
        <v>100</v>
      </c>
    </row>
    <row r="55" spans="1:12">
      <c r="B55" s="5"/>
      <c r="C55" s="5"/>
      <c r="D55" s="2"/>
      <c r="E55" s="5"/>
    </row>
    <row r="56" spans="1:12">
      <c r="B56" s="5"/>
      <c r="C56" s="5"/>
      <c r="D56" s="2"/>
      <c r="E56" s="5"/>
    </row>
    <row r="59" spans="1:12">
      <c r="B59" s="6" t="s">
        <v>5</v>
      </c>
      <c r="C59" s="3"/>
      <c r="D59" s="6"/>
      <c r="E59" s="6"/>
      <c r="F59" s="6"/>
      <c r="G59" s="6"/>
    </row>
    <row r="62" spans="1:12">
      <c r="A62" s="1"/>
    </row>
  </sheetData>
  <mergeCells count="4">
    <mergeCell ref="A27:B27"/>
    <mergeCell ref="A1:B1"/>
    <mergeCell ref="A12:B12"/>
    <mergeCell ref="A42:C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AJ23"/>
  <sheetViews>
    <sheetView topLeftCell="B13" zoomScale="115" zoomScaleNormal="115" workbookViewId="0">
      <selection activeCell="D20" sqref="D20"/>
    </sheetView>
  </sheetViews>
  <sheetFormatPr defaultColWidth="10.33203125" defaultRowHeight="12.75"/>
  <cols>
    <col min="1" max="1" width="14" style="6" customWidth="1"/>
    <col min="2" max="2" width="9.83203125" customWidth="1"/>
    <col min="3" max="4" width="14.5" style="5" customWidth="1"/>
    <col min="5" max="5" width="9" style="5" customWidth="1"/>
    <col min="6" max="6" width="10.33203125" style="5"/>
    <col min="8" max="8" width="17.83203125" customWidth="1"/>
    <col min="9" max="9" width="13.6640625" customWidth="1"/>
    <col min="10" max="10" width="10.33203125" style="5"/>
    <col min="14" max="14" width="17.83203125" customWidth="1"/>
    <col min="15" max="15" width="12.83203125" customWidth="1"/>
    <col min="16" max="16" width="10.33203125" style="5"/>
    <col min="21" max="21" width="15.33203125" customWidth="1"/>
    <col min="27" max="27" width="13.6640625" customWidth="1"/>
    <col min="33" max="33" width="14.1640625" customWidth="1"/>
  </cols>
  <sheetData>
    <row r="2" spans="1:36" ht="15">
      <c r="B2" s="103"/>
      <c r="E2" s="104" t="s">
        <v>34</v>
      </c>
      <c r="F2" s="5">
        <v>0.05</v>
      </c>
    </row>
    <row r="3" spans="1:36" s="106" customFormat="1" ht="60">
      <c r="A3" s="105"/>
      <c r="C3" s="107"/>
      <c r="D3" s="107"/>
      <c r="E3" s="107"/>
      <c r="F3" s="107"/>
      <c r="H3" s="106" t="s">
        <v>35</v>
      </c>
      <c r="J3" s="107"/>
      <c r="N3" s="106" t="s">
        <v>36</v>
      </c>
      <c r="P3" s="107"/>
      <c r="T3" s="106" t="s">
        <v>37</v>
      </c>
      <c r="V3" s="107"/>
      <c r="Z3" s="106" t="s">
        <v>38</v>
      </c>
      <c r="AB3" s="107"/>
      <c r="AF3" s="106" t="s">
        <v>39</v>
      </c>
    </row>
    <row r="4" spans="1:36" ht="15">
      <c r="A4" s="108" t="s">
        <v>40</v>
      </c>
      <c r="B4" s="103" t="s">
        <v>41</v>
      </c>
      <c r="C4" s="103" t="s">
        <v>42</v>
      </c>
      <c r="D4" s="103" t="s">
        <v>43</v>
      </c>
      <c r="E4" s="104" t="s">
        <v>44</v>
      </c>
      <c r="H4" s="103" t="s">
        <v>45</v>
      </c>
      <c r="I4" s="103" t="s">
        <v>46</v>
      </c>
      <c r="J4" s="103" t="s">
        <v>47</v>
      </c>
      <c r="K4" s="103"/>
      <c r="L4" s="103"/>
      <c r="M4" s="103"/>
      <c r="N4" s="103" t="s">
        <v>45</v>
      </c>
      <c r="O4" s="103" t="s">
        <v>46</v>
      </c>
      <c r="P4" s="103" t="s">
        <v>47</v>
      </c>
      <c r="Q4" s="103"/>
      <c r="R4" s="103"/>
      <c r="S4" s="103"/>
      <c r="T4" s="103" t="s">
        <v>45</v>
      </c>
      <c r="U4" s="103" t="s">
        <v>46</v>
      </c>
      <c r="V4" s="103" t="s">
        <v>47</v>
      </c>
      <c r="W4" s="103"/>
      <c r="X4" s="103"/>
      <c r="Y4" s="103"/>
      <c r="Z4" s="103" t="s">
        <v>45</v>
      </c>
      <c r="AA4" s="103" t="s">
        <v>46</v>
      </c>
      <c r="AB4" s="103" t="s">
        <v>47</v>
      </c>
      <c r="AC4" s="103"/>
      <c r="AD4" s="103"/>
      <c r="AE4" s="103"/>
      <c r="AF4" s="103" t="s">
        <v>45</v>
      </c>
      <c r="AG4" s="103" t="s">
        <v>46</v>
      </c>
      <c r="AH4" s="103" t="s">
        <v>47</v>
      </c>
      <c r="AI4" s="103"/>
      <c r="AJ4" s="103"/>
    </row>
    <row r="5" spans="1:36" ht="15">
      <c r="J5" s="103" t="s">
        <v>48</v>
      </c>
      <c r="K5" s="103"/>
      <c r="L5" s="103"/>
      <c r="M5" s="103"/>
      <c r="P5" s="103" t="s">
        <v>48</v>
      </c>
      <c r="Q5" s="103"/>
      <c r="R5" s="103"/>
      <c r="S5" s="103"/>
      <c r="V5" s="103" t="s">
        <v>48</v>
      </c>
      <c r="W5" s="103"/>
      <c r="X5" s="103"/>
      <c r="Y5" s="103"/>
      <c r="AB5" s="103" t="s">
        <v>48</v>
      </c>
      <c r="AC5" s="103"/>
      <c r="AD5" s="103"/>
      <c r="AE5" s="103"/>
      <c r="AH5" s="103" t="s">
        <v>48</v>
      </c>
      <c r="AI5" s="103"/>
      <c r="AJ5" s="103"/>
    </row>
    <row r="6" spans="1:36">
      <c r="A6" s="6">
        <v>1.7647502021782901E-2</v>
      </c>
      <c r="B6">
        <v>0</v>
      </c>
      <c r="C6" s="5">
        <v>1</v>
      </c>
      <c r="E6" s="5">
        <v>1</v>
      </c>
      <c r="V6" s="5"/>
      <c r="AB6" s="5"/>
    </row>
    <row r="7" spans="1:36">
      <c r="A7" s="6">
        <v>2.4963766356078252E-2</v>
      </c>
      <c r="B7">
        <v>6</v>
      </c>
      <c r="C7" s="5">
        <f t="shared" ref="C7:C16" si="0">C6*(1-A6)</f>
        <v>0.98235249797821711</v>
      </c>
      <c r="D7" s="5">
        <f t="shared" ref="D7:D16" si="1">C6*A6</f>
        <v>1.7647502021782901E-2</v>
      </c>
      <c r="E7" s="5">
        <f t="shared" ref="E7:E16" si="2">1/(1+rf/2)^(B7/6)</f>
        <v>0.97560975609756106</v>
      </c>
      <c r="H7">
        <v>5</v>
      </c>
      <c r="I7">
        <v>10</v>
      </c>
      <c r="J7" s="5">
        <f>$E7*(H7*$C7+I7*$D7)</f>
        <v>4.9641341562038193</v>
      </c>
      <c r="N7">
        <v>2</v>
      </c>
      <c r="O7">
        <v>25</v>
      </c>
      <c r="P7" s="5">
        <f>$E7*(N7*$C7+O7*$D7)</f>
        <v>2.3472122404887874</v>
      </c>
      <c r="T7">
        <v>5</v>
      </c>
      <c r="U7">
        <v>50</v>
      </c>
      <c r="V7" s="5">
        <f t="shared" ref="V7:V12" si="3">$E7*(T7*$C7+U7*$D7)</f>
        <v>5.6528171619319325</v>
      </c>
      <c r="Z7">
        <v>5</v>
      </c>
      <c r="AA7">
        <v>10</v>
      </c>
      <c r="AB7" s="5">
        <f t="shared" ref="AB7:AB14" si="4">$E7*(Z7*$C7+AA7*$D7)</f>
        <v>4.9641341562038193</v>
      </c>
      <c r="AF7">
        <v>10</v>
      </c>
      <c r="AG7">
        <v>20</v>
      </c>
      <c r="AH7" s="5">
        <f t="shared" ref="AH7:AH16" si="5">$E7*(AF7*$C7+AG7*$D7)</f>
        <v>9.9282683124076385</v>
      </c>
    </row>
    <row r="8" spans="1:36">
      <c r="A8" s="6">
        <v>2.4990229127076245E-2</v>
      </c>
      <c r="B8">
        <v>12</v>
      </c>
      <c r="C8" s="5">
        <f t="shared" si="0"/>
        <v>0.95782927973937915</v>
      </c>
      <c r="D8" s="5">
        <f t="shared" si="1"/>
        <v>2.4523218238838046E-2</v>
      </c>
      <c r="E8" s="5">
        <f t="shared" si="2"/>
        <v>0.95181439619274244</v>
      </c>
      <c r="H8">
        <v>105</v>
      </c>
      <c r="I8">
        <v>10</v>
      </c>
      <c r="J8" s="5">
        <f>$E8*(H8*$C8+I8*$D8)</f>
        <v>95.959363764448014</v>
      </c>
      <c r="N8">
        <v>2</v>
      </c>
      <c r="O8">
        <v>25</v>
      </c>
      <c r="P8" s="5">
        <f>$E8*(N8*$C8+O8*$D8)</f>
        <v>2.406890199119295</v>
      </c>
      <c r="T8">
        <v>5</v>
      </c>
      <c r="U8">
        <v>50</v>
      </c>
      <c r="V8" s="5">
        <f t="shared" si="3"/>
        <v>5.7254560957894567</v>
      </c>
      <c r="Z8">
        <v>5</v>
      </c>
      <c r="AA8">
        <v>10</v>
      </c>
      <c r="AB8" s="5">
        <f t="shared" si="4"/>
        <v>4.7917940093613574</v>
      </c>
      <c r="AF8">
        <v>10</v>
      </c>
      <c r="AG8">
        <v>20</v>
      </c>
      <c r="AH8" s="5">
        <f t="shared" si="5"/>
        <v>9.5835880187227147</v>
      </c>
    </row>
    <row r="9" spans="1:36">
      <c r="A9" s="6">
        <v>2.7431556927725195E-2</v>
      </c>
      <c r="B9">
        <v>18</v>
      </c>
      <c r="C9" s="5">
        <f t="shared" si="0"/>
        <v>0.93389290657406965</v>
      </c>
      <c r="D9" s="5">
        <f t="shared" si="1"/>
        <v>2.3936373165309492E-2</v>
      </c>
      <c r="E9" s="5">
        <f t="shared" si="2"/>
        <v>0.92859941091974885</v>
      </c>
      <c r="N9">
        <v>2</v>
      </c>
      <c r="O9">
        <v>25</v>
      </c>
      <c r="P9" s="5">
        <f>$E9*(N9*$C9+O9*$D9)</f>
        <v>2.2901073563351684</v>
      </c>
      <c r="T9">
        <v>5</v>
      </c>
      <c r="U9">
        <v>50</v>
      </c>
      <c r="V9" s="5">
        <f t="shared" si="3"/>
        <v>5.4474271155771499</v>
      </c>
      <c r="Z9">
        <v>5</v>
      </c>
      <c r="AA9">
        <v>10</v>
      </c>
      <c r="AB9" s="5">
        <f t="shared" si="4"/>
        <v>4.5583350347426821</v>
      </c>
      <c r="AF9">
        <v>10</v>
      </c>
      <c r="AG9">
        <v>20</v>
      </c>
      <c r="AH9" s="5">
        <f t="shared" si="5"/>
        <v>9.1166700694853642</v>
      </c>
    </row>
    <row r="10" spans="1:36">
      <c r="A10" s="6">
        <v>2.7835578257245593E-2</v>
      </c>
      <c r="B10">
        <v>24</v>
      </c>
      <c r="C10" s="5">
        <f t="shared" si="0"/>
        <v>0.90827477014298441</v>
      </c>
      <c r="D10" s="5">
        <f t="shared" si="1"/>
        <v>2.5618136431085337E-2</v>
      </c>
      <c r="E10" s="5">
        <f t="shared" si="2"/>
        <v>0.90595064479975507</v>
      </c>
      <c r="N10">
        <v>102</v>
      </c>
      <c r="O10">
        <v>25</v>
      </c>
      <c r="P10" s="5">
        <f>$E10*(N10*$C10+O10*$D10)</f>
        <v>84.511134774429124</v>
      </c>
      <c r="T10">
        <v>5</v>
      </c>
      <c r="U10">
        <v>50</v>
      </c>
      <c r="V10" s="5">
        <f t="shared" si="3"/>
        <v>5.2746989292474229</v>
      </c>
      <c r="Z10">
        <v>5</v>
      </c>
      <c r="AA10">
        <v>10</v>
      </c>
      <c r="AB10" s="5">
        <f t="shared" si="4"/>
        <v>4.3463482405150282</v>
      </c>
      <c r="AF10">
        <v>10</v>
      </c>
      <c r="AG10">
        <v>20</v>
      </c>
      <c r="AH10" s="5">
        <f t="shared" si="5"/>
        <v>8.6926964810300564</v>
      </c>
    </row>
    <row r="11" spans="1:36">
      <c r="A11" s="6">
        <v>3.4947987836785051E-2</v>
      </c>
      <c r="B11">
        <v>30</v>
      </c>
      <c r="C11" s="5">
        <f t="shared" si="0"/>
        <v>0.88299241669958761</v>
      </c>
      <c r="D11" s="5">
        <f t="shared" si="1"/>
        <v>2.5282353443396795E-2</v>
      </c>
      <c r="E11" s="5">
        <f t="shared" si="2"/>
        <v>0.88385428760951712</v>
      </c>
      <c r="T11">
        <v>5</v>
      </c>
      <c r="U11">
        <v>50</v>
      </c>
      <c r="V11" s="5">
        <f t="shared" si="3"/>
        <v>5.019478991723374</v>
      </c>
      <c r="Z11">
        <v>5</v>
      </c>
      <c r="AA11">
        <v>10</v>
      </c>
      <c r="AB11" s="5">
        <f t="shared" si="4"/>
        <v>4.1256423320511546</v>
      </c>
      <c r="AF11">
        <v>10</v>
      </c>
      <c r="AG11">
        <v>20</v>
      </c>
      <c r="AH11" s="5">
        <f t="shared" si="5"/>
        <v>8.2512846641023092</v>
      </c>
    </row>
    <row r="12" spans="1:36">
      <c r="A12" s="6">
        <v>3.4947987836785072E-2</v>
      </c>
      <c r="B12">
        <v>36</v>
      </c>
      <c r="C12" s="5">
        <f t="shared" si="0"/>
        <v>0.852133608460797</v>
      </c>
      <c r="D12" s="5">
        <f t="shared" si="1"/>
        <v>3.0858808238790624E-2</v>
      </c>
      <c r="E12" s="5">
        <f t="shared" si="2"/>
        <v>0.86229686596050459</v>
      </c>
      <c r="T12">
        <v>105</v>
      </c>
      <c r="U12">
        <v>50</v>
      </c>
      <c r="V12" s="5">
        <f t="shared" si="3"/>
        <v>78.483647376892165</v>
      </c>
      <c r="Z12">
        <v>5</v>
      </c>
      <c r="AA12">
        <v>10</v>
      </c>
      <c r="AB12" s="5">
        <f t="shared" si="4"/>
        <v>3.9400552360926588</v>
      </c>
      <c r="AF12">
        <v>10</v>
      </c>
      <c r="AG12">
        <v>20</v>
      </c>
      <c r="AH12" s="5">
        <f t="shared" si="5"/>
        <v>7.8801104721853177</v>
      </c>
    </row>
    <row r="13" spans="1:36">
      <c r="A13" s="6">
        <v>3.7458209547101592E-2</v>
      </c>
      <c r="B13">
        <v>42</v>
      </c>
      <c r="C13" s="5">
        <f t="shared" si="0"/>
        <v>0.82235325347699328</v>
      </c>
      <c r="D13" s="5">
        <f t="shared" si="1"/>
        <v>2.9780354983803707E-2</v>
      </c>
      <c r="E13" s="5">
        <f t="shared" si="2"/>
        <v>0.84126523508341911</v>
      </c>
      <c r="V13" s="5"/>
      <c r="Z13">
        <v>5</v>
      </c>
      <c r="AA13">
        <v>10</v>
      </c>
      <c r="AB13" s="5">
        <f t="shared" si="4"/>
        <v>3.7096177889028601</v>
      </c>
      <c r="AF13">
        <v>10</v>
      </c>
      <c r="AG13">
        <v>20</v>
      </c>
      <c r="AH13" s="5">
        <f t="shared" si="5"/>
        <v>7.4192355778057202</v>
      </c>
    </row>
    <row r="14" spans="1:36">
      <c r="A14" s="6">
        <v>4.06123271346049E-2</v>
      </c>
      <c r="B14">
        <v>48</v>
      </c>
      <c r="C14" s="5">
        <f t="shared" si="0"/>
        <v>0.7915493729865114</v>
      </c>
      <c r="D14" s="5">
        <f t="shared" si="1"/>
        <v>3.0803880490481966E-2</v>
      </c>
      <c r="E14" s="5">
        <f t="shared" si="2"/>
        <v>0.82074657081309188</v>
      </c>
      <c r="V14" s="5"/>
      <c r="Z14">
        <v>105</v>
      </c>
      <c r="AA14">
        <v>10</v>
      </c>
      <c r="AB14" s="5">
        <f t="shared" si="4"/>
        <v>68.467272311135886</v>
      </c>
      <c r="AF14">
        <v>10</v>
      </c>
      <c r="AG14">
        <v>20</v>
      </c>
      <c r="AH14" s="5">
        <f t="shared" si="5"/>
        <v>7.0022579206853104</v>
      </c>
    </row>
    <row r="15" spans="1:36">
      <c r="A15" s="6">
        <v>4.2105411495572051E-2</v>
      </c>
      <c r="B15">
        <v>54</v>
      </c>
      <c r="C15" s="5">
        <f t="shared" si="0"/>
        <v>0.75940271090759182</v>
      </c>
      <c r="D15" s="5">
        <f t="shared" si="1"/>
        <v>3.2146662078919593E-2</v>
      </c>
      <c r="E15" s="5">
        <f t="shared" si="2"/>
        <v>0.8007283617688703</v>
      </c>
      <c r="V15" s="5"/>
      <c r="AB15" s="5"/>
      <c r="AF15">
        <v>10</v>
      </c>
      <c r="AG15">
        <v>20</v>
      </c>
      <c r="AH15" s="5">
        <f t="shared" si="5"/>
        <v>6.5955677675345656</v>
      </c>
    </row>
    <row r="16" spans="1:36">
      <c r="A16" s="6">
        <v>4.2115306145191059E-2</v>
      </c>
      <c r="B16">
        <v>60</v>
      </c>
      <c r="C16" s="5">
        <f t="shared" si="0"/>
        <v>0.72742774727397475</v>
      </c>
      <c r="D16" s="5">
        <f t="shared" si="1"/>
        <v>3.1974963633617098E-2</v>
      </c>
      <c r="E16" s="5">
        <f t="shared" si="2"/>
        <v>0.78119840172572708</v>
      </c>
      <c r="V16" s="5"/>
      <c r="AB16" s="5"/>
      <c r="AF16">
        <v>110</v>
      </c>
      <c r="AG16">
        <v>20</v>
      </c>
      <c r="AH16" s="5">
        <f t="shared" si="5"/>
        <v>63.00876909926766</v>
      </c>
    </row>
    <row r="17" spans="9:34">
      <c r="V17" s="5"/>
      <c r="AB17" s="5"/>
    </row>
    <row r="18" spans="9:34" ht="15">
      <c r="I18" s="109" t="s">
        <v>49</v>
      </c>
      <c r="J18" s="5">
        <f>SUM(J7:J16)</f>
        <v>100.92349792065184</v>
      </c>
      <c r="O18" s="109" t="s">
        <v>49</v>
      </c>
      <c r="P18" s="5">
        <f>SUM(P7:P16)</f>
        <v>91.55534457037237</v>
      </c>
      <c r="U18" s="109" t="s">
        <v>49</v>
      </c>
      <c r="V18" s="5">
        <f>SUM(V7:V16)</f>
        <v>105.60352567116149</v>
      </c>
      <c r="AA18" s="109" t="s">
        <v>49</v>
      </c>
      <c r="AB18" s="5">
        <f>SUM(AB7:AB16)</f>
        <v>98.903199109005442</v>
      </c>
      <c r="AG18" s="109" t="s">
        <v>49</v>
      </c>
      <c r="AH18" s="5">
        <f>SUM(AH7:AH16)</f>
        <v>137.47844838322666</v>
      </c>
    </row>
    <row r="19" spans="9:34" ht="15">
      <c r="I19" s="109" t="s">
        <v>50</v>
      </c>
      <c r="J19" s="5">
        <v>100.92349791790602</v>
      </c>
      <c r="O19" s="109" t="s">
        <v>50</v>
      </c>
      <c r="P19" s="5">
        <v>91.555344568772824</v>
      </c>
      <c r="U19" s="109" t="s">
        <v>50</v>
      </c>
      <c r="V19" s="5">
        <v>105.60352567177645</v>
      </c>
      <c r="AA19" s="109" t="s">
        <v>50</v>
      </c>
      <c r="AB19" s="5">
        <v>98.903199109608323</v>
      </c>
      <c r="AG19" s="109" t="s">
        <v>50</v>
      </c>
      <c r="AH19" s="5">
        <v>137.4784483848259</v>
      </c>
    </row>
    <row r="20" spans="9:34" ht="15">
      <c r="I20" s="109" t="s">
        <v>51</v>
      </c>
      <c r="J20" s="5">
        <f>(J18-J19)^2</f>
        <v>7.5395348755242623E-18</v>
      </c>
      <c r="O20" s="109" t="s">
        <v>51</v>
      </c>
      <c r="P20" s="5">
        <f>(P18-P19)^2</f>
        <v>2.5585454387826304E-18</v>
      </c>
      <c r="U20" s="109" t="s">
        <v>51</v>
      </c>
      <c r="V20" s="5">
        <f>(V18-V19)^2</f>
        <v>3.7817644970127338E-19</v>
      </c>
      <c r="AA20" s="109" t="s">
        <v>51</v>
      </c>
      <c r="AB20" s="5">
        <f>(AB18-AB19)^2</f>
        <v>3.6346586241748823E-19</v>
      </c>
      <c r="AG20" s="109" t="s">
        <v>51</v>
      </c>
      <c r="AH20" s="5">
        <f>(AH18-AH19)^2</f>
        <v>2.5575453766142602E-18</v>
      </c>
    </row>
    <row r="21" spans="9:34" ht="15">
      <c r="I21" s="109" t="s">
        <v>52</v>
      </c>
      <c r="J21" s="110">
        <f>J20+P20+V20+AB20+AH20</f>
        <v>1.3397268003039915E-17</v>
      </c>
    </row>
    <row r="23" spans="9:34">
      <c r="J23" s="5">
        <v>100.92349791790602</v>
      </c>
      <c r="O23" t="s">
        <v>50</v>
      </c>
      <c r="P23" s="5">
        <v>91.555344568772824</v>
      </c>
      <c r="U23" t="s">
        <v>50</v>
      </c>
      <c r="V23" s="5">
        <v>105.60352567177645</v>
      </c>
      <c r="AA23" t="s">
        <v>50</v>
      </c>
      <c r="AB23" s="5">
        <v>98.903199109608323</v>
      </c>
      <c r="AH23" s="5">
        <v>137.4784483848259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1"/>
  <sheetViews>
    <sheetView tabSelected="1" zoomScale="115" zoomScaleNormal="115" workbookViewId="0">
      <selection activeCell="B2" sqref="B2"/>
    </sheetView>
  </sheetViews>
  <sheetFormatPr defaultColWidth="10.33203125" defaultRowHeight="12.75"/>
  <cols>
    <col min="1" max="1" width="14.33203125" customWidth="1"/>
    <col min="2" max="2" width="13.83203125" style="5" customWidth="1"/>
    <col min="3" max="3" width="11" style="9" customWidth="1"/>
    <col min="4" max="5" width="12.1640625" customWidth="1"/>
    <col min="7" max="7" width="10.33203125" style="112"/>
    <col min="8" max="8" width="13.33203125" customWidth="1"/>
    <col min="10" max="10" width="11.33203125" customWidth="1"/>
    <col min="11" max="11" width="12" customWidth="1"/>
    <col min="12" max="12" width="11.6640625" customWidth="1"/>
  </cols>
  <sheetData>
    <row r="1" spans="1:12" ht="15">
      <c r="A1" s="103" t="s">
        <v>53</v>
      </c>
      <c r="B1" s="111">
        <v>301.51</v>
      </c>
      <c r="C1"/>
    </row>
    <row r="2" spans="1:12" ht="15">
      <c r="A2" s="103" t="s">
        <v>54</v>
      </c>
      <c r="B2" s="113">
        <v>10000000</v>
      </c>
      <c r="C2"/>
    </row>
    <row r="3" spans="1:12" ht="30" customHeight="1">
      <c r="A3" s="103" t="s">
        <v>46</v>
      </c>
      <c r="B3" s="111">
        <v>0.25</v>
      </c>
      <c r="C3"/>
    </row>
    <row r="4" spans="1:12" ht="30" customHeight="1">
      <c r="A4" s="103" t="s">
        <v>55</v>
      </c>
      <c r="B4" s="111">
        <v>0.05</v>
      </c>
      <c r="C4"/>
    </row>
    <row r="5" spans="1:12" s="116" customFormat="1" ht="81" customHeight="1">
      <c r="A5" s="114" t="s">
        <v>56</v>
      </c>
      <c r="B5" s="114" t="s">
        <v>57</v>
      </c>
      <c r="C5" s="115" t="s">
        <v>40</v>
      </c>
      <c r="D5" s="114" t="s">
        <v>58</v>
      </c>
      <c r="E5" s="114" t="s">
        <v>59</v>
      </c>
      <c r="F5" s="114" t="s">
        <v>60</v>
      </c>
      <c r="G5" s="114" t="s">
        <v>61</v>
      </c>
      <c r="H5" s="114" t="s">
        <v>62</v>
      </c>
      <c r="I5" s="114" t="s">
        <v>63</v>
      </c>
      <c r="J5" s="114" t="s">
        <v>64</v>
      </c>
      <c r="K5" s="114" t="s">
        <v>65</v>
      </c>
      <c r="L5" s="114" t="s">
        <v>66</v>
      </c>
    </row>
    <row r="6" spans="1:12">
      <c r="A6">
        <v>0</v>
      </c>
      <c r="B6" s="5">
        <v>1</v>
      </c>
      <c r="C6" s="9">
        <v>0.01</v>
      </c>
      <c r="D6" s="5">
        <v>100</v>
      </c>
      <c r="E6" s="117"/>
      <c r="F6" s="5"/>
      <c r="H6" s="117"/>
    </row>
    <row r="7" spans="1:12">
      <c r="A7">
        <f>A6+3</f>
        <v>3</v>
      </c>
      <c r="B7" s="5">
        <f t="shared" ref="B7:B26" si="0">1/(1+$B$4/4)^(A7/3)</f>
        <v>0.98765432098765438</v>
      </c>
      <c r="C7" s="9">
        <v>0.01</v>
      </c>
      <c r="D7" s="5">
        <f t="shared" ref="D7:D26" si="1">D6*(1-C6)</f>
        <v>99</v>
      </c>
      <c r="E7" s="117">
        <f t="shared" ref="E7:E26" si="2">$B$1/4</f>
        <v>75.377499999999998</v>
      </c>
      <c r="F7" s="5">
        <f t="shared" ref="F7:F26" si="3">E7*D7/100</f>
        <v>74.623724999999993</v>
      </c>
      <c r="G7" s="112">
        <f t="shared" ref="G7:G26" si="4">F7*B7*N*0.0001</f>
        <v>73702.444444444453</v>
      </c>
      <c r="H7" s="117">
        <f t="shared" ref="H7:H26" si="5">D6*C6</f>
        <v>1</v>
      </c>
      <c r="I7" s="5">
        <f t="shared" ref="I7:I26" si="6">E7/2*H7/100</f>
        <v>0.37688749999999999</v>
      </c>
      <c r="J7" s="118">
        <f t="shared" ref="J7:J26" si="7">I7*B7*N*0.0001</f>
        <v>372.23456790123464</v>
      </c>
      <c r="K7" s="6">
        <f t="shared" ref="K7:K26" si="8">(1-$B$3)*H7/100</f>
        <v>7.4999999999999997E-3</v>
      </c>
      <c r="L7" s="118">
        <f t="shared" ref="L7:L26" si="9">K7*B7*N</f>
        <v>74074.074074074073</v>
      </c>
    </row>
    <row r="8" spans="1:12">
      <c r="A8">
        <f t="shared" ref="A8:A25" si="10">A7+3</f>
        <v>6</v>
      </c>
      <c r="B8" s="5">
        <f t="shared" si="0"/>
        <v>0.97546105776558456</v>
      </c>
      <c r="C8" s="9">
        <v>0.01</v>
      </c>
      <c r="D8" s="5">
        <f t="shared" si="1"/>
        <v>98.01</v>
      </c>
      <c r="E8" s="117">
        <f t="shared" si="2"/>
        <v>75.377499999999998</v>
      </c>
      <c r="F8" s="5">
        <f t="shared" si="3"/>
        <v>73.87748775</v>
      </c>
      <c r="G8" s="112">
        <f t="shared" si="4"/>
        <v>72064.612345679008</v>
      </c>
      <c r="H8" s="117">
        <f t="shared" si="5"/>
        <v>0.99</v>
      </c>
      <c r="I8" s="5">
        <f t="shared" si="6"/>
        <v>0.37311862499999998</v>
      </c>
      <c r="J8" s="118">
        <f t="shared" si="7"/>
        <v>363.96268861454047</v>
      </c>
      <c r="K8" s="6">
        <f t="shared" si="8"/>
        <v>7.4249999999999993E-3</v>
      </c>
      <c r="L8" s="118">
        <f t="shared" si="9"/>
        <v>72427.983539094654</v>
      </c>
    </row>
    <row r="9" spans="1:12">
      <c r="A9">
        <f t="shared" si="10"/>
        <v>9</v>
      </c>
      <c r="B9" s="5">
        <f t="shared" si="0"/>
        <v>0.96341832865736754</v>
      </c>
      <c r="C9" s="9">
        <v>0.01</v>
      </c>
      <c r="D9" s="5">
        <f t="shared" si="1"/>
        <v>97.029899999999998</v>
      </c>
      <c r="E9" s="117">
        <f t="shared" si="2"/>
        <v>75.377499999999998</v>
      </c>
      <c r="F9" s="5">
        <f t="shared" si="3"/>
        <v>73.138712872499994</v>
      </c>
      <c r="G9" s="112">
        <f t="shared" si="4"/>
        <v>70463.176515775034</v>
      </c>
      <c r="H9" s="117">
        <f t="shared" si="5"/>
        <v>0.98010000000000008</v>
      </c>
      <c r="I9" s="5">
        <f t="shared" si="6"/>
        <v>0.36938743875000002</v>
      </c>
      <c r="J9" s="118">
        <f t="shared" si="7"/>
        <v>355.87462886755071</v>
      </c>
      <c r="K9" s="6">
        <f t="shared" si="8"/>
        <v>7.3507500000000005E-3</v>
      </c>
      <c r="L9" s="118">
        <f t="shared" si="9"/>
        <v>70818.472793781446</v>
      </c>
    </row>
    <row r="10" spans="1:12">
      <c r="A10">
        <f t="shared" si="10"/>
        <v>12</v>
      </c>
      <c r="B10" s="5">
        <f t="shared" si="0"/>
        <v>0.9515242752171531</v>
      </c>
      <c r="C10" s="9">
        <v>0.01</v>
      </c>
      <c r="D10" s="5">
        <f t="shared" si="1"/>
        <v>96.059601000000001</v>
      </c>
      <c r="E10" s="117">
        <f t="shared" si="2"/>
        <v>75.377499999999998</v>
      </c>
      <c r="F10" s="5">
        <f t="shared" si="3"/>
        <v>72.407325743775004</v>
      </c>
      <c r="G10" s="112">
        <f t="shared" si="4"/>
        <v>68897.328148757835</v>
      </c>
      <c r="H10" s="117">
        <f t="shared" si="5"/>
        <v>0.97029900000000002</v>
      </c>
      <c r="I10" s="5">
        <f t="shared" si="6"/>
        <v>0.36569356436249995</v>
      </c>
      <c r="J10" s="118">
        <f t="shared" si="7"/>
        <v>347.96630378160512</v>
      </c>
      <c r="K10" s="6">
        <f t="shared" si="8"/>
        <v>7.2772425000000003E-3</v>
      </c>
      <c r="L10" s="118">
        <f t="shared" si="9"/>
        <v>69244.728953919635</v>
      </c>
    </row>
    <row r="11" spans="1:12">
      <c r="A11">
        <f t="shared" si="10"/>
        <v>15</v>
      </c>
      <c r="B11" s="5">
        <f t="shared" si="0"/>
        <v>0.93977706194286736</v>
      </c>
      <c r="C11" s="9">
        <v>0.01</v>
      </c>
      <c r="D11" s="5">
        <f t="shared" si="1"/>
        <v>95.099004989999997</v>
      </c>
      <c r="E11" s="117">
        <f t="shared" si="2"/>
        <v>75.377499999999998</v>
      </c>
      <c r="F11" s="5">
        <f t="shared" si="3"/>
        <v>71.683252486337238</v>
      </c>
      <c r="G11" s="112">
        <f t="shared" si="4"/>
        <v>67366.27641211875</v>
      </c>
      <c r="H11" s="117">
        <f t="shared" si="5"/>
        <v>0.96059601000000006</v>
      </c>
      <c r="I11" s="5">
        <f t="shared" si="6"/>
        <v>0.36203662871887504</v>
      </c>
      <c r="J11" s="118">
        <f t="shared" si="7"/>
        <v>340.23371925312517</v>
      </c>
      <c r="K11" s="6">
        <f t="shared" si="8"/>
        <v>7.2044700750000003E-3</v>
      </c>
      <c r="L11" s="118">
        <f t="shared" si="9"/>
        <v>67705.957199388096</v>
      </c>
    </row>
    <row r="12" spans="1:12">
      <c r="A12">
        <f t="shared" si="10"/>
        <v>18</v>
      </c>
      <c r="B12" s="5">
        <f t="shared" si="0"/>
        <v>0.92817487599295534</v>
      </c>
      <c r="C12" s="9">
        <v>0.01</v>
      </c>
      <c r="D12" s="5">
        <f t="shared" si="1"/>
        <v>94.148014940099998</v>
      </c>
      <c r="E12" s="117">
        <f t="shared" si="2"/>
        <v>75.377499999999998</v>
      </c>
      <c r="F12" s="5">
        <f t="shared" si="3"/>
        <v>70.966419961473875</v>
      </c>
      <c r="G12" s="112">
        <f t="shared" si="4"/>
        <v>65869.24804740501</v>
      </c>
      <c r="H12" s="117">
        <f t="shared" si="5"/>
        <v>0.95099004990000002</v>
      </c>
      <c r="I12" s="5">
        <f t="shared" si="6"/>
        <v>0.35841626243168628</v>
      </c>
      <c r="J12" s="118">
        <f t="shared" si="7"/>
        <v>332.67296993638899</v>
      </c>
      <c r="K12" s="6">
        <f t="shared" si="8"/>
        <v>7.1324253742500003E-3</v>
      </c>
      <c r="L12" s="118">
        <f t="shared" si="9"/>
        <v>66201.380372735017</v>
      </c>
    </row>
    <row r="13" spans="1:12">
      <c r="A13">
        <f t="shared" si="10"/>
        <v>21</v>
      </c>
      <c r="B13" s="5">
        <f t="shared" si="0"/>
        <v>0.91671592690662274</v>
      </c>
      <c r="C13" s="9">
        <v>0.01</v>
      </c>
      <c r="D13" s="5">
        <f t="shared" si="1"/>
        <v>93.206534790698996</v>
      </c>
      <c r="E13" s="117">
        <f t="shared" si="2"/>
        <v>75.377499999999998</v>
      </c>
      <c r="F13" s="5">
        <f t="shared" si="3"/>
        <v>70.256755761859125</v>
      </c>
      <c r="G13" s="112">
        <f t="shared" si="4"/>
        <v>64405.486979684894</v>
      </c>
      <c r="H13" s="117">
        <f t="shared" si="5"/>
        <v>0.941480149401</v>
      </c>
      <c r="I13" s="5">
        <f t="shared" si="6"/>
        <v>0.35483209980736935</v>
      </c>
      <c r="J13" s="118">
        <f t="shared" si="7"/>
        <v>325.28023727113589</v>
      </c>
      <c r="K13" s="6">
        <f t="shared" si="8"/>
        <v>7.0611011205075E-3</v>
      </c>
      <c r="L13" s="118">
        <f t="shared" si="9"/>
        <v>64730.238586674248</v>
      </c>
    </row>
    <row r="14" spans="1:12">
      <c r="A14">
        <f t="shared" si="10"/>
        <v>24</v>
      </c>
      <c r="B14" s="5">
        <f t="shared" si="0"/>
        <v>0.90539844632752842</v>
      </c>
      <c r="C14" s="9">
        <v>0.01</v>
      </c>
      <c r="D14" s="5">
        <f t="shared" si="1"/>
        <v>92.274469442792011</v>
      </c>
      <c r="E14" s="117">
        <f t="shared" si="2"/>
        <v>75.377499999999998</v>
      </c>
      <c r="F14" s="5">
        <f t="shared" si="3"/>
        <v>69.554188204240546</v>
      </c>
      <c r="G14" s="112">
        <f t="shared" si="4"/>
        <v>62974.253935691893</v>
      </c>
      <c r="H14" s="117">
        <f t="shared" si="5"/>
        <v>0.93206534790699003</v>
      </c>
      <c r="I14" s="5">
        <f t="shared" si="6"/>
        <v>0.35128377880929568</v>
      </c>
      <c r="J14" s="118">
        <f t="shared" si="7"/>
        <v>318.05178755399947</v>
      </c>
      <c r="K14" s="6">
        <f t="shared" si="8"/>
        <v>6.990490109302425E-3</v>
      </c>
      <c r="L14" s="118">
        <f t="shared" si="9"/>
        <v>63291.7888403037</v>
      </c>
    </row>
    <row r="15" spans="1:12">
      <c r="A15">
        <f t="shared" si="10"/>
        <v>27</v>
      </c>
      <c r="B15" s="5">
        <f t="shared" si="0"/>
        <v>0.89422068773089236</v>
      </c>
      <c r="C15" s="9">
        <v>0.01</v>
      </c>
      <c r="D15" s="5">
        <f t="shared" si="1"/>
        <v>91.351724748364092</v>
      </c>
      <c r="E15" s="117">
        <f t="shared" si="2"/>
        <v>75.377499999999998</v>
      </c>
      <c r="F15" s="5">
        <f t="shared" si="3"/>
        <v>68.85864632219814</v>
      </c>
      <c r="G15" s="112">
        <f t="shared" si="4"/>
        <v>61574.826070454299</v>
      </c>
      <c r="H15" s="117">
        <f t="shared" si="5"/>
        <v>0.92274469442792018</v>
      </c>
      <c r="I15" s="5">
        <f t="shared" si="6"/>
        <v>0.34777094102120271</v>
      </c>
      <c r="J15" s="118">
        <f t="shared" si="7"/>
        <v>310.98397005279952</v>
      </c>
      <c r="K15" s="6">
        <f t="shared" si="8"/>
        <v>6.920585208209401E-3</v>
      </c>
      <c r="L15" s="118">
        <f t="shared" si="9"/>
        <v>61885.30464385252</v>
      </c>
    </row>
    <row r="16" spans="1:12">
      <c r="A16">
        <f t="shared" si="10"/>
        <v>30</v>
      </c>
      <c r="B16" s="5">
        <f t="shared" si="0"/>
        <v>0.88318092615396759</v>
      </c>
      <c r="C16" s="9">
        <v>0.01</v>
      </c>
      <c r="D16" s="5">
        <f t="shared" si="1"/>
        <v>90.438207500880452</v>
      </c>
      <c r="E16" s="117">
        <f t="shared" si="2"/>
        <v>75.377499999999998</v>
      </c>
      <c r="F16" s="5">
        <f t="shared" si="3"/>
        <v>68.17005985897616</v>
      </c>
      <c r="G16" s="112">
        <f t="shared" si="4"/>
        <v>60206.496602221981</v>
      </c>
      <c r="H16" s="117">
        <f t="shared" si="5"/>
        <v>0.91351724748364094</v>
      </c>
      <c r="I16" s="5">
        <f t="shared" si="6"/>
        <v>0.34429323161099068</v>
      </c>
      <c r="J16" s="118">
        <f t="shared" si="7"/>
        <v>304.0732151627372</v>
      </c>
      <c r="K16" s="6">
        <f t="shared" si="8"/>
        <v>6.8513793561273077E-3</v>
      </c>
      <c r="L16" s="118">
        <f t="shared" si="9"/>
        <v>60510.0756517669</v>
      </c>
    </row>
    <row r="17" spans="1:12">
      <c r="A17">
        <f t="shared" si="10"/>
        <v>33</v>
      </c>
      <c r="B17" s="5">
        <f t="shared" si="0"/>
        <v>0.87227745792984479</v>
      </c>
      <c r="C17" s="9">
        <v>0.01</v>
      </c>
      <c r="D17" s="5">
        <f t="shared" si="1"/>
        <v>89.53382542587164</v>
      </c>
      <c r="E17" s="117">
        <f t="shared" si="2"/>
        <v>75.377499999999998</v>
      </c>
      <c r="F17" s="5">
        <f t="shared" si="3"/>
        <v>67.488359260386403</v>
      </c>
      <c r="G17" s="112">
        <f t="shared" si="4"/>
        <v>58868.574455505957</v>
      </c>
      <c r="H17" s="117">
        <f t="shared" si="5"/>
        <v>0.90438207500880452</v>
      </c>
      <c r="I17" s="5">
        <f t="shared" si="6"/>
        <v>0.34085029929488081</v>
      </c>
      <c r="J17" s="118">
        <f t="shared" si="7"/>
        <v>297.31603260356542</v>
      </c>
      <c r="K17" s="6">
        <f t="shared" si="8"/>
        <v>6.7828655625660336E-3</v>
      </c>
      <c r="L17" s="118">
        <f t="shared" si="9"/>
        <v>59165.407303949862</v>
      </c>
    </row>
    <row r="18" spans="1:12">
      <c r="A18">
        <f t="shared" si="10"/>
        <v>36</v>
      </c>
      <c r="B18" s="5">
        <f t="shared" si="0"/>
        <v>0.86150860042453792</v>
      </c>
      <c r="C18" s="9">
        <v>0.01</v>
      </c>
      <c r="D18" s="5">
        <f t="shared" si="1"/>
        <v>88.638487171612923</v>
      </c>
      <c r="E18" s="117">
        <f t="shared" si="2"/>
        <v>75.377499999999998</v>
      </c>
      <c r="F18" s="5">
        <f t="shared" si="3"/>
        <v>66.813475667782527</v>
      </c>
      <c r="G18" s="112">
        <f t="shared" si="4"/>
        <v>57560.383912050253</v>
      </c>
      <c r="H18" s="117">
        <f t="shared" si="5"/>
        <v>0.89533825425871638</v>
      </c>
      <c r="I18" s="5">
        <f t="shared" si="6"/>
        <v>0.33744179630193194</v>
      </c>
      <c r="J18" s="118">
        <f t="shared" si="7"/>
        <v>290.70900965681938</v>
      </c>
      <c r="K18" s="6">
        <f t="shared" si="8"/>
        <v>6.7150369069403724E-3</v>
      </c>
      <c r="L18" s="118">
        <f t="shared" si="9"/>
        <v>57850.620474973184</v>
      </c>
    </row>
    <row r="19" spans="1:12">
      <c r="A19">
        <f t="shared" si="10"/>
        <v>39</v>
      </c>
      <c r="B19" s="5">
        <f t="shared" si="0"/>
        <v>0.85087269177732161</v>
      </c>
      <c r="C19" s="9">
        <v>0.01</v>
      </c>
      <c r="D19" s="5">
        <f t="shared" si="1"/>
        <v>87.752102299896791</v>
      </c>
      <c r="E19" s="117">
        <f t="shared" si="2"/>
        <v>75.377499999999998</v>
      </c>
      <c r="F19" s="5">
        <f t="shared" si="3"/>
        <v>66.145340911104711</v>
      </c>
      <c r="G19" s="112">
        <f t="shared" si="4"/>
        <v>56281.26426956027</v>
      </c>
      <c r="H19" s="117">
        <f t="shared" si="5"/>
        <v>0.88638487171612923</v>
      </c>
      <c r="I19" s="5">
        <f t="shared" si="6"/>
        <v>0.33406737833891265</v>
      </c>
      <c r="J19" s="118">
        <f t="shared" si="7"/>
        <v>284.24880944222355</v>
      </c>
      <c r="K19" s="6">
        <f t="shared" si="8"/>
        <v>6.6478865378709695E-3</v>
      </c>
      <c r="L19" s="118">
        <f t="shared" si="9"/>
        <v>56565.051131084911</v>
      </c>
    </row>
    <row r="20" spans="1:12">
      <c r="A20">
        <f t="shared" si="10"/>
        <v>42</v>
      </c>
      <c r="B20" s="5">
        <f t="shared" si="0"/>
        <v>0.8403680906442681</v>
      </c>
      <c r="C20" s="9">
        <v>0.01</v>
      </c>
      <c r="D20" s="5">
        <f t="shared" si="1"/>
        <v>86.874581276897828</v>
      </c>
      <c r="E20" s="117">
        <f t="shared" si="2"/>
        <v>75.377499999999998</v>
      </c>
      <c r="F20" s="5">
        <f t="shared" si="3"/>
        <v>65.483887501993664</v>
      </c>
      <c r="G20" s="112">
        <f t="shared" si="4"/>
        <v>55030.569508014465</v>
      </c>
      <c r="H20" s="117">
        <f t="shared" si="5"/>
        <v>0.87752102299896795</v>
      </c>
      <c r="I20" s="5">
        <f t="shared" si="6"/>
        <v>0.33072670455552355</v>
      </c>
      <c r="J20" s="118">
        <f t="shared" si="7"/>
        <v>277.93216923239629</v>
      </c>
      <c r="K20" s="6">
        <f t="shared" si="8"/>
        <v>6.5814076724922599E-3</v>
      </c>
      <c r="L20" s="118">
        <f t="shared" si="9"/>
        <v>55308.04999483857</v>
      </c>
    </row>
    <row r="21" spans="1:12">
      <c r="A21">
        <f t="shared" si="10"/>
        <v>45</v>
      </c>
      <c r="B21" s="5">
        <f t="shared" si="0"/>
        <v>0.82999317594495636</v>
      </c>
      <c r="C21" s="9">
        <v>0.01</v>
      </c>
      <c r="D21" s="5">
        <f t="shared" si="1"/>
        <v>86.00583546412885</v>
      </c>
      <c r="E21" s="117">
        <f t="shared" si="2"/>
        <v>75.377499999999998</v>
      </c>
      <c r="F21" s="5">
        <f t="shared" si="3"/>
        <v>64.82904862697373</v>
      </c>
      <c r="G21" s="112">
        <f t="shared" si="4"/>
        <v>53807.667963391941</v>
      </c>
      <c r="H21" s="117">
        <f t="shared" si="5"/>
        <v>0.86874581276897833</v>
      </c>
      <c r="I21" s="5">
        <f t="shared" si="6"/>
        <v>0.32741943750996833</v>
      </c>
      <c r="J21" s="118">
        <f t="shared" si="7"/>
        <v>271.75589880500979</v>
      </c>
      <c r="K21" s="6">
        <f t="shared" si="8"/>
        <v>6.5155935957673375E-3</v>
      </c>
      <c r="L21" s="118">
        <f t="shared" si="9"/>
        <v>54078.982217175508</v>
      </c>
    </row>
    <row r="22" spans="1:12">
      <c r="A22">
        <f t="shared" si="10"/>
        <v>48</v>
      </c>
      <c r="B22" s="5">
        <f t="shared" si="0"/>
        <v>0.81974634661230239</v>
      </c>
      <c r="C22" s="9">
        <v>0.01</v>
      </c>
      <c r="D22" s="5">
        <f t="shared" si="1"/>
        <v>85.145777109487554</v>
      </c>
      <c r="E22" s="117">
        <f t="shared" si="2"/>
        <v>75.377499999999998</v>
      </c>
      <c r="F22" s="5">
        <f t="shared" si="3"/>
        <v>64.180758140703986</v>
      </c>
      <c r="G22" s="112">
        <f t="shared" si="4"/>
        <v>52611.942008649879</v>
      </c>
      <c r="H22" s="117">
        <f t="shared" si="5"/>
        <v>0.86005835464128855</v>
      </c>
      <c r="I22" s="5">
        <f t="shared" si="6"/>
        <v>0.32414524313486864</v>
      </c>
      <c r="J22" s="118">
        <f t="shared" si="7"/>
        <v>265.71687883156511</v>
      </c>
      <c r="K22" s="6">
        <f t="shared" si="8"/>
        <v>6.4504376598096651E-3</v>
      </c>
      <c r="L22" s="118">
        <f t="shared" si="9"/>
        <v>52877.227056793818</v>
      </c>
    </row>
    <row r="23" spans="1:12">
      <c r="A23">
        <f t="shared" si="10"/>
        <v>51</v>
      </c>
      <c r="B23" s="5">
        <f t="shared" si="0"/>
        <v>0.80962602134548389</v>
      </c>
      <c r="C23" s="9">
        <v>0.01</v>
      </c>
      <c r="D23" s="5">
        <f t="shared" si="1"/>
        <v>84.294319338392683</v>
      </c>
      <c r="E23" s="117">
        <f t="shared" si="2"/>
        <v>75.377499999999998</v>
      </c>
      <c r="F23" s="5">
        <f t="shared" si="3"/>
        <v>63.538950559296943</v>
      </c>
      <c r="G23" s="112">
        <f t="shared" si="4"/>
        <v>51442.787741790991</v>
      </c>
      <c r="H23" s="117">
        <f t="shared" si="5"/>
        <v>0.85145777109487553</v>
      </c>
      <c r="I23" s="5">
        <f t="shared" si="6"/>
        <v>0.32090379070351988</v>
      </c>
      <c r="J23" s="118">
        <f t="shared" si="7"/>
        <v>259.81205930197467</v>
      </c>
      <c r="K23" s="6">
        <f t="shared" si="8"/>
        <v>6.3859332832115669E-3</v>
      </c>
      <c r="L23" s="118">
        <f t="shared" si="9"/>
        <v>51702.177566642837</v>
      </c>
    </row>
    <row r="24" spans="1:12">
      <c r="A24">
        <f t="shared" si="10"/>
        <v>54</v>
      </c>
      <c r="B24" s="5">
        <f t="shared" si="0"/>
        <v>0.79963063836590986</v>
      </c>
      <c r="C24" s="9">
        <v>0.01</v>
      </c>
      <c r="D24" s="5">
        <f t="shared" si="1"/>
        <v>83.451376145008751</v>
      </c>
      <c r="E24" s="117">
        <f t="shared" si="2"/>
        <v>75.377499999999998</v>
      </c>
      <c r="F24" s="5">
        <f t="shared" si="3"/>
        <v>62.903561053703967</v>
      </c>
      <c r="G24" s="112">
        <f t="shared" si="4"/>
        <v>50299.614680862294</v>
      </c>
      <c r="H24" s="117">
        <f t="shared" si="5"/>
        <v>0.84294319338392687</v>
      </c>
      <c r="I24" s="5">
        <f t="shared" si="6"/>
        <v>0.31769475279648474</v>
      </c>
      <c r="J24" s="118">
        <f t="shared" si="7"/>
        <v>254.03845798415304</v>
      </c>
      <c r="K24" s="6">
        <f t="shared" si="8"/>
        <v>6.3220739503794523E-3</v>
      </c>
      <c r="L24" s="118">
        <f t="shared" si="9"/>
        <v>50553.240287384106</v>
      </c>
    </row>
    <row r="25" spans="1:12">
      <c r="A25">
        <f t="shared" si="10"/>
        <v>57</v>
      </c>
      <c r="B25" s="5">
        <f t="shared" si="0"/>
        <v>0.78975865517620747</v>
      </c>
      <c r="C25" s="9">
        <v>0.01</v>
      </c>
      <c r="D25" s="5">
        <f t="shared" si="1"/>
        <v>82.616862383558669</v>
      </c>
      <c r="E25" s="117">
        <f t="shared" si="2"/>
        <v>75.377499999999998</v>
      </c>
      <c r="F25" s="5">
        <f t="shared" si="3"/>
        <v>62.27452544316693</v>
      </c>
      <c r="G25" s="112">
        <f t="shared" si="4"/>
        <v>49181.845465732033</v>
      </c>
      <c r="H25" s="117">
        <f t="shared" si="5"/>
        <v>0.83451376145008749</v>
      </c>
      <c r="I25" s="5">
        <f t="shared" si="6"/>
        <v>0.31451780526851986</v>
      </c>
      <c r="J25" s="118">
        <f t="shared" si="7"/>
        <v>248.39315891783852</v>
      </c>
      <c r="K25" s="6">
        <f t="shared" si="8"/>
        <v>6.2588532108756563E-3</v>
      </c>
      <c r="L25" s="118">
        <f t="shared" si="9"/>
        <v>49429.834947664465</v>
      </c>
    </row>
    <row r="26" spans="1:12">
      <c r="A26">
        <f>A25+3</f>
        <v>60</v>
      </c>
      <c r="B26" s="5">
        <f t="shared" si="0"/>
        <v>0.78000854832218014</v>
      </c>
      <c r="C26" s="9">
        <v>0.01</v>
      </c>
      <c r="D26" s="5">
        <f t="shared" si="1"/>
        <v>81.790693759723084</v>
      </c>
      <c r="E26" s="117">
        <f t="shared" si="2"/>
        <v>75.377499999999998</v>
      </c>
      <c r="F26" s="5">
        <f t="shared" si="3"/>
        <v>61.651780188735266</v>
      </c>
      <c r="G26" s="112">
        <f t="shared" si="4"/>
        <v>48088.915566493546</v>
      </c>
      <c r="H26" s="117">
        <f t="shared" si="5"/>
        <v>0.82616862383558676</v>
      </c>
      <c r="I26" s="5">
        <f t="shared" si="6"/>
        <v>0.3113726272158347</v>
      </c>
      <c r="J26" s="118">
        <f t="shared" si="7"/>
        <v>242.87331094188659</v>
      </c>
      <c r="K26" s="6">
        <f t="shared" si="8"/>
        <v>6.1962646787669003E-3</v>
      </c>
      <c r="L26" s="118">
        <f t="shared" si="9"/>
        <v>48331.394171049695</v>
      </c>
    </row>
    <row r="27" spans="1:12">
      <c r="D27" s="117"/>
      <c r="E27" s="117"/>
      <c r="F27" s="5"/>
      <c r="H27" s="117"/>
      <c r="I27" s="5"/>
      <c r="J27" s="118"/>
      <c r="K27" s="6"/>
      <c r="L27" s="118"/>
    </row>
    <row r="29" spans="1:12" ht="15">
      <c r="F29" s="119" t="s">
        <v>67</v>
      </c>
      <c r="H29" s="118">
        <f>SUM(G7:G26)+SUM(J7:J26)</f>
        <v>1206761.8449483973</v>
      </c>
    </row>
    <row r="30" spans="1:12" ht="15">
      <c r="F30" s="119" t="s">
        <v>68</v>
      </c>
      <c r="H30" s="118">
        <f>SUM(L7:L26)</f>
        <v>1206751.9898071471</v>
      </c>
    </row>
    <row r="31" spans="1:12" ht="15">
      <c r="F31" s="119" t="s">
        <v>69</v>
      </c>
      <c r="H31" s="118">
        <f>H30-H29</f>
        <v>-9.8551412501838058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BDT</vt:lpstr>
      <vt:lpstr>Q1</vt:lpstr>
      <vt:lpstr>Q2</vt:lpstr>
      <vt:lpstr>Q3</vt:lpstr>
      <vt:lpstr>Q4</vt:lpstr>
      <vt:lpstr>Q5</vt:lpstr>
      <vt:lpstr>'Q5'!N</vt:lpstr>
      <vt:lpstr>BDT!Print_Area</vt:lpstr>
      <vt:lpstr>'Q4'!rf</vt:lpstr>
    </vt:vector>
  </TitlesOfParts>
  <Company>London Business School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Models for AMF chapter 16</dc:title>
  <dc:creator>Mary Jackson and  Mike Staunton</dc:creator>
  <cp:lastModifiedBy>rchen</cp:lastModifiedBy>
  <cp:lastPrinted>2004-05-18T03:27:22Z</cp:lastPrinted>
  <dcterms:created xsi:type="dcterms:W3CDTF">2000-07-13T16:13:54Z</dcterms:created>
  <dcterms:modified xsi:type="dcterms:W3CDTF">2013-12-04T17:49:25Z</dcterms:modified>
</cp:coreProperties>
</file>