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1lkor-my.sharepoint.com/personal/yhryu_d1lkor_onmicrosoft_com/Documents/00.WorkingDIC/A.컨셉맵/18.Obsidan_Vault/Ryu Obsidian Vault/07.AI프로젝트/012.SFactory Maturity Assessment/"/>
    </mc:Choice>
  </mc:AlternateContent>
  <xr:revisionPtr revIDLastSave="34" documentId="11_034A719C0CA61AEA765850EFC1CDF2BC2A201434" xr6:coauthVersionLast="47" xr6:coauthVersionMax="47" xr10:uidLastSave="{EFD60091-9105-4084-B89B-9D2BD350A086}"/>
  <bookViews>
    <workbookView xWindow="-120" yWindow="-120" windowWidth="29040" windowHeight="15720" activeTab="1" xr2:uid="{00000000-000D-0000-FFFF-FFFF00000000}"/>
  </bookViews>
  <sheets>
    <sheet name="평가시트" sheetId="5" r:id="rId1"/>
    <sheet name="종합" sheetId="26" r:id="rId2"/>
    <sheet name="Sheet2" sheetId="28" r:id="rId3"/>
    <sheet name="Sheet1" sheetId="27" state="hidden" r:id="rId4"/>
  </sheets>
  <definedNames>
    <definedName name="_xlnm.Print_Area" localSheetId="0">평가시트!$B$1:$P$49</definedName>
    <definedName name="_xlnm.Print_Titles" localSheetId="0">평가시트!$1:$5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6" i="5" l="1"/>
  <c r="I45" i="5" l="1"/>
  <c r="I46" i="5"/>
  <c r="I47" i="5"/>
  <c r="I48" i="5"/>
  <c r="I49" i="5"/>
  <c r="I44" i="5"/>
  <c r="I40" i="5"/>
  <c r="I41" i="5"/>
  <c r="I39" i="5"/>
  <c r="I42" i="5"/>
  <c r="I43" i="5"/>
  <c r="I37" i="5"/>
  <c r="I38" i="5"/>
  <c r="I36" i="5"/>
  <c r="I34" i="5"/>
  <c r="I35" i="5"/>
  <c r="I33" i="5"/>
  <c r="I31" i="5"/>
  <c r="I32" i="5"/>
  <c r="I30" i="5"/>
  <c r="I26" i="5"/>
  <c r="I27" i="5"/>
  <c r="I28" i="5"/>
  <c r="I29" i="5"/>
  <c r="I25" i="5"/>
  <c r="I23" i="5"/>
  <c r="I24" i="5"/>
  <c r="I22" i="5"/>
  <c r="I21" i="5"/>
  <c r="I20" i="5"/>
  <c r="I19" i="5"/>
  <c r="I16" i="5"/>
  <c r="I17" i="5"/>
  <c r="I18" i="5"/>
  <c r="I15" i="5"/>
  <c r="I14" i="5"/>
  <c r="I13" i="5"/>
  <c r="I12" i="5"/>
  <c r="I10" i="5"/>
  <c r="I8" i="5"/>
  <c r="E4" i="26" s="1"/>
  <c r="I9" i="5"/>
  <c r="I11" i="5"/>
  <c r="D10" i="5" l="1"/>
  <c r="D5" i="26" s="1"/>
  <c r="D39" i="5"/>
  <c r="D12" i="26" s="1"/>
  <c r="E13" i="26"/>
  <c r="D44" i="5"/>
  <c r="D13" i="26" s="1"/>
  <c r="E12" i="26"/>
  <c r="E11" i="26"/>
  <c r="D33" i="5"/>
  <c r="D11" i="26" s="1"/>
  <c r="E10" i="26"/>
  <c r="D30" i="5"/>
  <c r="D10" i="26" s="1"/>
  <c r="D26" i="5"/>
  <c r="D9" i="26" s="1"/>
  <c r="E9" i="26"/>
  <c r="E8" i="26"/>
  <c r="D22" i="5"/>
  <c r="D8" i="26" s="1"/>
  <c r="E7" i="26"/>
  <c r="D19" i="5"/>
  <c r="D7" i="26" s="1"/>
  <c r="E6" i="26"/>
  <c r="D15" i="5"/>
  <c r="D6" i="26" s="1"/>
  <c r="E5" i="26"/>
  <c r="D6" i="5"/>
  <c r="D4" i="26" s="1"/>
  <c r="C14" i="26" l="1"/>
  <c r="D14" i="26" l="1"/>
  <c r="E14" i="26" l="1"/>
  <c r="D15" i="26" s="1"/>
</calcChain>
</file>

<file path=xl/sharedStrings.xml><?xml version="1.0" encoding="utf-8"?>
<sst xmlns="http://schemas.openxmlformats.org/spreadsheetml/2006/main" count="423" uniqueCount="204">
  <si>
    <t>대분류</t>
    <phoneticPr fontId="1" type="noConversion"/>
  </si>
  <si>
    <t>No</t>
    <phoneticPr fontId="1" type="noConversion"/>
  </si>
  <si>
    <t>No2</t>
    <phoneticPr fontId="1" type="noConversion"/>
  </si>
  <si>
    <t xml:space="preserve">이상발생 대응관리 </t>
    <phoneticPr fontId="1" type="noConversion"/>
  </si>
  <si>
    <t>생산성(P)</t>
  </si>
  <si>
    <t>품질(Q)</t>
  </si>
  <si>
    <t xml:space="preserve">원가(C) </t>
  </si>
  <si>
    <t>납기(D)</t>
  </si>
  <si>
    <t>평가항목</t>
    <phoneticPr fontId="1" type="noConversion"/>
  </si>
  <si>
    <t>수요 및 주문대응</t>
    <phoneticPr fontId="1" type="noConversion"/>
  </si>
  <si>
    <t>검사데이터 관리</t>
    <phoneticPr fontId="1" type="noConversion"/>
  </si>
  <si>
    <t>작업계획 수립 및 지시</t>
    <phoneticPr fontId="1" type="noConversion"/>
  </si>
  <si>
    <t>검사기기/측정장비 관리</t>
    <phoneticPr fontId="1" type="noConversion"/>
  </si>
  <si>
    <t>성과지표(KPI) 관리</t>
  </si>
  <si>
    <t>안전(S)</t>
  </si>
  <si>
    <t>환경(E)</t>
  </si>
  <si>
    <t>설비정보 네트워크</t>
    <phoneticPr fontId="1" type="noConversion"/>
  </si>
  <si>
    <t>생산설비</t>
    <phoneticPr fontId="1" type="noConversion"/>
  </si>
  <si>
    <t xml:space="preserve">물류설비 </t>
    <phoneticPr fontId="1" type="noConversion"/>
  </si>
  <si>
    <t>검사설비</t>
    <phoneticPr fontId="1" type="noConversion"/>
  </si>
  <si>
    <t>영역</t>
    <phoneticPr fontId="1" type="noConversion"/>
  </si>
  <si>
    <t>합계</t>
    <phoneticPr fontId="1" type="noConversion"/>
  </si>
  <si>
    <t>리더십</t>
    <phoneticPr fontId="1" type="noConversion"/>
  </si>
  <si>
    <t>전략 및 추진계획</t>
    <phoneticPr fontId="1" type="noConversion"/>
  </si>
  <si>
    <t>조직 및 역량관리</t>
    <phoneticPr fontId="1" type="noConversion"/>
  </si>
  <si>
    <t>제품개발 절차</t>
    <phoneticPr fontId="1" type="noConversion"/>
  </si>
  <si>
    <t>제품설계 및 검증</t>
    <phoneticPr fontId="1" type="noConversion"/>
  </si>
  <si>
    <t>공정설계 및 검증</t>
    <phoneticPr fontId="1" type="noConversion"/>
  </si>
  <si>
    <t>기술정보 관리</t>
    <phoneticPr fontId="1" type="noConversion"/>
  </si>
  <si>
    <t>중장기 생산계획</t>
    <phoneticPr fontId="1" type="noConversion"/>
  </si>
  <si>
    <t>단기 생산일정계획</t>
    <phoneticPr fontId="1" type="noConversion"/>
  </si>
  <si>
    <t>Level 0</t>
    <phoneticPr fontId="1" type="noConversion"/>
  </si>
  <si>
    <t>Level 1</t>
  </si>
  <si>
    <t>Level 2</t>
  </si>
  <si>
    <t>Level 3</t>
  </si>
  <si>
    <t>Level 4</t>
  </si>
  <si>
    <t>Level 5</t>
  </si>
  <si>
    <t>학습중</t>
    <phoneticPr fontId="1" type="noConversion"/>
  </si>
  <si>
    <t>투자&amp;실행</t>
    <phoneticPr fontId="1" type="noConversion"/>
  </si>
  <si>
    <t>World Best</t>
    <phoneticPr fontId="1" type="noConversion"/>
  </si>
  <si>
    <t>부분적 표준화</t>
    <phoneticPr fontId="1" type="noConversion"/>
  </si>
  <si>
    <t>주기적/체계적
평가 및 개선</t>
    <phoneticPr fontId="1" type="noConversion"/>
  </si>
  <si>
    <t>부분적 수립</t>
    <phoneticPr fontId="1" type="noConversion"/>
  </si>
  <si>
    <t>전사적 수립</t>
    <phoneticPr fontId="1" type="noConversion"/>
  </si>
  <si>
    <t>주기적/체계적
평가 및 개선</t>
    <phoneticPr fontId="1" type="noConversion"/>
  </si>
  <si>
    <t>인터넷 공간 상의 비즈니스
CPS 네트워크 협업</t>
    <phoneticPr fontId="1" type="noConversion"/>
  </si>
  <si>
    <t>기술 정보 생성
자동화와 협업</t>
    <phoneticPr fontId="1" type="noConversion"/>
  </si>
  <si>
    <t>제조실행시스템(MES)</t>
    <phoneticPr fontId="1" type="noConversion"/>
  </si>
  <si>
    <t>제품수명주기관리(PLM)</t>
    <phoneticPr fontId="1" type="noConversion"/>
  </si>
  <si>
    <t>공장에너지관리시스템(FEMS)</t>
    <phoneticPr fontId="1" type="noConversion"/>
  </si>
  <si>
    <t>보안관리</t>
    <phoneticPr fontId="1" type="noConversion"/>
  </si>
  <si>
    <t>전사적 표준화</t>
    <phoneticPr fontId="1" type="noConversion"/>
  </si>
  <si>
    <t>정보시스템 연계</t>
    <phoneticPr fontId="1" type="noConversion"/>
  </si>
  <si>
    <t>정보시스템 연계</t>
    <phoneticPr fontId="1" type="noConversion"/>
  </si>
  <si>
    <t>부분적 표준화
(부분적 KPI 정의)</t>
    <phoneticPr fontId="1" type="noConversion"/>
  </si>
  <si>
    <t>전사적 표준화
(전사 KPI 연계)</t>
    <phoneticPr fontId="1" type="noConversion"/>
  </si>
  <si>
    <t>전담조직 운영
전사 역량관리</t>
    <phoneticPr fontId="1" type="noConversion"/>
  </si>
  <si>
    <t>전사적 방향제시</t>
    <phoneticPr fontId="1" type="noConversion"/>
  </si>
  <si>
    <t>제품정보 관리</t>
    <phoneticPr fontId="1" type="noConversion"/>
  </si>
  <si>
    <t>기준정보 관리</t>
    <phoneticPr fontId="1" type="noConversion"/>
  </si>
  <si>
    <t>생산진도 관리</t>
    <phoneticPr fontId="1" type="noConversion"/>
  </si>
  <si>
    <t>품질정보 관리</t>
    <phoneticPr fontId="1" type="noConversion"/>
  </si>
  <si>
    <t>품질표준/문서 관리</t>
    <phoneticPr fontId="1" type="noConversion"/>
  </si>
  <si>
    <t>설비가동 관리</t>
    <phoneticPr fontId="1" type="noConversion"/>
  </si>
  <si>
    <t>설비보전 관리</t>
    <phoneticPr fontId="1" type="noConversion"/>
  </si>
  <si>
    <t>보전자재 관리</t>
    <phoneticPr fontId="1" type="noConversion"/>
  </si>
  <si>
    <t xml:space="preserve">금형/지그/공구 관리 </t>
    <phoneticPr fontId="1" type="noConversion"/>
  </si>
  <si>
    <t>담당자 지정(겸직)
일부 교육참여</t>
    <phoneticPr fontId="1" type="noConversion"/>
  </si>
  <si>
    <t>정보시스템 연계
(교육, 지식경영)</t>
    <phoneticPr fontId="1" type="noConversion"/>
  </si>
  <si>
    <t>전체 기능
통합 운영</t>
    <phoneticPr fontId="1" type="noConversion"/>
  </si>
  <si>
    <t>전체 기능
통합 구축</t>
    <phoneticPr fontId="1" type="noConversion"/>
  </si>
  <si>
    <t>부분적 기능/라인 구축
(자재추적, 일부 라인)</t>
    <phoneticPr fontId="1" type="noConversion"/>
  </si>
  <si>
    <t>전체 통합
실시간 의사결정</t>
    <phoneticPr fontId="1" type="noConversion"/>
  </si>
  <si>
    <t>부분적 실시간
최적 공장제어</t>
    <phoneticPr fontId="1" type="noConversion"/>
  </si>
  <si>
    <t>전체 기능 
최적 운영</t>
    <phoneticPr fontId="1" type="noConversion"/>
  </si>
  <si>
    <t>IoT/IoS 기반 CPS화
(자율 최적운영)</t>
    <phoneticPr fontId="1" type="noConversion"/>
  </si>
  <si>
    <t>IoT/IoS 기반 CPS화
(자율 최적운영)</t>
    <phoneticPr fontId="1" type="noConversion"/>
  </si>
  <si>
    <t>부분적 기능 구축
(회계 등)</t>
    <phoneticPr fontId="1" type="noConversion"/>
  </si>
  <si>
    <t>시뮬레이션과
일괄 프로세스 자동화</t>
    <phoneticPr fontId="1" type="noConversion"/>
  </si>
  <si>
    <t>부분적 기능 구축
(기술/납기 관리)</t>
    <phoneticPr fontId="1" type="noConversion"/>
  </si>
  <si>
    <t>전체 기능/라인 구축
(전체 라인)</t>
    <phoneticPr fontId="1" type="noConversion"/>
  </si>
  <si>
    <t>전체 기능 통합 구축</t>
    <phoneticPr fontId="1" type="noConversion"/>
  </si>
  <si>
    <t>부분적 기능 구축</t>
    <phoneticPr fontId="1" type="noConversion"/>
  </si>
  <si>
    <t>제어 자동화</t>
    <phoneticPr fontId="1" type="noConversion"/>
  </si>
  <si>
    <t>분석 자동화</t>
    <phoneticPr fontId="1" type="noConversion"/>
  </si>
  <si>
    <t>운전 자동화</t>
    <phoneticPr fontId="1" type="noConversion"/>
  </si>
  <si>
    <t>부분적 정보수집
자동화</t>
    <phoneticPr fontId="1" type="noConversion"/>
  </si>
  <si>
    <t>전체적 정보수집
자동화</t>
    <phoneticPr fontId="1" type="noConversion"/>
  </si>
  <si>
    <t>안전/환경/에너지 관리</t>
    <phoneticPr fontId="1" type="noConversion"/>
  </si>
  <si>
    <t xml:space="preserve">인터넷(Web/Moble/IoT)
네트워킹 </t>
    <phoneticPr fontId="1" type="noConversion"/>
  </si>
  <si>
    <t>실시간 연계 및 통합으로
전체 설비의 최적화</t>
    <phoneticPr fontId="1" type="noConversion"/>
  </si>
  <si>
    <t>설비정보 네트워크
운전 자동화</t>
    <phoneticPr fontId="1" type="noConversion"/>
  </si>
  <si>
    <t>동종 업계 1위</t>
    <phoneticPr fontId="1" type="noConversion"/>
  </si>
  <si>
    <t>제조업 전반
World Best 수준</t>
    <phoneticPr fontId="1" type="noConversion"/>
  </si>
  <si>
    <t xml:space="preserve">Off-line 네트워킹
(설비/시스템간 네트워킹 無) </t>
    <phoneticPr fontId="1" type="noConversion"/>
  </si>
  <si>
    <t xml:space="preserve">On-line 네트워킹
(설비/시스템간 네트워킹 有) </t>
    <phoneticPr fontId="1" type="noConversion"/>
  </si>
  <si>
    <t>평정기준</t>
    <phoneticPr fontId="1" type="noConversion"/>
  </si>
  <si>
    <t>▣ 영역별 수준 종합</t>
    <phoneticPr fontId="1" type="noConversion"/>
  </si>
  <si>
    <t>식별 &amp; 점검
(Identified &amp; Checked)</t>
    <phoneticPr fontId="1" type="noConversion"/>
  </si>
  <si>
    <t>측정 &amp; 모니터
(Measured &amp; Monitored)</t>
    <phoneticPr fontId="1" type="noConversion"/>
  </si>
  <si>
    <t>분석 &amp; 제어
(Analysed &amp; Controled)</t>
    <phoneticPr fontId="1" type="noConversion"/>
  </si>
  <si>
    <t xml:space="preserve"> 최적화 &amp; 통합
(Optimized &amp; Integrated)</t>
    <phoneticPr fontId="1" type="noConversion"/>
  </si>
  <si>
    <t>맞춤 및 자율
(Customized &amp; Autonomy)</t>
    <phoneticPr fontId="1" type="noConversion"/>
  </si>
  <si>
    <t>지속적(최근 3년) 하락추세
or 경쟁사 대비 낮은 수준</t>
    <phoneticPr fontId="1" type="noConversion"/>
  </si>
  <si>
    <t>지속적(최근 3년) 하락추세
or 경쟁사 대비 낮은 수준</t>
    <phoneticPr fontId="1" type="noConversion"/>
  </si>
  <si>
    <t xml:space="preserve">지속적(최근 3년) 개선추세
or 경쟁사 대비 높은 수준 </t>
    <phoneticPr fontId="1" type="noConversion"/>
  </si>
  <si>
    <t xml:space="preserve">지속적(최근 3년) 개선추세
or 경쟁사 대비 높은 수준 </t>
    <phoneticPr fontId="1" type="noConversion"/>
  </si>
  <si>
    <t>지속적(최근 3년) 개선추세
&amp; 경쟁사 대비 높은 수준</t>
    <phoneticPr fontId="1" type="noConversion"/>
  </si>
  <si>
    <t>지속적(최근 3년) 개선추세
&amp; 경쟁사 대비 높은 수준</t>
    <phoneticPr fontId="1" type="noConversion"/>
  </si>
  <si>
    <t>Level 1</t>
    <phoneticPr fontId="1" type="noConversion"/>
  </si>
  <si>
    <t>Level 2</t>
    <phoneticPr fontId="1" type="noConversion"/>
  </si>
  <si>
    <t>이상</t>
    <phoneticPr fontId="1" type="noConversion"/>
  </si>
  <si>
    <t>미만</t>
    <phoneticPr fontId="1" type="noConversion"/>
  </si>
  <si>
    <t>Level 0</t>
    <phoneticPr fontId="1" type="noConversion"/>
  </si>
  <si>
    <t>점수 구간</t>
    <phoneticPr fontId="1" type="noConversion"/>
  </si>
  <si>
    <t>수준 구간</t>
    <phoneticPr fontId="1" type="noConversion"/>
  </si>
  <si>
    <t>수준</t>
    <phoneticPr fontId="1" type="noConversion"/>
  </si>
  <si>
    <t>비고</t>
    <phoneticPr fontId="1" type="noConversion"/>
  </si>
  <si>
    <t>확인서</t>
    <phoneticPr fontId="1" type="noConversion"/>
  </si>
  <si>
    <t>구매 및 외주 관리</t>
    <phoneticPr fontId="1" type="noConversion"/>
  </si>
  <si>
    <t>자재 관리</t>
    <phoneticPr fontId="1" type="noConversion"/>
  </si>
  <si>
    <t>출하 및 배송 관리</t>
    <phoneticPr fontId="1" type="noConversion"/>
  </si>
  <si>
    <t>전사적자원관리(ERP)</t>
    <phoneticPr fontId="1" type="noConversion"/>
  </si>
  <si>
    <t>공급망관리(SCM)</t>
    <phoneticPr fontId="1" type="noConversion"/>
  </si>
  <si>
    <t>배점</t>
    <phoneticPr fontId="1" type="noConversion"/>
  </si>
  <si>
    <t>스마트공장 수준</t>
    <phoneticPr fontId="1" type="noConversion"/>
  </si>
  <si>
    <t>1.1 리더십과 전략</t>
    <phoneticPr fontId="1" type="noConversion"/>
  </si>
  <si>
    <t>2.1 제품개발</t>
    <phoneticPr fontId="1" type="noConversion"/>
  </si>
  <si>
    <t>2.2 생산계획</t>
    <phoneticPr fontId="1" type="noConversion"/>
  </si>
  <si>
    <t>2.3 공정관리</t>
    <phoneticPr fontId="1" type="noConversion"/>
  </si>
  <si>
    <t>2.4 품질관리</t>
    <phoneticPr fontId="1" type="noConversion"/>
  </si>
  <si>
    <t>2.5 설비관리</t>
    <phoneticPr fontId="1" type="noConversion"/>
  </si>
  <si>
    <t>2.6 물류운영</t>
    <phoneticPr fontId="1" type="noConversion"/>
  </si>
  <si>
    <t>3.1 정보시스템</t>
    <phoneticPr fontId="1" type="noConversion"/>
  </si>
  <si>
    <t>3.2 설비자동화</t>
    <phoneticPr fontId="1" type="noConversion"/>
  </si>
  <si>
    <t>4.1 성과</t>
    <phoneticPr fontId="1" type="noConversion"/>
  </si>
  <si>
    <t>1.1.1</t>
    <phoneticPr fontId="1" type="noConversion"/>
  </si>
  <si>
    <t>1.1.2</t>
  </si>
  <si>
    <t>1.1.3</t>
  </si>
  <si>
    <t>1.1.4</t>
  </si>
  <si>
    <t>2.1.1</t>
    <phoneticPr fontId="1" type="noConversion"/>
  </si>
  <si>
    <t>2.1.2</t>
  </si>
  <si>
    <t>2.1.3</t>
  </si>
  <si>
    <t>2.1.4</t>
  </si>
  <si>
    <t>2.1.5</t>
  </si>
  <si>
    <t>2.2.1</t>
    <phoneticPr fontId="1" type="noConversion"/>
  </si>
  <si>
    <t>2.2.2</t>
  </si>
  <si>
    <t>2.2.3</t>
  </si>
  <si>
    <t>2.2.4</t>
  </si>
  <si>
    <t>2.3.1</t>
    <phoneticPr fontId="1" type="noConversion"/>
  </si>
  <si>
    <t>2.3.2</t>
  </si>
  <si>
    <t>2.3.3</t>
  </si>
  <si>
    <t>2.4.1</t>
    <phoneticPr fontId="1" type="noConversion"/>
  </si>
  <si>
    <t>2.4.2</t>
  </si>
  <si>
    <t>2.4.3</t>
  </si>
  <si>
    <t>2.4.4</t>
  </si>
  <si>
    <t>2.5.1</t>
    <phoneticPr fontId="1" type="noConversion"/>
  </si>
  <si>
    <t>2.5.2</t>
  </si>
  <si>
    <t>2.5.3</t>
  </si>
  <si>
    <t>2.5.4</t>
  </si>
  <si>
    <t>2.6.1</t>
    <phoneticPr fontId="1" type="noConversion"/>
  </si>
  <si>
    <t>2.6.2</t>
  </si>
  <si>
    <t>2.6.3</t>
  </si>
  <si>
    <t>3.1.1</t>
    <phoneticPr fontId="1" type="noConversion"/>
  </si>
  <si>
    <t>3.1.2</t>
  </si>
  <si>
    <t>3.1.3</t>
  </si>
  <si>
    <t>3.1.4</t>
  </si>
  <si>
    <t>3.1.5</t>
  </si>
  <si>
    <t>3.1.6</t>
  </si>
  <si>
    <t>3.2.1</t>
    <phoneticPr fontId="1" type="noConversion"/>
  </si>
  <si>
    <t>3.2.2</t>
  </si>
  <si>
    <t>3.2.3</t>
  </si>
  <si>
    <t>3.2.4</t>
  </si>
  <si>
    <t>3.2.5</t>
  </si>
  <si>
    <t>4.1.1</t>
    <phoneticPr fontId="1" type="noConversion"/>
  </si>
  <si>
    <t>4.1.2</t>
  </si>
  <si>
    <t>4.1.3</t>
  </si>
  <si>
    <t>4.1.4</t>
  </si>
  <si>
    <t>4.1.5</t>
  </si>
  <si>
    <t>4.1.6</t>
  </si>
  <si>
    <t>[1.1]
리더십과 전략</t>
    <phoneticPr fontId="1" type="noConversion"/>
  </si>
  <si>
    <t>[2.1]
제품개발</t>
    <phoneticPr fontId="1" type="noConversion"/>
  </si>
  <si>
    <t>[2.2]
생산계획</t>
    <phoneticPr fontId="1" type="noConversion"/>
  </si>
  <si>
    <t>[2.3]
공정관리</t>
    <phoneticPr fontId="1" type="noConversion"/>
  </si>
  <si>
    <t>[2.4]
품질관리</t>
    <phoneticPr fontId="1" type="noConversion"/>
  </si>
  <si>
    <t>[2.5]
설비관리</t>
    <phoneticPr fontId="1" type="noConversion"/>
  </si>
  <si>
    <t>[2.6]
물류운영</t>
    <phoneticPr fontId="1" type="noConversion"/>
  </si>
  <si>
    <t>[3.1]
정보시스템</t>
    <phoneticPr fontId="1" type="noConversion"/>
  </si>
  <si>
    <t>[3.2]
설비자동화</t>
    <phoneticPr fontId="1" type="noConversion"/>
  </si>
  <si>
    <t>[4.1]
성과</t>
    <phoneticPr fontId="1" type="noConversion"/>
  </si>
  <si>
    <t>근거 없음</t>
    <phoneticPr fontId="1" type="noConversion"/>
  </si>
  <si>
    <t>미인식 &amp; 미적용 
(No Action)</t>
    <phoneticPr fontId="1" type="noConversion"/>
  </si>
  <si>
    <t>ICT 미적용</t>
    <phoneticPr fontId="1" type="noConversion"/>
  </si>
  <si>
    <t>정보수집 자동화
미적용</t>
    <phoneticPr fontId="1" type="noConversion"/>
  </si>
  <si>
    <t>정보수집 자동화
미적용</t>
    <phoneticPr fontId="1" type="noConversion"/>
  </si>
  <si>
    <t>▣ 스마트공장 수준확인제 진단시트(전문가용)</t>
    <phoneticPr fontId="1" type="noConversion"/>
  </si>
  <si>
    <t xml:space="preserve"> - 최근개정일: 20190222</t>
    <phoneticPr fontId="1" type="noConversion"/>
  </si>
  <si>
    <t>배점</t>
    <phoneticPr fontId="1" type="noConversion"/>
  </si>
  <si>
    <t>수준
(0.0~5.0점)</t>
    <phoneticPr fontId="1" type="noConversion"/>
  </si>
  <si>
    <t>*노란색 셀만 입력하시기 바랍니다.</t>
    <phoneticPr fontId="1" type="noConversion"/>
  </si>
  <si>
    <t>세부 수준</t>
    <phoneticPr fontId="1" type="noConversion"/>
  </si>
  <si>
    <t>세부 항목별 배점
(항목별 배점 상이)</t>
    <phoneticPr fontId="1" type="noConversion"/>
  </si>
  <si>
    <t>점수(점)</t>
    <phoneticPr fontId="1" type="noConversion"/>
  </si>
  <si>
    <t>이 파일로 작성하시기 바랍니다.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</si>
</sst>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_-* #,##0.0_-;\-* #,##0.0_-;_-* &quot;-&quot;_-;_-@_-"/>
    <numFmt numFmtId="178" formatCode="#,##0.0_ "/>
    <numFmt numFmtId="179" formatCode="0.0"/>
    <numFmt numFmtId="180" formatCode="0.0_ "/>
    <numFmt numFmtId="181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8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41" fontId="10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76" fontId="2" fillId="0" borderId="0" xfId="0" applyNumberFormat="1" applyFont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41" fontId="11" fillId="6" borderId="1" xfId="2" applyFont="1" applyFill="1" applyBorder="1">
      <alignment vertical="center"/>
    </xf>
    <xf numFmtId="0" fontId="13" fillId="0" borderId="0" xfId="0" applyFont="1">
      <alignment vertical="center"/>
    </xf>
    <xf numFmtId="0" fontId="12" fillId="5" borderId="1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41" fontId="0" fillId="0" borderId="1" xfId="2" applyFont="1" applyBorder="1">
      <alignment vertical="center"/>
    </xf>
    <xf numFmtId="177" fontId="0" fillId="0" borderId="1" xfId="2" applyNumberFormat="1" applyFont="1" applyBorder="1">
      <alignment vertical="center"/>
    </xf>
    <xf numFmtId="41" fontId="2" fillId="0" borderId="1" xfId="2" applyFont="1" applyFill="1" applyBorder="1" applyAlignment="1">
      <alignment horizontal="center" vertical="center"/>
    </xf>
    <xf numFmtId="41" fontId="14" fillId="0" borderId="1" xfId="2" applyFont="1" applyFill="1" applyBorder="1" applyAlignment="1">
      <alignment horizontal="center" vertical="center"/>
    </xf>
    <xf numFmtId="41" fontId="13" fillId="6" borderId="1" xfId="2" applyFont="1" applyFill="1" applyBorder="1">
      <alignment vertical="center"/>
    </xf>
    <xf numFmtId="180" fontId="0" fillId="0" borderId="1" xfId="2" applyNumberFormat="1" applyFont="1" applyBorder="1">
      <alignment vertical="center"/>
    </xf>
    <xf numFmtId="0" fontId="17" fillId="8" borderId="1" xfId="0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9" fontId="0" fillId="0" borderId="0" xfId="0" applyNumberFormat="1">
      <alignment vertical="center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9" fillId="4" borderId="1" xfId="0" applyFont="1" applyFill="1" applyBorder="1" applyProtection="1">
      <alignment vertical="center"/>
      <protection locked="0"/>
    </xf>
    <xf numFmtId="0" fontId="0" fillId="0" borderId="1" xfId="0" quotePrefix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3" borderId="1" xfId="0" applyFont="1" applyFill="1" applyBorder="1" applyAlignment="1">
      <alignment horizontal="left" vertical="center" wrapText="1" readingOrder="1"/>
    </xf>
    <xf numFmtId="0" fontId="9" fillId="0" borderId="1" xfId="0" applyFont="1" applyBorder="1" applyProtection="1">
      <alignment vertical="center"/>
      <protection hidden="1"/>
    </xf>
    <xf numFmtId="178" fontId="13" fillId="6" borderId="1" xfId="2" applyNumberFormat="1" applyFont="1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3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4" xfId="0" applyFont="1" applyFill="1" applyBorder="1" applyAlignment="1" applyProtection="1">
      <alignment horizontal="center" vertical="center"/>
      <protection locked="0"/>
    </xf>
    <xf numFmtId="0" fontId="12" fillId="5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9" fontId="11" fillId="0" borderId="3" xfId="0" applyNumberFormat="1" applyFont="1" applyBorder="1" applyAlignment="1" applyProtection="1">
      <alignment horizontal="center" vertical="center" wrapText="1"/>
      <protection hidden="1"/>
    </xf>
    <xf numFmtId="179" fontId="11" fillId="0" borderId="5" xfId="0" applyNumberFormat="1" applyFont="1" applyBorder="1" applyAlignment="1" applyProtection="1">
      <alignment horizontal="center" vertical="center" wrapText="1"/>
      <protection hidden="1"/>
    </xf>
    <xf numFmtId="179" fontId="11" fillId="0" borderId="4" xfId="0" applyNumberFormat="1" applyFont="1" applyBorder="1" applyAlignment="1" applyProtection="1">
      <alignment horizontal="center" vertical="center" wrapText="1"/>
      <protection hidden="1"/>
    </xf>
    <xf numFmtId="179" fontId="11" fillId="0" borderId="3" xfId="0" applyNumberFormat="1" applyFont="1" applyBorder="1" applyAlignment="1" applyProtection="1">
      <alignment horizontal="center" vertical="center"/>
      <protection hidden="1"/>
    </xf>
    <xf numFmtId="179" fontId="11" fillId="0" borderId="5" xfId="0" applyNumberFormat="1" applyFont="1" applyBorder="1" applyAlignment="1" applyProtection="1">
      <alignment horizontal="center" vertical="center"/>
      <protection hidden="1"/>
    </xf>
    <xf numFmtId="179" fontId="11" fillId="0" borderId="4" xfId="0" applyNumberFormat="1" applyFont="1" applyBorder="1" applyAlignment="1" applyProtection="1">
      <alignment horizontal="center" vertical="center"/>
      <protection hidden="1"/>
    </xf>
    <xf numFmtId="0" fontId="18" fillId="0" borderId="0" xfId="0" applyFont="1">
      <alignment vertical="center"/>
    </xf>
    <xf numFmtId="0" fontId="17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5" fillId="7" borderId="10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스마트공장 수준 진단결과</a:t>
            </a:r>
            <a:r>
              <a:rPr lang="en-US" altLang="ko-KR" sz="1400"/>
              <a:t>(5</a:t>
            </a:r>
            <a:r>
              <a:rPr lang="ko-KR" altLang="en-US" sz="1400"/>
              <a:t>점 척도 기준</a:t>
            </a:r>
            <a:r>
              <a:rPr lang="en-US" altLang="ko-KR" sz="1400"/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114229517637401E-2"/>
          <c:y val="0.15578395311285376"/>
          <c:w val="0.92944152387888779"/>
          <c:h val="0.637727719692954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027-49EF-834A-E7D09F62EE4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종합!$B$4:$B$14</c:f>
              <c:strCache>
                <c:ptCount val="11"/>
                <c:pt idx="0">
                  <c:v>[1.1]
리더십과 전략</c:v>
                </c:pt>
                <c:pt idx="1">
                  <c:v>[2.1]
제품개발</c:v>
                </c:pt>
                <c:pt idx="2">
                  <c:v>[2.2]
생산계획</c:v>
                </c:pt>
                <c:pt idx="3">
                  <c:v>[2.3]
공정관리</c:v>
                </c:pt>
                <c:pt idx="4">
                  <c:v>[2.4]
품질관리</c:v>
                </c:pt>
                <c:pt idx="5">
                  <c:v>[2.5]
설비관리</c:v>
                </c:pt>
                <c:pt idx="6">
                  <c:v>[2.6]
물류운영</c:v>
                </c:pt>
                <c:pt idx="7">
                  <c:v>[3.1]
정보시스템</c:v>
                </c:pt>
                <c:pt idx="8">
                  <c:v>[3.2]
설비자동화</c:v>
                </c:pt>
                <c:pt idx="9">
                  <c:v>[4.1]
성과</c:v>
                </c:pt>
                <c:pt idx="10">
                  <c:v> 합계 </c:v>
                </c:pt>
              </c:strCache>
            </c:strRef>
          </c:cat>
          <c:val>
            <c:numRef>
              <c:f>종합!$D$4:$D$14</c:f>
              <c:numCache>
                <c:formatCode>0.0_ </c:formatCode>
                <c:ptCount val="11"/>
                <c:pt idx="0">
                  <c:v>2.7</c:v>
                </c:pt>
                <c:pt idx="1">
                  <c:v>3</c:v>
                </c:pt>
                <c:pt idx="2">
                  <c:v>3</c:v>
                </c:pt>
                <c:pt idx="3">
                  <c:v>2.9</c:v>
                </c:pt>
                <c:pt idx="4">
                  <c:v>2.9</c:v>
                </c:pt>
                <c:pt idx="5">
                  <c:v>3</c:v>
                </c:pt>
                <c:pt idx="6">
                  <c:v>2.6</c:v>
                </c:pt>
                <c:pt idx="7">
                  <c:v>1.4</c:v>
                </c:pt>
                <c:pt idx="8">
                  <c:v>1.3</c:v>
                </c:pt>
                <c:pt idx="9">
                  <c:v>1.6</c:v>
                </c:pt>
                <c:pt idx="10" formatCode="#,##0.0_ ">
                  <c:v>2.1059999999999999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7-4056-985B-78760C2C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92883936"/>
        <c:axId val="-1292885024"/>
      </c:barChart>
      <c:catAx>
        <c:axId val="-12928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-1292885024"/>
        <c:crosses val="autoZero"/>
        <c:auto val="1"/>
        <c:lblAlgn val="ctr"/>
        <c:lblOffset val="100"/>
        <c:noMultiLvlLbl val="0"/>
      </c:catAx>
      <c:valAx>
        <c:axId val="-1292885024"/>
        <c:scaling>
          <c:orientation val="minMax"/>
          <c:max val="5"/>
          <c:min val="0"/>
        </c:scaling>
        <c:delete val="0"/>
        <c:axPos val="l"/>
        <c:majorGridlines/>
        <c:numFmt formatCode="#,##0.0_);[Red]\(#,##0.0\)" sourceLinked="0"/>
        <c:majorTickMark val="out"/>
        <c:minorTickMark val="none"/>
        <c:tickLblPos val="nextTo"/>
        <c:crossAx val="-129288393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280034</xdr:colOff>
      <xdr:row>2</xdr:row>
      <xdr:rowOff>11428</xdr:rowOff>
    </xdr:from>
    <xdr:to>
      <xdr:col>16</xdr:col>
      <xdr:colOff>461010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9"/>
  <sheetViews>
    <sheetView topLeftCell="B28" zoomScale="85" zoomScaleNormal="85" workbookViewId="0">
      <selection activeCell="I16" sqref="I16"/>
    </sheetView>
  </sheetViews>
  <sheetFormatPr defaultRowHeight="16.5"/>
  <cols>
    <col min="1" max="1" width="0.75" customWidth="1"/>
    <col min="2" max="4" width="18.25" customWidth="1"/>
    <col min="5" max="5" width="5.25" customWidth="1"/>
    <col min="6" max="6" width="6.125" bestFit="1" customWidth="1"/>
    <col min="7" max="7" width="27.125" customWidth="1"/>
    <col min="8" max="8" width="9.875" bestFit="1" customWidth="1"/>
    <col min="9" max="9" width="18.125" customWidth="1"/>
    <col min="10" max="10" width="1.25" customWidth="1"/>
    <col min="11" max="16" width="24.875" customWidth="1"/>
  </cols>
  <sheetData>
    <row r="1" spans="2:16" ht="20.25">
      <c r="B1" s="25" t="s">
        <v>195</v>
      </c>
      <c r="C1" s="25"/>
      <c r="D1" s="25"/>
      <c r="E1" s="26"/>
      <c r="F1" s="26"/>
      <c r="G1" s="26"/>
      <c r="H1" s="26"/>
      <c r="I1" s="26"/>
    </row>
    <row r="2" spans="2:16">
      <c r="B2" s="6" t="s">
        <v>196</v>
      </c>
      <c r="C2" s="6"/>
      <c r="D2" s="6" t="s">
        <v>199</v>
      </c>
      <c r="E2" s="26"/>
      <c r="F2" s="26"/>
      <c r="G2" s="26"/>
      <c r="H2" s="26"/>
      <c r="I2" s="26"/>
    </row>
    <row r="3" spans="2:16" ht="16.5" customHeight="1">
      <c r="B3" s="50" t="s">
        <v>0</v>
      </c>
      <c r="C3" s="50" t="s">
        <v>197</v>
      </c>
      <c r="D3" s="53" t="s">
        <v>198</v>
      </c>
      <c r="E3" s="50" t="s">
        <v>1</v>
      </c>
      <c r="F3" s="50" t="s">
        <v>2</v>
      </c>
      <c r="G3" s="50" t="s">
        <v>8</v>
      </c>
      <c r="H3" s="53" t="s">
        <v>200</v>
      </c>
      <c r="I3" s="53" t="s">
        <v>201</v>
      </c>
      <c r="K3" s="47" t="s">
        <v>96</v>
      </c>
      <c r="L3" s="48"/>
      <c r="M3" s="48"/>
      <c r="N3" s="48"/>
      <c r="O3" s="48"/>
      <c r="P3" s="49"/>
    </row>
    <row r="4" spans="2:16">
      <c r="B4" s="51"/>
      <c r="C4" s="51"/>
      <c r="D4" s="51"/>
      <c r="E4" s="51"/>
      <c r="F4" s="51"/>
      <c r="G4" s="51"/>
      <c r="H4" s="51"/>
      <c r="I4" s="51"/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</row>
    <row r="5" spans="2:16" ht="33">
      <c r="B5" s="52"/>
      <c r="C5" s="52"/>
      <c r="D5" s="52"/>
      <c r="E5" s="52"/>
      <c r="F5" s="52"/>
      <c r="G5" s="52"/>
      <c r="H5" s="52"/>
      <c r="I5" s="52"/>
      <c r="K5" s="13" t="s">
        <v>191</v>
      </c>
      <c r="L5" s="13" t="s">
        <v>98</v>
      </c>
      <c r="M5" s="13" t="s">
        <v>99</v>
      </c>
      <c r="N5" s="13" t="s">
        <v>100</v>
      </c>
      <c r="O5" s="13" t="s">
        <v>101</v>
      </c>
      <c r="P5" s="13" t="s">
        <v>102</v>
      </c>
    </row>
    <row r="6" spans="2:16" ht="33">
      <c r="B6" s="44" t="s">
        <v>126</v>
      </c>
      <c r="C6" s="54">
        <v>100</v>
      </c>
      <c r="D6" s="63">
        <f>VLOOKUP(SUM(I6:I9), Sheet1!$A$2:$B$52, 2, TRUE)</f>
        <v>2.7</v>
      </c>
      <c r="E6" s="1">
        <v>1</v>
      </c>
      <c r="F6" s="28" t="s">
        <v>136</v>
      </c>
      <c r="G6" s="29" t="s">
        <v>22</v>
      </c>
      <c r="H6" s="27">
        <v>3</v>
      </c>
      <c r="I6" s="39">
        <f>IFERROR(IF(H6=0,25*0.5,IF(H6=1,25*0.6,IF(H6=2,25*0.7,IF(H6=3,25*0.8,IF(H6=4,25*0.9,IF(H6=5,25*1,"")))))),"")</f>
        <v>20</v>
      </c>
      <c r="K6" s="1" t="s">
        <v>190</v>
      </c>
      <c r="L6" s="1" t="s">
        <v>37</v>
      </c>
      <c r="M6" s="7" t="s">
        <v>57</v>
      </c>
      <c r="N6" s="1" t="s">
        <v>38</v>
      </c>
      <c r="O6" s="7" t="s">
        <v>41</v>
      </c>
      <c r="P6" s="1" t="s">
        <v>39</v>
      </c>
    </row>
    <row r="7" spans="2:16" ht="33">
      <c r="B7" s="44"/>
      <c r="C7" s="55"/>
      <c r="D7" s="64"/>
      <c r="E7" s="1">
        <v>2</v>
      </c>
      <c r="F7" s="28" t="s">
        <v>137</v>
      </c>
      <c r="G7" s="30" t="s">
        <v>23</v>
      </c>
      <c r="H7" s="27">
        <v>3</v>
      </c>
      <c r="I7" s="39">
        <f t="shared" ref="I7:I9" si="0">IFERROR(IF(H7=0,25*0.5,IF(H7=1,25*0.6,IF(H7=2,25*0.7,IF(H7=3,25*0.8,IF(H7=4,25*0.9,IF(H7=5,25*1,"")))))),"")</f>
        <v>20</v>
      </c>
      <c r="K7" s="1" t="s">
        <v>190</v>
      </c>
      <c r="L7" s="1" t="s">
        <v>42</v>
      </c>
      <c r="M7" s="1" t="s">
        <v>43</v>
      </c>
      <c r="N7" s="1" t="s">
        <v>52</v>
      </c>
      <c r="O7" s="7" t="s">
        <v>44</v>
      </c>
      <c r="P7" s="1" t="s">
        <v>39</v>
      </c>
    </row>
    <row r="8" spans="2:16" ht="33">
      <c r="B8" s="44"/>
      <c r="C8" s="55"/>
      <c r="D8" s="64"/>
      <c r="E8" s="1">
        <v>3</v>
      </c>
      <c r="F8" s="28" t="s">
        <v>138</v>
      </c>
      <c r="G8" s="31" t="s">
        <v>24</v>
      </c>
      <c r="H8" s="27">
        <v>2</v>
      </c>
      <c r="I8" s="39">
        <f t="shared" si="0"/>
        <v>17.5</v>
      </c>
      <c r="K8" s="1" t="s">
        <v>190</v>
      </c>
      <c r="L8" s="7" t="s">
        <v>67</v>
      </c>
      <c r="M8" s="7" t="s">
        <v>56</v>
      </c>
      <c r="N8" s="7" t="s">
        <v>68</v>
      </c>
      <c r="O8" s="7" t="s">
        <v>41</v>
      </c>
      <c r="P8" s="1" t="s">
        <v>39</v>
      </c>
    </row>
    <row r="9" spans="2:16" ht="33">
      <c r="B9" s="44"/>
      <c r="C9" s="56"/>
      <c r="D9" s="65"/>
      <c r="E9" s="1">
        <v>4</v>
      </c>
      <c r="F9" s="28" t="s">
        <v>139</v>
      </c>
      <c r="G9" s="31" t="s">
        <v>13</v>
      </c>
      <c r="H9" s="27">
        <v>3</v>
      </c>
      <c r="I9" s="39">
        <f t="shared" si="0"/>
        <v>20</v>
      </c>
      <c r="K9" s="1" t="s">
        <v>190</v>
      </c>
      <c r="L9" s="7" t="s">
        <v>54</v>
      </c>
      <c r="M9" s="7" t="s">
        <v>55</v>
      </c>
      <c r="N9" s="1" t="s">
        <v>52</v>
      </c>
      <c r="O9" s="7" t="s">
        <v>41</v>
      </c>
      <c r="P9" s="1" t="s">
        <v>39</v>
      </c>
    </row>
    <row r="10" spans="2:16" ht="33">
      <c r="B10" s="44" t="s">
        <v>127</v>
      </c>
      <c r="C10" s="54">
        <v>60</v>
      </c>
      <c r="D10" s="63">
        <f>VLOOKUP(SUM(I10:I14), Sheet1!$C$2:$D$52, 2, TRUE)</f>
        <v>3</v>
      </c>
      <c r="E10" s="1">
        <v>5</v>
      </c>
      <c r="F10" s="28" t="s">
        <v>140</v>
      </c>
      <c r="G10" s="32" t="s">
        <v>25</v>
      </c>
      <c r="H10" s="27">
        <v>3</v>
      </c>
      <c r="I10" s="39">
        <f>IFERROR(IF(H10=0,10*0.5,IF(H10=1,10*0.6,IF(H10=2,10*0.7,IF(H10=3,10*0.8,IF(H10=4,10*0.9,IF(H10=5,10*1,"")))))),"")</f>
        <v>8</v>
      </c>
      <c r="K10" s="1" t="s">
        <v>190</v>
      </c>
      <c r="L10" s="1" t="s">
        <v>40</v>
      </c>
      <c r="M10" s="7" t="s">
        <v>51</v>
      </c>
      <c r="N10" s="1" t="s">
        <v>53</v>
      </c>
      <c r="O10" s="7" t="s">
        <v>41</v>
      </c>
      <c r="P10" s="1" t="s">
        <v>39</v>
      </c>
    </row>
    <row r="11" spans="2:16" ht="33">
      <c r="B11" s="44"/>
      <c r="C11" s="55"/>
      <c r="D11" s="64"/>
      <c r="E11" s="1">
        <v>6</v>
      </c>
      <c r="F11" s="28" t="s">
        <v>141</v>
      </c>
      <c r="G11" s="32" t="s">
        <v>26</v>
      </c>
      <c r="H11" s="27">
        <v>3</v>
      </c>
      <c r="I11" s="39">
        <f>IFERROR(IF(H11=0,15*0.5,IF(H11=1,15*0.6,IF(H11=2,15*0.7,IF(H11=3,15*0.8,IF(H11=4,15*0.9,IF(H11=5,15*1,25*0.5)))))), "")</f>
        <v>12</v>
      </c>
      <c r="K11" s="1" t="s">
        <v>190</v>
      </c>
      <c r="L11" s="1" t="s">
        <v>40</v>
      </c>
      <c r="M11" s="7" t="s">
        <v>51</v>
      </c>
      <c r="N11" s="1" t="s">
        <v>53</v>
      </c>
      <c r="O11" s="7" t="s">
        <v>41</v>
      </c>
      <c r="P11" s="1" t="s">
        <v>39</v>
      </c>
    </row>
    <row r="12" spans="2:16" ht="33">
      <c r="B12" s="44"/>
      <c r="C12" s="55"/>
      <c r="D12" s="64"/>
      <c r="E12" s="1">
        <v>7</v>
      </c>
      <c r="F12" s="28" t="s">
        <v>142</v>
      </c>
      <c r="G12" s="32" t="s">
        <v>27</v>
      </c>
      <c r="H12" s="27">
        <v>3</v>
      </c>
      <c r="I12" s="39">
        <f>IFERROR(IF(H12=0,15*0.5,IF(H12=1,15*0.6,IF(H12=2,15*0.7,IF(H12=3,15*0.8,IF(H12=4,15*0.9,IF(H12=5,15*1,25*0.5)))))), "")</f>
        <v>12</v>
      </c>
      <c r="K12" s="1" t="s">
        <v>190</v>
      </c>
      <c r="L12" s="1" t="s">
        <v>40</v>
      </c>
      <c r="M12" s="7" t="s">
        <v>51</v>
      </c>
      <c r="N12" s="1" t="s">
        <v>53</v>
      </c>
      <c r="O12" s="7" t="s">
        <v>41</v>
      </c>
      <c r="P12" s="1" t="s">
        <v>39</v>
      </c>
    </row>
    <row r="13" spans="2:16" ht="33">
      <c r="B13" s="44"/>
      <c r="C13" s="55"/>
      <c r="D13" s="64"/>
      <c r="E13" s="1">
        <v>8</v>
      </c>
      <c r="F13" s="28" t="s">
        <v>143</v>
      </c>
      <c r="G13" s="31" t="s">
        <v>58</v>
      </c>
      <c r="H13" s="27">
        <v>3</v>
      </c>
      <c r="I13" s="39">
        <f>IFERROR(IF(H13=0,10*0.5,IF(H13=1,10*0.6,IF(H13=2,10*0.7,IF(H13=3,10*0.8,IF(H13=4,10*0.9,IF(H13=5,10*1,25*0.5)))))), "")</f>
        <v>8</v>
      </c>
      <c r="K13" s="1" t="s">
        <v>190</v>
      </c>
      <c r="L13" s="1" t="s">
        <v>40</v>
      </c>
      <c r="M13" s="7" t="s">
        <v>51</v>
      </c>
      <c r="N13" s="1" t="s">
        <v>53</v>
      </c>
      <c r="O13" s="7" t="s">
        <v>41</v>
      </c>
      <c r="P13" s="1" t="s">
        <v>39</v>
      </c>
    </row>
    <row r="14" spans="2:16" ht="33">
      <c r="B14" s="44"/>
      <c r="C14" s="56"/>
      <c r="D14" s="65"/>
      <c r="E14" s="1">
        <v>9</v>
      </c>
      <c r="F14" s="28" t="s">
        <v>144</v>
      </c>
      <c r="G14" s="33" t="s">
        <v>28</v>
      </c>
      <c r="H14" s="27">
        <v>3</v>
      </c>
      <c r="I14" s="39">
        <f>IFERROR(IF(H14=0,10*0.5,IF(H14=1,10*0.6,IF(H14=2,10*0.7,IF(H14=3,10*0.8,IF(H14=4,10*0.9,IF(H14=5,10*1,25*0.5)))))), "")</f>
        <v>8</v>
      </c>
      <c r="K14" s="1" t="s">
        <v>190</v>
      </c>
      <c r="L14" s="1" t="s">
        <v>40</v>
      </c>
      <c r="M14" s="7" t="s">
        <v>51</v>
      </c>
      <c r="N14" s="1" t="s">
        <v>53</v>
      </c>
      <c r="O14" s="7" t="s">
        <v>41</v>
      </c>
      <c r="P14" s="1" t="s">
        <v>39</v>
      </c>
    </row>
    <row r="15" spans="2:16" s="2" customFormat="1" ht="33">
      <c r="B15" s="4" t="s">
        <v>128</v>
      </c>
      <c r="C15" s="54">
        <v>60</v>
      </c>
      <c r="D15" s="63">
        <f>VLOOKUP(SUM(I15:I18), Sheet1!$C$2:$D$52, 2, TRUE)</f>
        <v>3</v>
      </c>
      <c r="E15" s="1">
        <v>10</v>
      </c>
      <c r="F15" s="34" t="s">
        <v>145</v>
      </c>
      <c r="G15" s="35" t="s">
        <v>59</v>
      </c>
      <c r="H15" s="27">
        <v>3</v>
      </c>
      <c r="I15" s="39">
        <f>IFERROR(IF(H15=0,15*0.5,IF(H15=1,15*0.6,IF(H15=2,15*0.7,IF(H15=3,15*0.8,IF(H15=4,15*0.9,IF(H15=5,15*1,25*0.5)))))), "")</f>
        <v>12</v>
      </c>
      <c r="K15" s="1" t="s">
        <v>190</v>
      </c>
      <c r="L15" s="1" t="s">
        <v>40</v>
      </c>
      <c r="M15" s="7" t="s">
        <v>51</v>
      </c>
      <c r="N15" s="1" t="s">
        <v>53</v>
      </c>
      <c r="O15" s="7" t="s">
        <v>41</v>
      </c>
      <c r="P15" s="1" t="s">
        <v>39</v>
      </c>
    </row>
    <row r="16" spans="2:16" s="2" customFormat="1" ht="33">
      <c r="B16" s="42"/>
      <c r="C16" s="55"/>
      <c r="D16" s="64"/>
      <c r="E16" s="1">
        <v>11</v>
      </c>
      <c r="F16" s="34" t="s">
        <v>146</v>
      </c>
      <c r="G16" s="35" t="s">
        <v>9</v>
      </c>
      <c r="H16" s="27">
        <v>3</v>
      </c>
      <c r="I16" s="39">
        <f t="shared" ref="I16:I18" si="1">IFERROR(IF(H16=0,15*0.5,IF(H16=1,15*0.6,IF(H16=2,15*0.7,IF(H16=3,15*0.8,IF(H16=4,15*0.9,IF(H16=5,15*1,25*0.5)))))), "")</f>
        <v>12</v>
      </c>
      <c r="K16" s="1" t="s">
        <v>190</v>
      </c>
      <c r="L16" s="1" t="s">
        <v>40</v>
      </c>
      <c r="M16" s="7" t="s">
        <v>51</v>
      </c>
      <c r="N16" s="1" t="s">
        <v>53</v>
      </c>
      <c r="O16" s="7" t="s">
        <v>41</v>
      </c>
      <c r="P16" s="1" t="s">
        <v>39</v>
      </c>
    </row>
    <row r="17" spans="2:16" s="2" customFormat="1" ht="33">
      <c r="B17" s="42"/>
      <c r="C17" s="55"/>
      <c r="D17" s="64"/>
      <c r="E17" s="1">
        <v>12</v>
      </c>
      <c r="F17" s="34" t="s">
        <v>147</v>
      </c>
      <c r="G17" s="35" t="s">
        <v>29</v>
      </c>
      <c r="H17" s="27">
        <v>3</v>
      </c>
      <c r="I17" s="39">
        <f t="shared" si="1"/>
        <v>12</v>
      </c>
      <c r="K17" s="1" t="s">
        <v>190</v>
      </c>
      <c r="L17" s="1" t="s">
        <v>40</v>
      </c>
      <c r="M17" s="7" t="s">
        <v>51</v>
      </c>
      <c r="N17" s="1" t="s">
        <v>53</v>
      </c>
      <c r="O17" s="7" t="s">
        <v>41</v>
      </c>
      <c r="P17" s="1" t="s">
        <v>39</v>
      </c>
    </row>
    <row r="18" spans="2:16" s="2" customFormat="1" ht="33">
      <c r="B18" s="42"/>
      <c r="C18" s="56"/>
      <c r="D18" s="65"/>
      <c r="E18" s="1">
        <v>13</v>
      </c>
      <c r="F18" s="34" t="s">
        <v>148</v>
      </c>
      <c r="G18" s="35" t="s">
        <v>30</v>
      </c>
      <c r="H18" s="27">
        <v>3</v>
      </c>
      <c r="I18" s="39">
        <f t="shared" si="1"/>
        <v>12</v>
      </c>
      <c r="K18" s="1" t="s">
        <v>190</v>
      </c>
      <c r="L18" s="1" t="s">
        <v>40</v>
      </c>
      <c r="M18" s="7" t="s">
        <v>51</v>
      </c>
      <c r="N18" s="1" t="s">
        <v>53</v>
      </c>
      <c r="O18" s="7" t="s">
        <v>41</v>
      </c>
      <c r="P18" s="1" t="s">
        <v>39</v>
      </c>
    </row>
    <row r="19" spans="2:16" s="2" customFormat="1" ht="33">
      <c r="B19" s="41" t="s">
        <v>129</v>
      </c>
      <c r="C19" s="57">
        <v>70</v>
      </c>
      <c r="D19" s="66">
        <f>VLOOKUP(SUM(I19:I21), Sheet1!$E$2:$F$52, 2, TRUE)</f>
        <v>2.9</v>
      </c>
      <c r="E19" s="1">
        <v>14</v>
      </c>
      <c r="F19" s="28" t="s">
        <v>149</v>
      </c>
      <c r="G19" s="36" t="s">
        <v>11</v>
      </c>
      <c r="H19" s="27">
        <v>3</v>
      </c>
      <c r="I19" s="39">
        <f>IFERROR(IF(H19=0,20*0.5,IF(H19=1,20*0.6,IF(H19=2,20*0.7,IF(H19=3,20*0.8,IF(H19=4,20*0.9,IF(H19=5,20*1,20*0.5)))))), "")</f>
        <v>16</v>
      </c>
      <c r="K19" s="1" t="s">
        <v>190</v>
      </c>
      <c r="L19" s="1" t="s">
        <v>40</v>
      </c>
      <c r="M19" s="7" t="s">
        <v>51</v>
      </c>
      <c r="N19" s="1" t="s">
        <v>53</v>
      </c>
      <c r="O19" s="7" t="s">
        <v>41</v>
      </c>
      <c r="P19" s="1" t="s">
        <v>39</v>
      </c>
    </row>
    <row r="20" spans="2:16" s="2" customFormat="1" ht="33">
      <c r="B20" s="42"/>
      <c r="C20" s="58"/>
      <c r="D20" s="67"/>
      <c r="E20" s="1">
        <v>15</v>
      </c>
      <c r="F20" s="28" t="s">
        <v>150</v>
      </c>
      <c r="G20" s="37" t="s">
        <v>60</v>
      </c>
      <c r="H20" s="27">
        <v>3</v>
      </c>
      <c r="I20" s="39">
        <f>IFERROR(IF(H20=0,25*0.5,IF(H20=1,25*0.6,IF(H20=2,25*0.7,IF(H20=3,25*0.8,IF(H20=4,25*0.9,IF(H20=5,25*1,25*0.5)))))), "")</f>
        <v>20</v>
      </c>
      <c r="K20" s="1" t="s">
        <v>190</v>
      </c>
      <c r="L20" s="1" t="s">
        <v>40</v>
      </c>
      <c r="M20" s="7" t="s">
        <v>51</v>
      </c>
      <c r="N20" s="1" t="s">
        <v>53</v>
      </c>
      <c r="O20" s="7" t="s">
        <v>41</v>
      </c>
      <c r="P20" s="1" t="s">
        <v>39</v>
      </c>
    </row>
    <row r="21" spans="2:16" s="2" customFormat="1" ht="33">
      <c r="B21" s="42"/>
      <c r="C21" s="59"/>
      <c r="D21" s="68"/>
      <c r="E21" s="1">
        <v>16</v>
      </c>
      <c r="F21" s="28" t="s">
        <v>151</v>
      </c>
      <c r="G21" s="37" t="s">
        <v>3</v>
      </c>
      <c r="H21" s="27">
        <v>3</v>
      </c>
      <c r="I21" s="39">
        <f>IFERROR(IF(H21=0,25*0.5,IF(H21=1,25*0.6,IF(H21=2,25*0.7,IF(H21=3,25*0.8,IF(H21=4,25*0.9,IF(H21=5,25*1,25*0.5)))))), "")</f>
        <v>20</v>
      </c>
      <c r="K21" s="1" t="s">
        <v>190</v>
      </c>
      <c r="L21" s="1" t="s">
        <v>40</v>
      </c>
      <c r="M21" s="7" t="s">
        <v>51</v>
      </c>
      <c r="N21" s="1" t="s">
        <v>53</v>
      </c>
      <c r="O21" s="7" t="s">
        <v>41</v>
      </c>
      <c r="P21" s="1" t="s">
        <v>39</v>
      </c>
    </row>
    <row r="22" spans="2:16" s="2" customFormat="1" ht="33">
      <c r="B22" s="4" t="s">
        <v>130</v>
      </c>
      <c r="C22" s="54">
        <v>70</v>
      </c>
      <c r="D22" s="63">
        <f>VLOOKUP(SUM(I22:I25), Sheet1!$E$2:$F$52, 2, TRUE)</f>
        <v>2.9</v>
      </c>
      <c r="E22" s="1">
        <v>17</v>
      </c>
      <c r="F22" s="28" t="s">
        <v>152</v>
      </c>
      <c r="G22" s="37" t="s">
        <v>61</v>
      </c>
      <c r="H22" s="27">
        <v>3</v>
      </c>
      <c r="I22" s="39">
        <f>IFERROR(IF(H22=0,20*0.5,IF(H22=1,20*0.6,IF(H22=2,20*0.7,IF(H22=3,20*0.8,IF(H22=4,20*0.9,IF(H22=5,20*1,20*0.5)))))), "")</f>
        <v>16</v>
      </c>
      <c r="K22" s="1" t="s">
        <v>190</v>
      </c>
      <c r="L22" s="1" t="s">
        <v>40</v>
      </c>
      <c r="M22" s="7" t="s">
        <v>51</v>
      </c>
      <c r="N22" s="1" t="s">
        <v>53</v>
      </c>
      <c r="O22" s="7" t="s">
        <v>41</v>
      </c>
      <c r="P22" s="1" t="s">
        <v>39</v>
      </c>
    </row>
    <row r="23" spans="2:16" ht="33">
      <c r="B23" s="42"/>
      <c r="C23" s="55"/>
      <c r="D23" s="64"/>
      <c r="E23" s="1">
        <v>18</v>
      </c>
      <c r="F23" s="28" t="s">
        <v>153</v>
      </c>
      <c r="G23" s="37" t="s">
        <v>62</v>
      </c>
      <c r="H23" s="27">
        <v>3</v>
      </c>
      <c r="I23" s="39">
        <f>IFERROR(IF(H23=0,15*0.5,IF(H23=1,15*0.6,IF(H23=2,15*0.7,IF(H23=3,15*0.8,IF(H23=4,15*0.9,IF(H23=5,15*1,15*0.5)))))), "")</f>
        <v>12</v>
      </c>
      <c r="K23" s="1" t="s">
        <v>190</v>
      </c>
      <c r="L23" s="1" t="s">
        <v>40</v>
      </c>
      <c r="M23" s="7" t="s">
        <v>51</v>
      </c>
      <c r="N23" s="1" t="s">
        <v>53</v>
      </c>
      <c r="O23" s="7" t="s">
        <v>41</v>
      </c>
      <c r="P23" s="1" t="s">
        <v>39</v>
      </c>
    </row>
    <row r="24" spans="2:16" ht="33">
      <c r="B24" s="42"/>
      <c r="C24" s="55"/>
      <c r="D24" s="64"/>
      <c r="E24" s="1">
        <v>19</v>
      </c>
      <c r="F24" s="28" t="s">
        <v>154</v>
      </c>
      <c r="G24" s="31" t="s">
        <v>10</v>
      </c>
      <c r="H24" s="27">
        <v>3</v>
      </c>
      <c r="I24" s="39">
        <f t="shared" ref="I24" si="2">IFERROR(IF(H24=0,20*0.5,IF(H24=1,20*0.6,IF(H24=2,20*0.7,IF(H24=3,20*0.8,IF(H24=4,20*0.9,IF(H24=5,20*1,20*0.5)))))), "")</f>
        <v>16</v>
      </c>
      <c r="K24" s="1" t="s">
        <v>190</v>
      </c>
      <c r="L24" s="1" t="s">
        <v>40</v>
      </c>
      <c r="M24" s="7" t="s">
        <v>51</v>
      </c>
      <c r="N24" s="1" t="s">
        <v>53</v>
      </c>
      <c r="O24" s="7" t="s">
        <v>41</v>
      </c>
      <c r="P24" s="1" t="s">
        <v>39</v>
      </c>
    </row>
    <row r="25" spans="2:16" ht="33">
      <c r="B25" s="43"/>
      <c r="C25" s="56"/>
      <c r="D25" s="65"/>
      <c r="E25" s="1">
        <v>20</v>
      </c>
      <c r="F25" s="28" t="s">
        <v>155</v>
      </c>
      <c r="G25" s="31" t="s">
        <v>12</v>
      </c>
      <c r="H25" s="27">
        <v>3</v>
      </c>
      <c r="I25" s="39">
        <f>IFERROR(IF(H25=0,15*0.5,IF(H25=1,15*0.6,IF(H25=2,15*0.7,IF(H25=3,15*0.8,IF(H25=4,15*0.9,IF(H25=5,15*1,15*0.5)))))), "")</f>
        <v>12</v>
      </c>
      <c r="K25" s="1" t="s">
        <v>190</v>
      </c>
      <c r="L25" s="1" t="s">
        <v>40</v>
      </c>
      <c r="M25" s="7" t="s">
        <v>51</v>
      </c>
      <c r="N25" s="1" t="s">
        <v>53</v>
      </c>
      <c r="O25" s="7" t="s">
        <v>41</v>
      </c>
      <c r="P25" s="1" t="s">
        <v>39</v>
      </c>
    </row>
    <row r="26" spans="2:16" ht="33">
      <c r="B26" s="41" t="s">
        <v>131</v>
      </c>
      <c r="C26" s="57">
        <v>60</v>
      </c>
      <c r="D26" s="66">
        <f>VLOOKUP(SUM(I26:I29), Sheet1!$C$2:$D$52, 2, TRUE)</f>
        <v>3</v>
      </c>
      <c r="E26" s="1">
        <v>21</v>
      </c>
      <c r="F26" s="28" t="s">
        <v>156</v>
      </c>
      <c r="G26" s="31" t="s">
        <v>63</v>
      </c>
      <c r="H26" s="27">
        <v>3</v>
      </c>
      <c r="I26" s="39">
        <f t="shared" ref="I26:I29" si="3">IFERROR(IF(H26=0,15*0.5,IF(H26=1,15*0.6,IF(H26=2,15*0.7,IF(H26=3,15*0.8,IF(H26=4,15*0.9,IF(H26=5,15*1,15*0.5)))))), "")</f>
        <v>12</v>
      </c>
      <c r="K26" s="1" t="s">
        <v>190</v>
      </c>
      <c r="L26" s="1" t="s">
        <v>40</v>
      </c>
      <c r="M26" s="7" t="s">
        <v>51</v>
      </c>
      <c r="N26" s="1" t="s">
        <v>53</v>
      </c>
      <c r="O26" s="7" t="s">
        <v>41</v>
      </c>
      <c r="P26" s="1" t="s">
        <v>39</v>
      </c>
    </row>
    <row r="27" spans="2:16" ht="33">
      <c r="B27" s="42"/>
      <c r="C27" s="58"/>
      <c r="D27" s="67"/>
      <c r="E27" s="1">
        <v>22</v>
      </c>
      <c r="F27" s="28" t="s">
        <v>157</v>
      </c>
      <c r="G27" s="31" t="s">
        <v>64</v>
      </c>
      <c r="H27" s="27">
        <v>3</v>
      </c>
      <c r="I27" s="39">
        <f t="shared" si="3"/>
        <v>12</v>
      </c>
      <c r="K27" s="1" t="s">
        <v>190</v>
      </c>
      <c r="L27" s="1" t="s">
        <v>40</v>
      </c>
      <c r="M27" s="7" t="s">
        <v>51</v>
      </c>
      <c r="N27" s="1" t="s">
        <v>53</v>
      </c>
      <c r="O27" s="7" t="s">
        <v>41</v>
      </c>
      <c r="P27" s="1" t="s">
        <v>39</v>
      </c>
    </row>
    <row r="28" spans="2:16" ht="33">
      <c r="B28" s="42"/>
      <c r="C28" s="58"/>
      <c r="D28" s="67"/>
      <c r="E28" s="1">
        <v>23</v>
      </c>
      <c r="F28" s="28" t="s">
        <v>158</v>
      </c>
      <c r="G28" s="31" t="s">
        <v>65</v>
      </c>
      <c r="H28" s="27">
        <v>3</v>
      </c>
      <c r="I28" s="39">
        <f t="shared" si="3"/>
        <v>12</v>
      </c>
      <c r="K28" s="1" t="s">
        <v>190</v>
      </c>
      <c r="L28" s="1" t="s">
        <v>40</v>
      </c>
      <c r="M28" s="7" t="s">
        <v>51</v>
      </c>
      <c r="N28" s="1" t="s">
        <v>53</v>
      </c>
      <c r="O28" s="7" t="s">
        <v>41</v>
      </c>
      <c r="P28" s="1" t="s">
        <v>39</v>
      </c>
    </row>
    <row r="29" spans="2:16" s="2" customFormat="1" ht="33">
      <c r="B29" s="43"/>
      <c r="C29" s="59"/>
      <c r="D29" s="68"/>
      <c r="E29" s="1">
        <v>24</v>
      </c>
      <c r="F29" s="28" t="s">
        <v>159</v>
      </c>
      <c r="G29" s="37" t="s">
        <v>66</v>
      </c>
      <c r="H29" s="27">
        <v>3</v>
      </c>
      <c r="I29" s="39">
        <f t="shared" si="3"/>
        <v>12</v>
      </c>
      <c r="K29" s="1" t="s">
        <v>190</v>
      </c>
      <c r="L29" s="1" t="s">
        <v>40</v>
      </c>
      <c r="M29" s="7" t="s">
        <v>51</v>
      </c>
      <c r="N29" s="1" t="s">
        <v>53</v>
      </c>
      <c r="O29" s="7" t="s">
        <v>41</v>
      </c>
      <c r="P29" s="1" t="s">
        <v>39</v>
      </c>
    </row>
    <row r="30" spans="2:16" s="2" customFormat="1" ht="33">
      <c r="B30" s="45" t="s">
        <v>132</v>
      </c>
      <c r="C30" s="60">
        <v>60</v>
      </c>
      <c r="D30" s="66">
        <f>VLOOKUP(SUM(I30:I32), Sheet1!$C$2:$D$52, 2, TRUE)</f>
        <v>2.6</v>
      </c>
      <c r="E30" s="1">
        <v>25</v>
      </c>
      <c r="F30" s="34" t="s">
        <v>160</v>
      </c>
      <c r="G30" s="35" t="s">
        <v>119</v>
      </c>
      <c r="H30" s="27">
        <v>2</v>
      </c>
      <c r="I30" s="39">
        <f>IFERROR(IF(H30=0,20*0.5,IF(H30=1,20*0.6,IF(H30=2,20*0.7,IF(H30=3,20*0.8,IF(H30=4,20*0.9,IF(H30=5,20*1,20*0.5)))))), "")</f>
        <v>14</v>
      </c>
      <c r="K30" s="1" t="s">
        <v>190</v>
      </c>
      <c r="L30" s="1" t="s">
        <v>40</v>
      </c>
      <c r="M30" s="7" t="s">
        <v>51</v>
      </c>
      <c r="N30" s="1" t="s">
        <v>53</v>
      </c>
      <c r="O30" s="7" t="s">
        <v>41</v>
      </c>
      <c r="P30" s="1" t="s">
        <v>39</v>
      </c>
    </row>
    <row r="31" spans="2:16" s="2" customFormat="1" ht="33">
      <c r="B31" s="42"/>
      <c r="C31" s="61"/>
      <c r="D31" s="67"/>
      <c r="E31" s="1">
        <v>26</v>
      </c>
      <c r="F31" s="34" t="s">
        <v>161</v>
      </c>
      <c r="G31" s="35" t="s">
        <v>120</v>
      </c>
      <c r="H31" s="27">
        <v>3</v>
      </c>
      <c r="I31" s="39">
        <f t="shared" ref="I31:I32" si="4">IFERROR(IF(H31=0,20*0.5,IF(H31=1,20*0.6,IF(H31=2,20*0.7,IF(H31=3,20*0.8,IF(H31=4,20*0.9,IF(H31=5,20*1,20*0.5)))))), "")</f>
        <v>16</v>
      </c>
      <c r="K31" s="1" t="s">
        <v>190</v>
      </c>
      <c r="L31" s="1" t="s">
        <v>40</v>
      </c>
      <c r="M31" s="7" t="s">
        <v>51</v>
      </c>
      <c r="N31" s="1" t="s">
        <v>53</v>
      </c>
      <c r="O31" s="7" t="s">
        <v>41</v>
      </c>
      <c r="P31" s="1" t="s">
        <v>39</v>
      </c>
    </row>
    <row r="32" spans="2:16" s="2" customFormat="1" ht="33">
      <c r="B32" s="42"/>
      <c r="C32" s="62"/>
      <c r="D32" s="68"/>
      <c r="E32" s="1">
        <v>27</v>
      </c>
      <c r="F32" s="34" t="s">
        <v>162</v>
      </c>
      <c r="G32" s="35" t="s">
        <v>121</v>
      </c>
      <c r="H32" s="27">
        <v>3</v>
      </c>
      <c r="I32" s="39">
        <f t="shared" si="4"/>
        <v>16</v>
      </c>
      <c r="K32" s="1" t="s">
        <v>190</v>
      </c>
      <c r="L32" s="1" t="s">
        <v>40</v>
      </c>
      <c r="M32" s="7" t="s">
        <v>51</v>
      </c>
      <c r="N32" s="1" t="s">
        <v>53</v>
      </c>
      <c r="O32" s="7" t="s">
        <v>41</v>
      </c>
      <c r="P32" s="1" t="s">
        <v>39</v>
      </c>
    </row>
    <row r="33" spans="2:16" s="2" customFormat="1" ht="33">
      <c r="B33" s="45" t="s">
        <v>133</v>
      </c>
      <c r="C33" s="60">
        <v>220</v>
      </c>
      <c r="D33" s="66">
        <f>VLOOKUP(SUM(I33:I38), Sheet1!$G$2:$H$52, 2, TRUE)</f>
        <v>1.4</v>
      </c>
      <c r="E33" s="1">
        <v>28</v>
      </c>
      <c r="F33" s="34" t="s">
        <v>163</v>
      </c>
      <c r="G33" s="38" t="s">
        <v>122</v>
      </c>
      <c r="H33" s="27">
        <v>2</v>
      </c>
      <c r="I33" s="39">
        <f>IFERROR(IF(H33=0,40*0.5,IF(H33=1,40*0.6,IF(H33=2,40*0.7,IF(H33=3,40*0.8,IF(H33=4,40*0.9,IF(H33=5,40*1,40*0.5)))))), "")</f>
        <v>28</v>
      </c>
      <c r="K33" s="9" t="s">
        <v>192</v>
      </c>
      <c r="L33" s="8" t="s">
        <v>77</v>
      </c>
      <c r="M33" s="8" t="s">
        <v>70</v>
      </c>
      <c r="N33" s="8" t="s">
        <v>69</v>
      </c>
      <c r="O33" s="8" t="s">
        <v>74</v>
      </c>
      <c r="P33" s="7" t="s">
        <v>45</v>
      </c>
    </row>
    <row r="34" spans="2:16" ht="33">
      <c r="B34" s="46"/>
      <c r="C34" s="61"/>
      <c r="D34" s="67"/>
      <c r="E34" s="1">
        <v>29</v>
      </c>
      <c r="F34" s="34" t="s">
        <v>164</v>
      </c>
      <c r="G34" s="38" t="s">
        <v>123</v>
      </c>
      <c r="H34" s="27">
        <v>1</v>
      </c>
      <c r="I34" s="39">
        <f t="shared" ref="I34:I35" si="5">IFERROR(IF(H34=0,40*0.5,IF(H34=1,40*0.6,IF(H34=2,40*0.7,IF(H34=3,40*0.8,IF(H34=4,40*0.9,IF(H34=5,40*1,40*0.5)))))), "")</f>
        <v>24</v>
      </c>
      <c r="K34" s="9" t="s">
        <v>192</v>
      </c>
      <c r="L34" s="7" t="s">
        <v>71</v>
      </c>
      <c r="M34" s="8" t="s">
        <v>80</v>
      </c>
      <c r="N34" s="7" t="s">
        <v>72</v>
      </c>
      <c r="O34" s="7" t="s">
        <v>73</v>
      </c>
      <c r="P34" s="7" t="s">
        <v>75</v>
      </c>
    </row>
    <row r="35" spans="2:16" ht="33">
      <c r="B35" s="42"/>
      <c r="C35" s="61"/>
      <c r="D35" s="67"/>
      <c r="E35" s="1">
        <v>30</v>
      </c>
      <c r="F35" s="34" t="s">
        <v>165</v>
      </c>
      <c r="G35" s="38" t="s">
        <v>47</v>
      </c>
      <c r="H35" s="27">
        <v>2</v>
      </c>
      <c r="I35" s="39">
        <f t="shared" si="5"/>
        <v>28</v>
      </c>
      <c r="K35" s="9" t="s">
        <v>192</v>
      </c>
      <c r="L35" s="7" t="s">
        <v>71</v>
      </c>
      <c r="M35" s="8" t="s">
        <v>80</v>
      </c>
      <c r="N35" s="7" t="s">
        <v>72</v>
      </c>
      <c r="O35" s="7" t="s">
        <v>73</v>
      </c>
      <c r="P35" s="7" t="s">
        <v>75</v>
      </c>
    </row>
    <row r="36" spans="2:16" ht="33">
      <c r="B36" s="42"/>
      <c r="C36" s="61"/>
      <c r="D36" s="67"/>
      <c r="E36" s="1">
        <v>31</v>
      </c>
      <c r="F36" s="34" t="s">
        <v>166</v>
      </c>
      <c r="G36" s="38" t="s">
        <v>48</v>
      </c>
      <c r="H36" s="27">
        <v>3</v>
      </c>
      <c r="I36" s="39">
        <f>IFERROR(IF(H36=0,30*0.5,IF(H36=1,30*0.6,IF(H36=2,30*0.7,IF(H36=3,30*0.8,IF(H36=4,30*0.9,IF(H36=5,30*1,30*0.5)))))), "")</f>
        <v>24</v>
      </c>
      <c r="K36" s="9" t="s">
        <v>192</v>
      </c>
      <c r="L36" s="7" t="s">
        <v>79</v>
      </c>
      <c r="M36" s="1" t="s">
        <v>81</v>
      </c>
      <c r="N36" s="7" t="s">
        <v>46</v>
      </c>
      <c r="O36" s="7" t="s">
        <v>78</v>
      </c>
      <c r="P36" s="7" t="s">
        <v>75</v>
      </c>
    </row>
    <row r="37" spans="2:16" ht="33">
      <c r="B37" s="42"/>
      <c r="C37" s="61"/>
      <c r="D37" s="67"/>
      <c r="E37" s="1">
        <v>32</v>
      </c>
      <c r="F37" s="34" t="s">
        <v>167</v>
      </c>
      <c r="G37" s="38" t="s">
        <v>49</v>
      </c>
      <c r="H37" s="27">
        <v>0</v>
      </c>
      <c r="I37" s="39">
        <f>IFERROR(IF(H37=0,40*0.5,IF(H37=1,40*0.6,IF(H37=2,40*0.7,IF(H37=3,40*0.8,IF(H37=4,40*0.9,IF(H37=5,40*1,40*0.5)))))), "")</f>
        <v>20</v>
      </c>
      <c r="K37" s="9" t="s">
        <v>192</v>
      </c>
      <c r="L37" s="8" t="s">
        <v>82</v>
      </c>
      <c r="M37" s="8" t="s">
        <v>70</v>
      </c>
      <c r="N37" s="8" t="s">
        <v>69</v>
      </c>
      <c r="O37" s="8" t="s">
        <v>74</v>
      </c>
      <c r="P37" s="7" t="s">
        <v>76</v>
      </c>
    </row>
    <row r="38" spans="2:16" ht="33">
      <c r="B38" s="42"/>
      <c r="C38" s="62"/>
      <c r="D38" s="68"/>
      <c r="E38" s="1">
        <v>33</v>
      </c>
      <c r="F38" s="34" t="s">
        <v>168</v>
      </c>
      <c r="G38" s="38" t="s">
        <v>50</v>
      </c>
      <c r="H38" s="27">
        <v>1</v>
      </c>
      <c r="I38" s="39">
        <f>IFERROR(IF(H38=0,30*0.5,IF(H38=1,30*0.6,IF(H38=2,30*0.7,IF(H38=3,30*0.8,IF(H38=4,30*0.9,IF(H38=5,30*1,30*0.5)))))), "")</f>
        <v>18</v>
      </c>
      <c r="K38" s="9" t="s">
        <v>192</v>
      </c>
      <c r="L38" s="8" t="s">
        <v>82</v>
      </c>
      <c r="M38" s="8" t="s">
        <v>70</v>
      </c>
      <c r="N38" s="8" t="s">
        <v>69</v>
      </c>
      <c r="O38" s="8" t="s">
        <v>74</v>
      </c>
      <c r="P38" s="7" t="s">
        <v>76</v>
      </c>
    </row>
    <row r="39" spans="2:16" ht="33">
      <c r="B39" s="41" t="s">
        <v>134</v>
      </c>
      <c r="C39" s="57">
        <v>180</v>
      </c>
      <c r="D39" s="66">
        <f>VLOOKUP(SUM(I39:I43), Sheet1!$I$2:$J$52, 2, TRUE)</f>
        <v>1.3</v>
      </c>
      <c r="E39" s="1">
        <v>34</v>
      </c>
      <c r="F39" s="28" t="s">
        <v>169</v>
      </c>
      <c r="G39" s="3" t="s">
        <v>17</v>
      </c>
      <c r="H39" s="27">
        <v>2</v>
      </c>
      <c r="I39" s="39">
        <f>IFERROR(IF(H39=0,40*0.5,IF(H39=1,40*0.6,IF(H39=2,40*0.7,IF(H39=3,40*0.8,IF(H39=4,40*0.9,IF(H39=5,40*1,40*0.5)))))), "")</f>
        <v>28</v>
      </c>
      <c r="K39" s="7" t="s">
        <v>193</v>
      </c>
      <c r="L39" s="7" t="s">
        <v>86</v>
      </c>
      <c r="M39" s="7" t="s">
        <v>87</v>
      </c>
      <c r="N39" s="1" t="s">
        <v>83</v>
      </c>
      <c r="O39" s="1" t="s">
        <v>84</v>
      </c>
      <c r="P39" s="1" t="s">
        <v>85</v>
      </c>
    </row>
    <row r="40" spans="2:16" ht="33">
      <c r="B40" s="42"/>
      <c r="C40" s="58"/>
      <c r="D40" s="67"/>
      <c r="E40" s="1">
        <v>35</v>
      </c>
      <c r="F40" s="28" t="s">
        <v>170</v>
      </c>
      <c r="G40" s="3" t="s">
        <v>18</v>
      </c>
      <c r="H40" s="27">
        <v>0</v>
      </c>
      <c r="I40" s="39">
        <f t="shared" ref="I40:I41" si="6">IFERROR(IF(H40=0,40*0.5,IF(H40=1,40*0.6,IF(H40=2,40*0.7,IF(H40=3,40*0.8,IF(H40=4,40*0.9,IF(H40=5,40*1,40*0.5)))))), "")</f>
        <v>20</v>
      </c>
      <c r="K40" s="7" t="s">
        <v>193</v>
      </c>
      <c r="L40" s="7" t="s">
        <v>86</v>
      </c>
      <c r="M40" s="7" t="s">
        <v>87</v>
      </c>
      <c r="N40" s="1" t="s">
        <v>83</v>
      </c>
      <c r="O40" s="1" t="s">
        <v>84</v>
      </c>
      <c r="P40" s="1" t="s">
        <v>85</v>
      </c>
    </row>
    <row r="41" spans="2:16" ht="33">
      <c r="B41" s="42"/>
      <c r="C41" s="58"/>
      <c r="D41" s="67"/>
      <c r="E41" s="1">
        <v>36</v>
      </c>
      <c r="F41" s="28" t="s">
        <v>171</v>
      </c>
      <c r="G41" s="3" t="s">
        <v>19</v>
      </c>
      <c r="H41" s="27">
        <v>1</v>
      </c>
      <c r="I41" s="39">
        <f t="shared" si="6"/>
        <v>24</v>
      </c>
      <c r="K41" s="7" t="s">
        <v>193</v>
      </c>
      <c r="L41" s="7" t="s">
        <v>86</v>
      </c>
      <c r="M41" s="7" t="s">
        <v>87</v>
      </c>
      <c r="N41" s="1" t="s">
        <v>83</v>
      </c>
      <c r="O41" s="1" t="s">
        <v>84</v>
      </c>
      <c r="P41" s="1" t="s">
        <v>85</v>
      </c>
    </row>
    <row r="42" spans="2:16" ht="33">
      <c r="B42" s="42"/>
      <c r="C42" s="58"/>
      <c r="D42" s="67"/>
      <c r="E42" s="1">
        <v>37</v>
      </c>
      <c r="F42" s="28" t="s">
        <v>172</v>
      </c>
      <c r="G42" s="3" t="s">
        <v>16</v>
      </c>
      <c r="H42" s="27">
        <v>3</v>
      </c>
      <c r="I42" s="39">
        <f t="shared" ref="I42:I43" si="7">IFERROR(IF(H42=0,30*0.5,IF(H42=1,30*0.6,IF(H42=2,30*0.7,IF(H42=3,30*0.8,IF(H42=4,30*0.9,IF(H42=5,30*1,30*0.5)))))), "")</f>
        <v>24</v>
      </c>
      <c r="K42" s="7" t="s">
        <v>194</v>
      </c>
      <c r="L42" s="7" t="s">
        <v>94</v>
      </c>
      <c r="M42" s="7" t="s">
        <v>95</v>
      </c>
      <c r="N42" s="7" t="s">
        <v>89</v>
      </c>
      <c r="O42" s="7" t="s">
        <v>90</v>
      </c>
      <c r="P42" s="7" t="s">
        <v>91</v>
      </c>
    </row>
    <row r="43" spans="2:16" ht="33">
      <c r="B43" s="42"/>
      <c r="C43" s="59"/>
      <c r="D43" s="68"/>
      <c r="E43" s="1">
        <v>38</v>
      </c>
      <c r="F43" s="28" t="s">
        <v>173</v>
      </c>
      <c r="G43" s="31" t="s">
        <v>88</v>
      </c>
      <c r="H43" s="27">
        <v>1</v>
      </c>
      <c r="I43" s="39">
        <f t="shared" si="7"/>
        <v>18</v>
      </c>
      <c r="K43" s="7" t="s">
        <v>193</v>
      </c>
      <c r="L43" s="7" t="s">
        <v>86</v>
      </c>
      <c r="M43" s="7" t="s">
        <v>87</v>
      </c>
      <c r="N43" s="1" t="s">
        <v>83</v>
      </c>
      <c r="O43" s="1" t="s">
        <v>84</v>
      </c>
      <c r="P43" s="1" t="s">
        <v>85</v>
      </c>
    </row>
    <row r="44" spans="2:16" ht="33">
      <c r="B44" s="41" t="s">
        <v>135</v>
      </c>
      <c r="C44" s="57">
        <v>120</v>
      </c>
      <c r="D44" s="66">
        <f>VLOOKUP(SUM(I44:I49), Sheet1!$K$2:$L$52, 2, TRUE)</f>
        <v>1.6</v>
      </c>
      <c r="E44" s="1">
        <v>39</v>
      </c>
      <c r="F44" s="28" t="s">
        <v>174</v>
      </c>
      <c r="G44" s="31" t="s">
        <v>4</v>
      </c>
      <c r="H44" s="27">
        <v>3</v>
      </c>
      <c r="I44" s="39">
        <f>IFERROR(IF(H44=0,20*0.5,IF(H44=1,20*0.6,IF(H44=2,20*0.7,IF(H44=3,20*0.8,IF(H44=4,20*0.9,IF(H44=5,20*1,20*0.5)))))), "")</f>
        <v>16</v>
      </c>
      <c r="K44" s="1" t="s">
        <v>190</v>
      </c>
      <c r="L44" s="7" t="s">
        <v>104</v>
      </c>
      <c r="M44" s="7" t="s">
        <v>106</v>
      </c>
      <c r="N44" s="7" t="s">
        <v>108</v>
      </c>
      <c r="O44" s="7" t="s">
        <v>92</v>
      </c>
      <c r="P44" s="7" t="s">
        <v>93</v>
      </c>
    </row>
    <row r="45" spans="2:16" ht="33">
      <c r="B45" s="42"/>
      <c r="C45" s="58"/>
      <c r="D45" s="67"/>
      <c r="E45" s="1">
        <v>40</v>
      </c>
      <c r="F45" s="28" t="s">
        <v>175</v>
      </c>
      <c r="G45" s="31" t="s">
        <v>5</v>
      </c>
      <c r="H45" s="27">
        <v>1</v>
      </c>
      <c r="I45" s="39">
        <f t="shared" ref="I45:I49" si="8">IFERROR(IF(H45=0,20*0.5,IF(H45=1,20*0.6,IF(H45=2,20*0.7,IF(H45=3,20*0.8,IF(H45=4,20*0.9,IF(H45=5,20*1,20*0.5)))))), "")</f>
        <v>12</v>
      </c>
      <c r="K45" s="1" t="s">
        <v>190</v>
      </c>
      <c r="L45" s="7" t="s">
        <v>103</v>
      </c>
      <c r="M45" s="7" t="s">
        <v>106</v>
      </c>
      <c r="N45" s="7" t="s">
        <v>108</v>
      </c>
      <c r="O45" s="7" t="s">
        <v>92</v>
      </c>
      <c r="P45" s="7" t="s">
        <v>93</v>
      </c>
    </row>
    <row r="46" spans="2:16" ht="33">
      <c r="B46" s="42"/>
      <c r="C46" s="58"/>
      <c r="D46" s="67"/>
      <c r="E46" s="1">
        <v>41</v>
      </c>
      <c r="F46" s="28" t="s">
        <v>176</v>
      </c>
      <c r="G46" s="31" t="s">
        <v>6</v>
      </c>
      <c r="H46" s="27">
        <v>1</v>
      </c>
      <c r="I46" s="39">
        <f t="shared" si="8"/>
        <v>12</v>
      </c>
      <c r="K46" s="1" t="s">
        <v>190</v>
      </c>
      <c r="L46" s="7" t="s">
        <v>104</v>
      </c>
      <c r="M46" s="7" t="s">
        <v>106</v>
      </c>
      <c r="N46" s="7" t="s">
        <v>108</v>
      </c>
      <c r="O46" s="7" t="s">
        <v>92</v>
      </c>
      <c r="P46" s="7" t="s">
        <v>93</v>
      </c>
    </row>
    <row r="47" spans="2:16" ht="33">
      <c r="B47" s="42"/>
      <c r="C47" s="58"/>
      <c r="D47" s="67"/>
      <c r="E47" s="1">
        <v>42</v>
      </c>
      <c r="F47" s="28" t="s">
        <v>177</v>
      </c>
      <c r="G47" s="31" t="s">
        <v>7</v>
      </c>
      <c r="H47" s="27">
        <v>3</v>
      </c>
      <c r="I47" s="39">
        <f t="shared" si="8"/>
        <v>16</v>
      </c>
      <c r="K47" s="1" t="s">
        <v>190</v>
      </c>
      <c r="L47" s="7" t="s">
        <v>103</v>
      </c>
      <c r="M47" s="7" t="s">
        <v>105</v>
      </c>
      <c r="N47" s="7" t="s">
        <v>108</v>
      </c>
      <c r="O47" s="7" t="s">
        <v>92</v>
      </c>
      <c r="P47" s="7" t="s">
        <v>93</v>
      </c>
    </row>
    <row r="48" spans="2:16" ht="33">
      <c r="B48" s="42"/>
      <c r="C48" s="58"/>
      <c r="D48" s="67"/>
      <c r="E48" s="1">
        <v>43</v>
      </c>
      <c r="F48" s="28" t="s">
        <v>178</v>
      </c>
      <c r="G48" s="31" t="s">
        <v>14</v>
      </c>
      <c r="H48" s="27">
        <v>1</v>
      </c>
      <c r="I48" s="39">
        <f t="shared" si="8"/>
        <v>12</v>
      </c>
      <c r="K48" s="1" t="s">
        <v>190</v>
      </c>
      <c r="L48" s="7" t="s">
        <v>103</v>
      </c>
      <c r="M48" s="7" t="s">
        <v>106</v>
      </c>
      <c r="N48" s="7" t="s">
        <v>107</v>
      </c>
      <c r="O48" s="7" t="s">
        <v>92</v>
      </c>
      <c r="P48" s="7" t="s">
        <v>93</v>
      </c>
    </row>
    <row r="49" spans="2:16" ht="33">
      <c r="B49" s="43"/>
      <c r="C49" s="59"/>
      <c r="D49" s="68"/>
      <c r="E49" s="1">
        <v>44</v>
      </c>
      <c r="F49" s="28" t="s">
        <v>179</v>
      </c>
      <c r="G49" s="31" t="s">
        <v>15</v>
      </c>
      <c r="H49" s="27">
        <v>1</v>
      </c>
      <c r="I49" s="39">
        <f t="shared" si="8"/>
        <v>12</v>
      </c>
      <c r="K49" s="1" t="s">
        <v>190</v>
      </c>
      <c r="L49" s="7" t="s">
        <v>103</v>
      </c>
      <c r="M49" s="7" t="s">
        <v>105</v>
      </c>
      <c r="N49" s="7" t="s">
        <v>107</v>
      </c>
      <c r="O49" s="7" t="s">
        <v>92</v>
      </c>
      <c r="P49" s="7" t="s">
        <v>93</v>
      </c>
    </row>
  </sheetData>
  <sheetProtection algorithmName="SHA-512" hashValue="YnUVMKNsHLaAQ6KBdtUB+hSe/lIOXQ4g3klORYYUqsTWonsarPlICioa7ycAWRoYzoffUVA3vhaugG9LSP5IBA==" saltValue="72BAzB+Jw8SZ3o+IVmphr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6"/>
  <sheetViews>
    <sheetView showGridLines="0" tabSelected="1" topLeftCell="A2" workbookViewId="0">
      <selection activeCell="O23" sqref="O23"/>
    </sheetView>
  </sheetViews>
  <sheetFormatPr defaultRowHeight="16.5"/>
  <cols>
    <col min="1" max="1" width="0.5" customWidth="1"/>
    <col min="2" max="2" width="17" customWidth="1"/>
    <col min="3" max="5" width="10.625" customWidth="1"/>
  </cols>
  <sheetData>
    <row r="1" spans="2:5" ht="17.25">
      <c r="B1" s="12" t="s">
        <v>97</v>
      </c>
    </row>
    <row r="3" spans="2:5" ht="30" customHeight="1">
      <c r="B3" s="10" t="s">
        <v>20</v>
      </c>
      <c r="C3" s="10" t="s">
        <v>124</v>
      </c>
      <c r="D3" s="10" t="s">
        <v>116</v>
      </c>
      <c r="E3" s="13" t="s">
        <v>202</v>
      </c>
    </row>
    <row r="4" spans="2:5" ht="30" customHeight="1">
      <c r="B4" s="4" t="s">
        <v>180</v>
      </c>
      <c r="C4" s="17">
        <v>100</v>
      </c>
      <c r="D4" s="20">
        <f>평가시트!D6</f>
        <v>2.7</v>
      </c>
      <c r="E4" s="18">
        <f>SUM(평가시트!$I$6:$I$9)</f>
        <v>77.5</v>
      </c>
    </row>
    <row r="5" spans="2:5" ht="30" customHeight="1">
      <c r="B5" s="4" t="s">
        <v>181</v>
      </c>
      <c r="C5" s="17">
        <v>60</v>
      </c>
      <c r="D5" s="20">
        <f>평가시트!D10</f>
        <v>3</v>
      </c>
      <c r="E5" s="18">
        <f>SUM(평가시트!$I$10:$I$14)</f>
        <v>48</v>
      </c>
    </row>
    <row r="6" spans="2:5" ht="30" customHeight="1">
      <c r="B6" s="5" t="s">
        <v>182</v>
      </c>
      <c r="C6" s="17">
        <v>60</v>
      </c>
      <c r="D6" s="20">
        <f>평가시트!D15</f>
        <v>3</v>
      </c>
      <c r="E6" s="18">
        <f>SUM(평가시트!$I$15:$I$18)</f>
        <v>48</v>
      </c>
    </row>
    <row r="7" spans="2:5" ht="30" customHeight="1">
      <c r="B7" s="5" t="s">
        <v>183</v>
      </c>
      <c r="C7" s="17">
        <v>70</v>
      </c>
      <c r="D7" s="20">
        <f>평가시트!D19</f>
        <v>2.9</v>
      </c>
      <c r="E7" s="18">
        <f>SUM(평가시트!$I$19:$I$21)</f>
        <v>56</v>
      </c>
    </row>
    <row r="8" spans="2:5" ht="30" customHeight="1">
      <c r="B8" s="5" t="s">
        <v>184</v>
      </c>
      <c r="C8" s="17">
        <v>70</v>
      </c>
      <c r="D8" s="20">
        <f>평가시트!D22</f>
        <v>2.9</v>
      </c>
      <c r="E8" s="18">
        <f>SUM(평가시트!$I$22:$I$25)</f>
        <v>56</v>
      </c>
    </row>
    <row r="9" spans="2:5" ht="30" customHeight="1">
      <c r="B9" s="3" t="s">
        <v>185</v>
      </c>
      <c r="C9" s="17">
        <v>60</v>
      </c>
      <c r="D9" s="20">
        <f>평가시트!D26</f>
        <v>3</v>
      </c>
      <c r="E9" s="18">
        <f>SUM(평가시트!$I$26:$I$29)</f>
        <v>48</v>
      </c>
    </row>
    <row r="10" spans="2:5" ht="30" customHeight="1">
      <c r="B10" s="5" t="s">
        <v>186</v>
      </c>
      <c r="C10" s="17">
        <v>60</v>
      </c>
      <c r="D10" s="20">
        <f>평가시트!D30</f>
        <v>2.6</v>
      </c>
      <c r="E10" s="18">
        <f>SUM(평가시트!$I$30:$I$32)</f>
        <v>46</v>
      </c>
    </row>
    <row r="11" spans="2:5" ht="30" customHeight="1">
      <c r="B11" s="5" t="s">
        <v>187</v>
      </c>
      <c r="C11" s="17">
        <v>220</v>
      </c>
      <c r="D11" s="20">
        <f>평가시트!D33</f>
        <v>1.4</v>
      </c>
      <c r="E11" s="18">
        <f>SUM(평가시트!$I$33:$I$38)</f>
        <v>142</v>
      </c>
    </row>
    <row r="12" spans="2:5" ht="30" customHeight="1">
      <c r="B12" s="3" t="s">
        <v>188</v>
      </c>
      <c r="C12" s="17">
        <v>180</v>
      </c>
      <c r="D12" s="20">
        <f>평가시트!D39</f>
        <v>1.3</v>
      </c>
      <c r="E12" s="18">
        <f>SUM(평가시트!$I$39:$I$43)</f>
        <v>114</v>
      </c>
    </row>
    <row r="13" spans="2:5" ht="30" customHeight="1">
      <c r="B13" s="3" t="s">
        <v>189</v>
      </c>
      <c r="C13" s="17">
        <v>120</v>
      </c>
      <c r="D13" s="20">
        <f>평가시트!D44</f>
        <v>1.6</v>
      </c>
      <c r="E13" s="18">
        <f>SUM(평가시트!$I$44:$I$49)</f>
        <v>80</v>
      </c>
    </row>
    <row r="14" spans="2:5" ht="24" customHeight="1">
      <c r="B14" s="11" t="s">
        <v>21</v>
      </c>
      <c r="C14" s="19">
        <f>SUM(C4:C13)</f>
        <v>1000</v>
      </c>
      <c r="D14" s="40">
        <f>SUMPRODUCT(C4:C13,D4:D13)/C14</f>
        <v>2.1059999999999999</v>
      </c>
      <c r="E14" s="19">
        <f>SUM(E4:E13)</f>
        <v>715.5</v>
      </c>
    </row>
    <row r="15" spans="2:5" ht="33.75" customHeight="1">
      <c r="B15" s="71" t="s">
        <v>125</v>
      </c>
      <c r="C15" s="71"/>
      <c r="D15" s="72" t="str">
        <f>LOOKUP(E14,{0,550,650,750,850,950},{"Level 0","Level 1","Level 2","Level 3","Level 4","Level 5"})</f>
        <v>Level 2</v>
      </c>
      <c r="E15" s="73"/>
    </row>
    <row r="19" spans="4:11">
      <c r="F19" s="74" t="s">
        <v>116</v>
      </c>
      <c r="G19" s="76" t="s">
        <v>114</v>
      </c>
      <c r="H19" s="77"/>
      <c r="I19" s="76" t="s">
        <v>115</v>
      </c>
      <c r="J19" s="77"/>
      <c r="K19" s="70" t="s">
        <v>117</v>
      </c>
    </row>
    <row r="20" spans="4:11">
      <c r="D20" s="14"/>
      <c r="F20" s="75"/>
      <c r="G20" s="21" t="s">
        <v>111</v>
      </c>
      <c r="H20" s="21" t="s">
        <v>112</v>
      </c>
      <c r="I20" s="21" t="s">
        <v>111</v>
      </c>
      <c r="J20" s="21" t="s">
        <v>112</v>
      </c>
      <c r="K20" s="70"/>
    </row>
    <row r="21" spans="4:11">
      <c r="D21" s="14"/>
      <c r="F21" s="1" t="s">
        <v>113</v>
      </c>
      <c r="G21" s="15"/>
      <c r="H21" s="15">
        <v>550</v>
      </c>
      <c r="I21" s="16"/>
      <c r="J21" s="16">
        <v>0.5</v>
      </c>
      <c r="K21" s="1"/>
    </row>
    <row r="22" spans="4:11">
      <c r="D22" s="14"/>
      <c r="F22" s="1" t="s">
        <v>109</v>
      </c>
      <c r="G22" s="15">
        <v>550</v>
      </c>
      <c r="H22" s="15">
        <v>650</v>
      </c>
      <c r="I22" s="16">
        <v>0.5</v>
      </c>
      <c r="J22" s="16">
        <v>1.5</v>
      </c>
      <c r="K22" s="1" t="s">
        <v>118</v>
      </c>
    </row>
    <row r="23" spans="4:11">
      <c r="D23" s="14"/>
      <c r="F23" s="1" t="s">
        <v>110</v>
      </c>
      <c r="G23" s="15">
        <v>650</v>
      </c>
      <c r="H23" s="15">
        <v>750</v>
      </c>
      <c r="I23" s="16">
        <v>1.5</v>
      </c>
      <c r="J23" s="16">
        <v>2.5</v>
      </c>
      <c r="K23" s="1" t="s">
        <v>118</v>
      </c>
    </row>
    <row r="24" spans="4:11">
      <c r="D24" s="14"/>
      <c r="F24" s="1" t="s">
        <v>34</v>
      </c>
      <c r="G24" s="15">
        <v>750</v>
      </c>
      <c r="H24" s="15">
        <v>850</v>
      </c>
      <c r="I24" s="16">
        <v>2.5</v>
      </c>
      <c r="J24" s="16">
        <v>3.5</v>
      </c>
      <c r="K24" s="1" t="s">
        <v>118</v>
      </c>
    </row>
    <row r="25" spans="4:11">
      <c r="D25" s="14"/>
      <c r="F25" s="1" t="s">
        <v>35</v>
      </c>
      <c r="G25" s="15">
        <v>850</v>
      </c>
      <c r="H25" s="15">
        <v>950</v>
      </c>
      <c r="I25" s="16">
        <v>3.5</v>
      </c>
      <c r="J25" s="16">
        <v>4.5</v>
      </c>
      <c r="K25" s="1" t="s">
        <v>118</v>
      </c>
    </row>
    <row r="26" spans="4:11">
      <c r="F26" s="1" t="s">
        <v>36</v>
      </c>
      <c r="G26" s="15">
        <v>950</v>
      </c>
      <c r="H26" s="15">
        <v>1000</v>
      </c>
      <c r="I26" s="16">
        <v>4.5</v>
      </c>
      <c r="J26" s="16">
        <v>5</v>
      </c>
      <c r="K26" s="1" t="s">
        <v>118</v>
      </c>
    </row>
  </sheetData>
  <mergeCells count="6">
    <mergeCell ref="K19:K20"/>
    <mergeCell ref="B15:C15"/>
    <mergeCell ref="D15:E15"/>
    <mergeCell ref="F19:F20"/>
    <mergeCell ref="G19:H19"/>
    <mergeCell ref="I19:J19"/>
  </mergeCells>
  <phoneticPr fontId="1" type="noConversion"/>
  <pageMargins left="0.7" right="0.7" top="0.75" bottom="0.75" header="0.3" footer="0.3"/>
  <pageSetup paperSize="9" orientation="portrait" r:id="rId1"/>
  <ignoredErrors>
    <ignoredError sqref="D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C4" sqref="C4"/>
    </sheetView>
  </sheetViews>
  <sheetFormatPr defaultRowHeight="16.5"/>
  <sheetData>
    <row r="2" spans="2:2" ht="26.25">
      <c r="B2" s="69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2"/>
  <sheetViews>
    <sheetView topLeftCell="A22" workbookViewId="0">
      <selection activeCell="B58" sqref="B58"/>
    </sheetView>
  </sheetViews>
  <sheetFormatPr defaultRowHeight="16.5"/>
  <cols>
    <col min="2" max="2" width="9" style="22"/>
    <col min="4" max="4" width="9" style="22"/>
    <col min="6" max="6" width="9" style="22"/>
    <col min="8" max="8" width="9" style="22"/>
    <col min="10" max="10" width="9.875" bestFit="1" customWidth="1"/>
  </cols>
  <sheetData>
    <row r="2" spans="1:12">
      <c r="A2" s="23">
        <v>50</v>
      </c>
      <c r="B2" s="22">
        <v>0</v>
      </c>
      <c r="C2" s="24">
        <v>30</v>
      </c>
      <c r="D2" s="22">
        <v>0</v>
      </c>
      <c r="E2" s="24">
        <v>35</v>
      </c>
      <c r="F2" s="22">
        <v>0</v>
      </c>
      <c r="G2" s="24">
        <v>110</v>
      </c>
      <c r="H2" s="22">
        <v>0</v>
      </c>
      <c r="I2" s="22">
        <v>90</v>
      </c>
      <c r="J2" s="22">
        <v>0</v>
      </c>
      <c r="K2" s="22">
        <v>60</v>
      </c>
      <c r="L2" s="22">
        <v>0</v>
      </c>
    </row>
    <row r="3" spans="1:12">
      <c r="A3" s="23">
        <v>51</v>
      </c>
      <c r="B3" s="22">
        <v>0.1</v>
      </c>
      <c r="C3" s="24">
        <v>30.6</v>
      </c>
      <c r="D3" s="22">
        <v>0.1</v>
      </c>
      <c r="E3" s="24">
        <v>35.700000000000003</v>
      </c>
      <c r="F3" s="22">
        <v>0.1</v>
      </c>
      <c r="G3" s="24">
        <v>112.2</v>
      </c>
      <c r="H3" s="22">
        <v>0.1</v>
      </c>
      <c r="I3" s="22">
        <v>91.8</v>
      </c>
      <c r="J3" s="22">
        <v>0.1</v>
      </c>
      <c r="K3" s="22">
        <v>61.2</v>
      </c>
      <c r="L3" s="22">
        <v>0.1</v>
      </c>
    </row>
    <row r="4" spans="1:12">
      <c r="A4" s="23">
        <v>52</v>
      </c>
      <c r="B4" s="22">
        <v>0.2</v>
      </c>
      <c r="C4" s="24">
        <v>31.2</v>
      </c>
      <c r="D4" s="22">
        <v>0.2</v>
      </c>
      <c r="E4" s="24">
        <v>36.4</v>
      </c>
      <c r="F4" s="22">
        <v>0.2</v>
      </c>
      <c r="G4" s="24">
        <v>114.4</v>
      </c>
      <c r="H4" s="22">
        <v>0.2</v>
      </c>
      <c r="I4" s="22">
        <v>93.6</v>
      </c>
      <c r="J4" s="22">
        <v>0.2</v>
      </c>
      <c r="K4" s="22">
        <v>62.4</v>
      </c>
      <c r="L4" s="22">
        <v>0.2</v>
      </c>
    </row>
    <row r="5" spans="1:12">
      <c r="A5" s="23">
        <v>53</v>
      </c>
      <c r="B5" s="22">
        <v>0.3</v>
      </c>
      <c r="C5" s="24">
        <v>31.8</v>
      </c>
      <c r="D5" s="22">
        <v>0.3</v>
      </c>
      <c r="E5" s="24">
        <v>37.1</v>
      </c>
      <c r="F5" s="22">
        <v>0.3</v>
      </c>
      <c r="G5" s="24">
        <v>116.6</v>
      </c>
      <c r="H5" s="22">
        <v>0.3</v>
      </c>
      <c r="I5" s="22">
        <v>95.4</v>
      </c>
      <c r="J5" s="22">
        <v>0.3</v>
      </c>
      <c r="K5" s="22">
        <v>63.6</v>
      </c>
      <c r="L5" s="22">
        <v>0.3</v>
      </c>
    </row>
    <row r="6" spans="1:12">
      <c r="A6" s="23">
        <v>54</v>
      </c>
      <c r="B6" s="22">
        <v>0.4</v>
      </c>
      <c r="C6" s="24">
        <v>32.4</v>
      </c>
      <c r="D6" s="22">
        <v>0.4</v>
      </c>
      <c r="E6" s="24">
        <v>37.799999999999997</v>
      </c>
      <c r="F6" s="22">
        <v>0.4</v>
      </c>
      <c r="G6" s="24">
        <v>118.8</v>
      </c>
      <c r="H6" s="22">
        <v>0.4</v>
      </c>
      <c r="I6" s="22">
        <v>97.2</v>
      </c>
      <c r="J6" s="22">
        <v>0.4</v>
      </c>
      <c r="K6" s="22">
        <v>64.8</v>
      </c>
      <c r="L6" s="22">
        <v>0.4</v>
      </c>
    </row>
    <row r="7" spans="1:12">
      <c r="A7" s="23">
        <v>55</v>
      </c>
      <c r="B7" s="22">
        <v>0.5</v>
      </c>
      <c r="C7" s="24">
        <v>33</v>
      </c>
      <c r="D7" s="22">
        <v>0.5</v>
      </c>
      <c r="E7" s="24">
        <v>38.5</v>
      </c>
      <c r="F7" s="22">
        <v>0.5</v>
      </c>
      <c r="G7" s="24">
        <v>121</v>
      </c>
      <c r="H7" s="22">
        <v>0.5</v>
      </c>
      <c r="I7" s="22">
        <v>99</v>
      </c>
      <c r="J7" s="22">
        <v>0.5</v>
      </c>
      <c r="K7" s="22">
        <v>66</v>
      </c>
      <c r="L7" s="22">
        <v>0.5</v>
      </c>
    </row>
    <row r="8" spans="1:12">
      <c r="A8" s="23">
        <v>56</v>
      </c>
      <c r="B8" s="22">
        <v>0.6</v>
      </c>
      <c r="C8" s="24">
        <v>33.6</v>
      </c>
      <c r="D8" s="22">
        <v>0.6</v>
      </c>
      <c r="E8" s="24">
        <v>39.200000000000003</v>
      </c>
      <c r="F8" s="22">
        <v>0.6</v>
      </c>
      <c r="G8" s="24">
        <v>123.2</v>
      </c>
      <c r="H8" s="22">
        <v>0.6</v>
      </c>
      <c r="I8" s="22">
        <v>100.8</v>
      </c>
      <c r="J8" s="22">
        <v>0.6</v>
      </c>
      <c r="K8" s="22">
        <v>67.2</v>
      </c>
      <c r="L8" s="22">
        <v>0.6</v>
      </c>
    </row>
    <row r="9" spans="1:12">
      <c r="A9" s="23">
        <v>57</v>
      </c>
      <c r="B9" s="22">
        <v>0.7</v>
      </c>
      <c r="C9" s="24">
        <v>34.200000000000003</v>
      </c>
      <c r="D9" s="22">
        <v>0.7</v>
      </c>
      <c r="E9" s="24">
        <v>39.9</v>
      </c>
      <c r="F9" s="22">
        <v>0.7</v>
      </c>
      <c r="G9" s="24">
        <v>125.4</v>
      </c>
      <c r="H9" s="22">
        <v>0.7</v>
      </c>
      <c r="I9" s="22">
        <v>102.6</v>
      </c>
      <c r="J9" s="22">
        <v>0.7</v>
      </c>
      <c r="K9" s="22">
        <v>68.400000000000006</v>
      </c>
      <c r="L9" s="22">
        <v>0.7</v>
      </c>
    </row>
    <row r="10" spans="1:12">
      <c r="A10" s="23">
        <v>58</v>
      </c>
      <c r="B10" s="22">
        <v>0.8</v>
      </c>
      <c r="C10" s="24">
        <v>34.799999999999997</v>
      </c>
      <c r="D10" s="22">
        <v>0.8</v>
      </c>
      <c r="E10" s="24">
        <v>40.6</v>
      </c>
      <c r="F10" s="22">
        <v>0.8</v>
      </c>
      <c r="G10" s="24">
        <v>127.6</v>
      </c>
      <c r="H10" s="22">
        <v>0.8</v>
      </c>
      <c r="I10" s="22">
        <v>104.4</v>
      </c>
      <c r="J10" s="22">
        <v>0.8</v>
      </c>
      <c r="K10" s="22">
        <v>69.599999999999994</v>
      </c>
      <c r="L10" s="22">
        <v>0.8</v>
      </c>
    </row>
    <row r="11" spans="1:12">
      <c r="A11" s="23">
        <v>59</v>
      </c>
      <c r="B11" s="22">
        <v>0.9</v>
      </c>
      <c r="C11" s="24">
        <v>35.4</v>
      </c>
      <c r="D11" s="22">
        <v>0.9</v>
      </c>
      <c r="E11" s="24">
        <v>41.3</v>
      </c>
      <c r="F11" s="22">
        <v>0.9</v>
      </c>
      <c r="G11" s="24">
        <v>129.80000000000001</v>
      </c>
      <c r="H11" s="22">
        <v>0.9</v>
      </c>
      <c r="I11" s="22">
        <v>106.2</v>
      </c>
      <c r="J11" s="22">
        <v>0.9</v>
      </c>
      <c r="K11" s="22">
        <v>70.8</v>
      </c>
      <c r="L11" s="22">
        <v>0.9</v>
      </c>
    </row>
    <row r="12" spans="1:12">
      <c r="A12" s="23">
        <v>60</v>
      </c>
      <c r="B12" s="22">
        <v>1</v>
      </c>
      <c r="C12" s="24">
        <v>36</v>
      </c>
      <c r="D12" s="22">
        <v>1</v>
      </c>
      <c r="E12" s="24">
        <v>42</v>
      </c>
      <c r="F12" s="22">
        <v>1</v>
      </c>
      <c r="G12" s="24">
        <v>132</v>
      </c>
      <c r="H12" s="22">
        <v>1</v>
      </c>
      <c r="I12" s="22">
        <v>108</v>
      </c>
      <c r="J12" s="22">
        <v>1</v>
      </c>
      <c r="K12" s="22">
        <v>72</v>
      </c>
      <c r="L12" s="22">
        <v>1</v>
      </c>
    </row>
    <row r="13" spans="1:12">
      <c r="A13" s="23">
        <v>61</v>
      </c>
      <c r="B13" s="22">
        <v>1.1000000000000001</v>
      </c>
      <c r="C13" s="24">
        <v>36.6</v>
      </c>
      <c r="D13" s="22">
        <v>1.1000000000000001</v>
      </c>
      <c r="E13" s="24">
        <v>42.7</v>
      </c>
      <c r="F13" s="22">
        <v>1.1000000000000001</v>
      </c>
      <c r="G13" s="24">
        <v>134.19999999999999</v>
      </c>
      <c r="H13" s="22">
        <v>1.1000000000000001</v>
      </c>
      <c r="I13" s="22">
        <v>109.8</v>
      </c>
      <c r="J13" s="22">
        <v>1.1000000000000001</v>
      </c>
      <c r="K13" s="22">
        <v>73.2</v>
      </c>
      <c r="L13" s="22">
        <v>1.1000000000000001</v>
      </c>
    </row>
    <row r="14" spans="1:12">
      <c r="A14" s="23">
        <v>62</v>
      </c>
      <c r="B14" s="22">
        <v>1.2</v>
      </c>
      <c r="C14" s="24">
        <v>37.200000000000003</v>
      </c>
      <c r="D14" s="22">
        <v>1.2</v>
      </c>
      <c r="E14" s="24">
        <v>43.4</v>
      </c>
      <c r="F14" s="22">
        <v>1.2</v>
      </c>
      <c r="G14" s="24">
        <v>136.4</v>
      </c>
      <c r="H14" s="22">
        <v>1.2</v>
      </c>
      <c r="I14" s="22">
        <v>111.6</v>
      </c>
      <c r="J14" s="22">
        <v>1.2</v>
      </c>
      <c r="K14" s="22">
        <v>74.400000000000006</v>
      </c>
      <c r="L14" s="22">
        <v>1.2</v>
      </c>
    </row>
    <row r="15" spans="1:12">
      <c r="A15" s="23">
        <v>63</v>
      </c>
      <c r="B15" s="22">
        <v>1.3</v>
      </c>
      <c r="C15" s="24">
        <v>37.799999999999997</v>
      </c>
      <c r="D15" s="22">
        <v>1.3</v>
      </c>
      <c r="E15" s="24">
        <v>44.1</v>
      </c>
      <c r="F15" s="22">
        <v>1.3</v>
      </c>
      <c r="G15" s="24">
        <v>138.6</v>
      </c>
      <c r="H15" s="22">
        <v>1.3</v>
      </c>
      <c r="I15" s="22">
        <v>113.4</v>
      </c>
      <c r="J15" s="22">
        <v>1.3</v>
      </c>
      <c r="K15" s="22">
        <v>75.599999999999994</v>
      </c>
      <c r="L15" s="22">
        <v>1.3</v>
      </c>
    </row>
    <row r="16" spans="1:12">
      <c r="A16" s="23">
        <v>64</v>
      </c>
      <c r="B16" s="22">
        <v>1.4</v>
      </c>
      <c r="C16" s="24">
        <v>38.4</v>
      </c>
      <c r="D16" s="22">
        <v>1.4</v>
      </c>
      <c r="E16" s="24">
        <v>44.8</v>
      </c>
      <c r="F16" s="22">
        <v>1.4</v>
      </c>
      <c r="G16" s="24">
        <v>140.80000000000001</v>
      </c>
      <c r="H16" s="22">
        <v>1.4</v>
      </c>
      <c r="I16" s="22">
        <v>115.2</v>
      </c>
      <c r="J16" s="22">
        <v>1.4</v>
      </c>
      <c r="K16" s="22">
        <v>76.8</v>
      </c>
      <c r="L16" s="22">
        <v>1.4</v>
      </c>
    </row>
    <row r="17" spans="1:12">
      <c r="A17" s="23">
        <v>65</v>
      </c>
      <c r="B17" s="22">
        <v>1.5</v>
      </c>
      <c r="C17" s="24">
        <v>39</v>
      </c>
      <c r="D17" s="22">
        <v>1.5</v>
      </c>
      <c r="E17" s="24">
        <v>45.5</v>
      </c>
      <c r="F17" s="22">
        <v>1.5</v>
      </c>
      <c r="G17" s="24">
        <v>143</v>
      </c>
      <c r="H17" s="22">
        <v>1.5</v>
      </c>
      <c r="I17" s="22">
        <v>117</v>
      </c>
      <c r="J17" s="22">
        <v>1.5</v>
      </c>
      <c r="K17" s="22">
        <v>78</v>
      </c>
      <c r="L17" s="22">
        <v>1.5</v>
      </c>
    </row>
    <row r="18" spans="1:12">
      <c r="A18" s="23">
        <v>66</v>
      </c>
      <c r="B18" s="22">
        <v>1.6</v>
      </c>
      <c r="C18" s="24">
        <v>39.6</v>
      </c>
      <c r="D18" s="22">
        <v>1.6</v>
      </c>
      <c r="E18" s="24">
        <v>46.2</v>
      </c>
      <c r="F18" s="22">
        <v>1.6</v>
      </c>
      <c r="G18" s="24">
        <v>145.19999999999999</v>
      </c>
      <c r="H18" s="22">
        <v>1.6</v>
      </c>
      <c r="I18" s="22">
        <v>118.8</v>
      </c>
      <c r="J18" s="22">
        <v>1.6</v>
      </c>
      <c r="K18" s="22">
        <v>79.2</v>
      </c>
      <c r="L18" s="22">
        <v>1.6</v>
      </c>
    </row>
    <row r="19" spans="1:12">
      <c r="A19" s="23">
        <v>67</v>
      </c>
      <c r="B19" s="22">
        <v>1.7</v>
      </c>
      <c r="C19" s="24">
        <v>40.200000000000003</v>
      </c>
      <c r="D19" s="22">
        <v>1.7</v>
      </c>
      <c r="E19" s="24">
        <v>46.9</v>
      </c>
      <c r="F19" s="22">
        <v>1.7</v>
      </c>
      <c r="G19" s="24">
        <v>147.4</v>
      </c>
      <c r="H19" s="22">
        <v>1.7</v>
      </c>
      <c r="I19" s="22">
        <v>120.6</v>
      </c>
      <c r="J19" s="22">
        <v>1.7</v>
      </c>
      <c r="K19" s="22">
        <v>80.400000000000006</v>
      </c>
      <c r="L19" s="22">
        <v>1.7</v>
      </c>
    </row>
    <row r="20" spans="1:12">
      <c r="A20" s="23">
        <v>68</v>
      </c>
      <c r="B20" s="22">
        <v>1.8</v>
      </c>
      <c r="C20" s="24">
        <v>40.799999999999997</v>
      </c>
      <c r="D20" s="22">
        <v>1.8</v>
      </c>
      <c r="E20" s="24">
        <v>47.600000000000101</v>
      </c>
      <c r="F20" s="22">
        <v>1.8</v>
      </c>
      <c r="G20" s="24">
        <v>149.6</v>
      </c>
      <c r="H20" s="22">
        <v>1.8</v>
      </c>
      <c r="I20" s="22">
        <v>122.4</v>
      </c>
      <c r="J20" s="22">
        <v>1.8</v>
      </c>
      <c r="K20" s="22">
        <v>81.600000000000094</v>
      </c>
      <c r="L20" s="22">
        <v>1.8</v>
      </c>
    </row>
    <row r="21" spans="1:12">
      <c r="A21" s="23">
        <v>69</v>
      </c>
      <c r="B21" s="22">
        <v>1.9</v>
      </c>
      <c r="C21" s="24">
        <v>41.4</v>
      </c>
      <c r="D21" s="22">
        <v>1.9</v>
      </c>
      <c r="E21" s="24">
        <v>48.300000000000097</v>
      </c>
      <c r="F21" s="22">
        <v>1.9</v>
      </c>
      <c r="G21" s="24">
        <v>151.80000000000001</v>
      </c>
      <c r="H21" s="22">
        <v>1.9</v>
      </c>
      <c r="I21" s="22">
        <v>124.2</v>
      </c>
      <c r="J21" s="22">
        <v>1.9</v>
      </c>
      <c r="K21" s="22">
        <v>82.800000000000097</v>
      </c>
      <c r="L21" s="22">
        <v>1.9</v>
      </c>
    </row>
    <row r="22" spans="1:12">
      <c r="A22" s="23">
        <v>70</v>
      </c>
      <c r="B22" s="22">
        <v>2</v>
      </c>
      <c r="C22" s="24">
        <v>42</v>
      </c>
      <c r="D22" s="22">
        <v>2</v>
      </c>
      <c r="E22" s="24">
        <v>49.000000000000099</v>
      </c>
      <c r="F22" s="22">
        <v>2</v>
      </c>
      <c r="G22" s="24">
        <v>154</v>
      </c>
      <c r="H22" s="22">
        <v>2</v>
      </c>
      <c r="I22" s="22">
        <v>126</v>
      </c>
      <c r="J22" s="22">
        <v>2</v>
      </c>
      <c r="K22" s="22">
        <v>84.000000000000099</v>
      </c>
      <c r="L22" s="22">
        <v>2</v>
      </c>
    </row>
    <row r="23" spans="1:12">
      <c r="A23" s="23">
        <v>71</v>
      </c>
      <c r="B23" s="22">
        <v>2.1</v>
      </c>
      <c r="C23" s="24">
        <v>42.6</v>
      </c>
      <c r="D23" s="22">
        <v>2.1</v>
      </c>
      <c r="E23" s="24">
        <v>49.700000000000102</v>
      </c>
      <c r="F23" s="22">
        <v>2.1</v>
      </c>
      <c r="G23" s="24">
        <v>156.19999999999999</v>
      </c>
      <c r="H23" s="22">
        <v>2.1</v>
      </c>
      <c r="I23" s="22">
        <v>127.8</v>
      </c>
      <c r="J23" s="22">
        <v>2.1</v>
      </c>
      <c r="K23" s="22">
        <v>85.200000000000102</v>
      </c>
      <c r="L23" s="22">
        <v>2.1</v>
      </c>
    </row>
    <row r="24" spans="1:12">
      <c r="A24" s="23">
        <v>72</v>
      </c>
      <c r="B24" s="22">
        <v>2.2000000000000002</v>
      </c>
      <c r="C24" s="24">
        <v>43.2</v>
      </c>
      <c r="D24" s="22">
        <v>2.2000000000000002</v>
      </c>
      <c r="E24" s="24">
        <v>50.400000000000098</v>
      </c>
      <c r="F24" s="22">
        <v>2.2000000000000002</v>
      </c>
      <c r="G24" s="24">
        <v>158.4</v>
      </c>
      <c r="H24" s="22">
        <v>2.2000000000000002</v>
      </c>
      <c r="I24" s="22">
        <v>129.6</v>
      </c>
      <c r="J24" s="22">
        <v>2.2000000000000002</v>
      </c>
      <c r="K24" s="22">
        <v>86.400000000000105</v>
      </c>
      <c r="L24" s="22">
        <v>2.2000000000000002</v>
      </c>
    </row>
    <row r="25" spans="1:12">
      <c r="A25" s="23">
        <v>73</v>
      </c>
      <c r="B25" s="22">
        <v>2.2999999999999998</v>
      </c>
      <c r="C25" s="24">
        <v>43.8</v>
      </c>
      <c r="D25" s="22">
        <v>2.2999999999999998</v>
      </c>
      <c r="E25" s="24">
        <v>51.100000000000101</v>
      </c>
      <c r="F25" s="22">
        <v>2.2999999999999998</v>
      </c>
      <c r="G25" s="24">
        <v>160.6</v>
      </c>
      <c r="H25" s="22">
        <v>2.2999999999999998</v>
      </c>
      <c r="I25" s="22">
        <v>131.4</v>
      </c>
      <c r="J25" s="22">
        <v>2.2999999999999998</v>
      </c>
      <c r="K25" s="22">
        <v>87.600000000000094</v>
      </c>
      <c r="L25" s="22">
        <v>2.2999999999999998</v>
      </c>
    </row>
    <row r="26" spans="1:12">
      <c r="A26" s="23">
        <v>74</v>
      </c>
      <c r="B26" s="22">
        <v>2.4</v>
      </c>
      <c r="C26" s="24">
        <v>44.4</v>
      </c>
      <c r="D26" s="22">
        <v>2.4</v>
      </c>
      <c r="E26" s="24">
        <v>51.800000000000097</v>
      </c>
      <c r="F26" s="22">
        <v>2.4</v>
      </c>
      <c r="G26" s="24">
        <v>162.80000000000001</v>
      </c>
      <c r="H26" s="22">
        <v>2.4</v>
      </c>
      <c r="I26" s="22">
        <v>133.19999999999999</v>
      </c>
      <c r="J26" s="22">
        <v>2.4</v>
      </c>
      <c r="K26" s="22">
        <v>88.800000000000097</v>
      </c>
      <c r="L26" s="22">
        <v>2.4</v>
      </c>
    </row>
    <row r="27" spans="1:12">
      <c r="A27" s="23">
        <v>75</v>
      </c>
      <c r="B27" s="22">
        <v>2.5</v>
      </c>
      <c r="C27" s="24">
        <v>45</v>
      </c>
      <c r="D27" s="22">
        <v>2.5</v>
      </c>
      <c r="E27" s="24">
        <v>52.500000000000099</v>
      </c>
      <c r="F27" s="22">
        <v>2.5</v>
      </c>
      <c r="G27" s="24">
        <v>165</v>
      </c>
      <c r="H27" s="22">
        <v>2.5</v>
      </c>
      <c r="I27" s="22">
        <v>135</v>
      </c>
      <c r="J27" s="22">
        <v>2.5</v>
      </c>
      <c r="K27" s="22">
        <v>90.000000000000099</v>
      </c>
      <c r="L27" s="22">
        <v>2.5</v>
      </c>
    </row>
    <row r="28" spans="1:12">
      <c r="A28" s="23">
        <v>76</v>
      </c>
      <c r="B28" s="22">
        <v>2.6</v>
      </c>
      <c r="C28" s="24">
        <v>45.6</v>
      </c>
      <c r="D28" s="22">
        <v>2.6</v>
      </c>
      <c r="E28" s="24">
        <v>53.200000000000102</v>
      </c>
      <c r="F28" s="22">
        <v>2.6</v>
      </c>
      <c r="G28" s="24">
        <v>167.2</v>
      </c>
      <c r="H28" s="22">
        <v>2.6</v>
      </c>
      <c r="I28" s="22">
        <v>136.80000000000001</v>
      </c>
      <c r="J28" s="22">
        <v>2.6</v>
      </c>
      <c r="K28" s="22">
        <v>91.200000000000102</v>
      </c>
      <c r="L28" s="22">
        <v>2.6</v>
      </c>
    </row>
    <row r="29" spans="1:12">
      <c r="A29" s="23">
        <v>77</v>
      </c>
      <c r="B29" s="22">
        <v>2.7</v>
      </c>
      <c r="C29" s="24">
        <v>46.2</v>
      </c>
      <c r="D29" s="22">
        <v>2.7</v>
      </c>
      <c r="E29" s="24">
        <v>53.900000000000098</v>
      </c>
      <c r="F29" s="22">
        <v>2.7</v>
      </c>
      <c r="G29" s="24">
        <v>169.4</v>
      </c>
      <c r="H29" s="22">
        <v>2.7</v>
      </c>
      <c r="I29" s="22">
        <v>138.6</v>
      </c>
      <c r="J29" s="22">
        <v>2.7</v>
      </c>
      <c r="K29" s="22">
        <v>92.400000000000105</v>
      </c>
      <c r="L29" s="22">
        <v>2.7</v>
      </c>
    </row>
    <row r="30" spans="1:12">
      <c r="A30" s="23">
        <v>78</v>
      </c>
      <c r="B30" s="22">
        <v>2.8</v>
      </c>
      <c r="C30" s="24">
        <v>46.8</v>
      </c>
      <c r="D30" s="22">
        <v>2.8</v>
      </c>
      <c r="E30" s="24">
        <v>54.600000000000101</v>
      </c>
      <c r="F30" s="22">
        <v>2.8</v>
      </c>
      <c r="G30" s="24">
        <v>171.6</v>
      </c>
      <c r="H30" s="22">
        <v>2.8</v>
      </c>
      <c r="I30" s="22">
        <v>140.4</v>
      </c>
      <c r="J30" s="22">
        <v>2.8</v>
      </c>
      <c r="K30" s="22">
        <v>93.600000000000094</v>
      </c>
      <c r="L30" s="22">
        <v>2.8</v>
      </c>
    </row>
    <row r="31" spans="1:12">
      <c r="A31" s="23">
        <v>79</v>
      </c>
      <c r="B31" s="22">
        <v>2.9</v>
      </c>
      <c r="C31" s="24">
        <v>47.4</v>
      </c>
      <c r="D31" s="22">
        <v>2.9</v>
      </c>
      <c r="E31" s="24">
        <v>55.300000000000097</v>
      </c>
      <c r="F31" s="22">
        <v>2.9</v>
      </c>
      <c r="G31" s="24">
        <v>173.8</v>
      </c>
      <c r="H31" s="22">
        <v>2.9</v>
      </c>
      <c r="I31" s="22">
        <v>142.19999999999999</v>
      </c>
      <c r="J31" s="22">
        <v>2.9</v>
      </c>
      <c r="K31" s="22">
        <v>94.800000000000097</v>
      </c>
      <c r="L31" s="22">
        <v>2.9</v>
      </c>
    </row>
    <row r="32" spans="1:12">
      <c r="A32" s="23">
        <v>80</v>
      </c>
      <c r="B32" s="22">
        <v>3</v>
      </c>
      <c r="C32" s="24">
        <v>48</v>
      </c>
      <c r="D32" s="22">
        <v>3</v>
      </c>
      <c r="E32" s="24">
        <v>56.000000000000099</v>
      </c>
      <c r="F32" s="22">
        <v>3</v>
      </c>
      <c r="G32" s="24">
        <v>176</v>
      </c>
      <c r="H32" s="22">
        <v>3</v>
      </c>
      <c r="I32" s="22">
        <v>144</v>
      </c>
      <c r="J32" s="22">
        <v>3</v>
      </c>
      <c r="K32" s="22">
        <v>96.000000000000099</v>
      </c>
      <c r="L32" s="22">
        <v>3</v>
      </c>
    </row>
    <row r="33" spans="1:12">
      <c r="A33" s="23">
        <v>81</v>
      </c>
      <c r="B33" s="22">
        <v>3.1</v>
      </c>
      <c r="C33" s="24">
        <v>48.6</v>
      </c>
      <c r="D33" s="22">
        <v>3.1</v>
      </c>
      <c r="E33" s="24">
        <v>56.700000000000102</v>
      </c>
      <c r="F33" s="22">
        <v>3.1</v>
      </c>
      <c r="G33" s="24">
        <v>178.2</v>
      </c>
      <c r="H33" s="22">
        <v>3.1</v>
      </c>
      <c r="I33" s="22">
        <v>145.80000000000001</v>
      </c>
      <c r="J33" s="22">
        <v>3.1</v>
      </c>
      <c r="K33" s="22">
        <v>97.200000000000102</v>
      </c>
      <c r="L33" s="22">
        <v>3.1</v>
      </c>
    </row>
    <row r="34" spans="1:12">
      <c r="A34" s="23">
        <v>82</v>
      </c>
      <c r="B34" s="22">
        <v>3.2</v>
      </c>
      <c r="C34" s="24">
        <v>49.2</v>
      </c>
      <c r="D34" s="22">
        <v>3.2</v>
      </c>
      <c r="E34" s="24">
        <v>57.400000000000098</v>
      </c>
      <c r="F34" s="22">
        <v>3.2</v>
      </c>
      <c r="G34" s="24">
        <v>180.4</v>
      </c>
      <c r="H34" s="22">
        <v>3.2</v>
      </c>
      <c r="I34" s="22">
        <v>147.6</v>
      </c>
      <c r="J34" s="22">
        <v>3.2</v>
      </c>
      <c r="K34" s="22">
        <v>98.400000000000105</v>
      </c>
      <c r="L34" s="22">
        <v>3.2</v>
      </c>
    </row>
    <row r="35" spans="1:12">
      <c r="A35" s="23">
        <v>83</v>
      </c>
      <c r="B35" s="22">
        <v>3.3</v>
      </c>
      <c r="C35" s="24">
        <v>49.8</v>
      </c>
      <c r="D35" s="22">
        <v>3.3</v>
      </c>
      <c r="E35" s="24">
        <v>58.100000000000101</v>
      </c>
      <c r="F35" s="22">
        <v>3.3</v>
      </c>
      <c r="G35" s="24">
        <v>182.6</v>
      </c>
      <c r="H35" s="22">
        <v>3.3</v>
      </c>
      <c r="I35" s="22">
        <v>149.4</v>
      </c>
      <c r="J35" s="22">
        <v>3.3</v>
      </c>
      <c r="K35" s="22">
        <v>99.600000000000094</v>
      </c>
      <c r="L35" s="22">
        <v>3.3</v>
      </c>
    </row>
    <row r="36" spans="1:12">
      <c r="A36" s="23">
        <v>84</v>
      </c>
      <c r="B36" s="22">
        <v>3.4</v>
      </c>
      <c r="C36" s="24">
        <v>50.4</v>
      </c>
      <c r="D36" s="22">
        <v>3.4</v>
      </c>
      <c r="E36" s="24">
        <v>58.800000000000097</v>
      </c>
      <c r="F36" s="22">
        <v>3.4</v>
      </c>
      <c r="G36" s="24">
        <v>184.8</v>
      </c>
      <c r="H36" s="22">
        <v>3.4</v>
      </c>
      <c r="I36" s="22">
        <v>151.19999999999999</v>
      </c>
      <c r="J36" s="22">
        <v>3.4</v>
      </c>
      <c r="K36" s="22">
        <v>100.8</v>
      </c>
      <c r="L36" s="22">
        <v>3.4</v>
      </c>
    </row>
    <row r="37" spans="1:12">
      <c r="A37" s="23">
        <v>85</v>
      </c>
      <c r="B37" s="22">
        <v>3.5</v>
      </c>
      <c r="C37" s="24">
        <v>51</v>
      </c>
      <c r="D37" s="22">
        <v>3.5</v>
      </c>
      <c r="E37" s="24">
        <v>59.500000000000099</v>
      </c>
      <c r="F37" s="22">
        <v>3.5</v>
      </c>
      <c r="G37" s="24">
        <v>187</v>
      </c>
      <c r="H37" s="22">
        <v>3.5</v>
      </c>
      <c r="I37" s="22">
        <v>153</v>
      </c>
      <c r="J37" s="22">
        <v>3.5</v>
      </c>
      <c r="K37" s="22">
        <v>102</v>
      </c>
      <c r="L37" s="22">
        <v>3.5</v>
      </c>
    </row>
    <row r="38" spans="1:12">
      <c r="A38" s="23">
        <v>86</v>
      </c>
      <c r="B38" s="22">
        <v>3.6</v>
      </c>
      <c r="C38" s="24">
        <v>51.600000000000101</v>
      </c>
      <c r="D38" s="22">
        <v>3.6</v>
      </c>
      <c r="E38" s="24">
        <v>60.200000000000102</v>
      </c>
      <c r="F38" s="22">
        <v>3.6</v>
      </c>
      <c r="G38" s="24">
        <v>189.2</v>
      </c>
      <c r="H38" s="22">
        <v>3.6</v>
      </c>
      <c r="I38" s="22">
        <v>154.80000000000001</v>
      </c>
      <c r="J38" s="22">
        <v>3.6</v>
      </c>
      <c r="K38" s="22">
        <v>103.2</v>
      </c>
      <c r="L38" s="22">
        <v>3.6</v>
      </c>
    </row>
    <row r="39" spans="1:12">
      <c r="A39" s="23">
        <v>87</v>
      </c>
      <c r="B39" s="22">
        <v>3.7</v>
      </c>
      <c r="C39" s="24">
        <v>52.200000000000102</v>
      </c>
      <c r="D39" s="22">
        <v>3.7</v>
      </c>
      <c r="E39" s="24">
        <v>60.900000000000098</v>
      </c>
      <c r="F39" s="22">
        <v>3.7</v>
      </c>
      <c r="G39" s="24">
        <v>191.4</v>
      </c>
      <c r="H39" s="22">
        <v>3.7</v>
      </c>
      <c r="I39" s="22">
        <v>156.6</v>
      </c>
      <c r="J39" s="22">
        <v>3.7</v>
      </c>
      <c r="K39" s="22">
        <v>104.4</v>
      </c>
      <c r="L39" s="22">
        <v>3.7</v>
      </c>
    </row>
    <row r="40" spans="1:12">
      <c r="A40" s="23">
        <v>88</v>
      </c>
      <c r="B40" s="22">
        <v>3.8</v>
      </c>
      <c r="C40" s="24">
        <v>52.800000000000097</v>
      </c>
      <c r="D40" s="22">
        <v>3.8</v>
      </c>
      <c r="E40" s="24">
        <v>61.600000000000101</v>
      </c>
      <c r="F40" s="22">
        <v>3.8</v>
      </c>
      <c r="G40" s="24">
        <v>193.6</v>
      </c>
      <c r="H40" s="22">
        <v>3.8</v>
      </c>
      <c r="I40" s="22">
        <v>158.4</v>
      </c>
      <c r="J40" s="22">
        <v>3.8</v>
      </c>
      <c r="K40" s="22">
        <v>105.6</v>
      </c>
      <c r="L40" s="22">
        <v>3.8</v>
      </c>
    </row>
    <row r="41" spans="1:12">
      <c r="A41" s="23">
        <v>89</v>
      </c>
      <c r="B41" s="22">
        <v>3.9</v>
      </c>
      <c r="C41" s="24">
        <v>53.400000000000098</v>
      </c>
      <c r="D41" s="22">
        <v>3.9</v>
      </c>
      <c r="E41" s="24">
        <v>62.300000000000097</v>
      </c>
      <c r="F41" s="22">
        <v>3.9</v>
      </c>
      <c r="G41" s="24">
        <v>195.8</v>
      </c>
      <c r="H41" s="22">
        <v>3.9</v>
      </c>
      <c r="I41" s="22">
        <v>160.19999999999999</v>
      </c>
      <c r="J41" s="22">
        <v>3.9</v>
      </c>
      <c r="K41" s="22">
        <v>106.8</v>
      </c>
      <c r="L41" s="22">
        <v>3.9</v>
      </c>
    </row>
    <row r="42" spans="1:12">
      <c r="A42" s="23">
        <v>90</v>
      </c>
      <c r="B42" s="22">
        <v>4</v>
      </c>
      <c r="C42" s="24">
        <v>54.000000000000099</v>
      </c>
      <c r="D42" s="22">
        <v>4</v>
      </c>
      <c r="E42" s="24">
        <v>63.000000000000099</v>
      </c>
      <c r="F42" s="22">
        <v>4</v>
      </c>
      <c r="G42" s="24">
        <v>198</v>
      </c>
      <c r="H42" s="22">
        <v>4</v>
      </c>
      <c r="I42" s="22">
        <v>162</v>
      </c>
      <c r="J42" s="22">
        <v>4</v>
      </c>
      <c r="K42" s="22">
        <v>108</v>
      </c>
      <c r="L42" s="22">
        <v>4</v>
      </c>
    </row>
    <row r="43" spans="1:12">
      <c r="A43" s="23">
        <v>91</v>
      </c>
      <c r="B43" s="22">
        <v>4.0999999999999996</v>
      </c>
      <c r="C43" s="24">
        <v>54.600000000000101</v>
      </c>
      <c r="D43" s="22">
        <v>4.0999999999999996</v>
      </c>
      <c r="E43" s="24">
        <v>63.700000000000102</v>
      </c>
      <c r="F43" s="22">
        <v>4.0999999999999996</v>
      </c>
      <c r="G43" s="24">
        <v>200.2</v>
      </c>
      <c r="H43" s="22">
        <v>4.0999999999999996</v>
      </c>
      <c r="I43" s="22">
        <v>163.80000000000001</v>
      </c>
      <c r="J43" s="22">
        <v>4.0999999999999996</v>
      </c>
      <c r="K43" s="22">
        <v>109.2</v>
      </c>
      <c r="L43" s="22">
        <v>4.0999999999999996</v>
      </c>
    </row>
    <row r="44" spans="1:12">
      <c r="A44" s="23">
        <v>92</v>
      </c>
      <c r="B44" s="22">
        <v>4.2</v>
      </c>
      <c r="C44" s="24">
        <v>55.200000000000102</v>
      </c>
      <c r="D44" s="22">
        <v>4.2</v>
      </c>
      <c r="E44" s="24">
        <v>64.400000000000105</v>
      </c>
      <c r="F44" s="22">
        <v>4.2</v>
      </c>
      <c r="G44" s="24">
        <v>202.4</v>
      </c>
      <c r="H44" s="22">
        <v>4.2</v>
      </c>
      <c r="I44" s="22">
        <v>165.6</v>
      </c>
      <c r="J44" s="22">
        <v>4.2</v>
      </c>
      <c r="K44" s="22">
        <v>110.4</v>
      </c>
      <c r="L44" s="22">
        <v>4.2</v>
      </c>
    </row>
    <row r="45" spans="1:12">
      <c r="A45" s="23">
        <v>93</v>
      </c>
      <c r="B45" s="22">
        <v>4.3</v>
      </c>
      <c r="C45" s="24">
        <v>55.800000000000097</v>
      </c>
      <c r="D45" s="22">
        <v>4.3</v>
      </c>
      <c r="E45" s="24">
        <v>65.100000000000094</v>
      </c>
      <c r="F45" s="22">
        <v>4.3</v>
      </c>
      <c r="G45" s="24">
        <v>204.6</v>
      </c>
      <c r="H45" s="22">
        <v>4.3</v>
      </c>
      <c r="I45" s="22">
        <v>167.4</v>
      </c>
      <c r="J45" s="22">
        <v>4.3</v>
      </c>
      <c r="K45" s="22">
        <v>111.6</v>
      </c>
      <c r="L45" s="22">
        <v>4.3</v>
      </c>
    </row>
    <row r="46" spans="1:12">
      <c r="A46" s="23">
        <v>94</v>
      </c>
      <c r="B46" s="22">
        <v>4.4000000000000004</v>
      </c>
      <c r="C46" s="24">
        <v>56.400000000000098</v>
      </c>
      <c r="D46" s="22">
        <v>4.4000000000000004</v>
      </c>
      <c r="E46" s="24">
        <v>65.800000000000097</v>
      </c>
      <c r="F46" s="22">
        <v>4.4000000000000004</v>
      </c>
      <c r="G46" s="24">
        <v>206.8</v>
      </c>
      <c r="H46" s="22">
        <v>4.4000000000000004</v>
      </c>
      <c r="I46" s="22">
        <v>169.2</v>
      </c>
      <c r="J46" s="22">
        <v>4.4000000000000004</v>
      </c>
      <c r="K46" s="22">
        <v>112.8</v>
      </c>
      <c r="L46" s="22">
        <v>4.4000000000000004</v>
      </c>
    </row>
    <row r="47" spans="1:12">
      <c r="A47" s="23">
        <v>95</v>
      </c>
      <c r="B47" s="22">
        <v>4.5</v>
      </c>
      <c r="C47" s="24">
        <v>57.000000000000099</v>
      </c>
      <c r="D47" s="22">
        <v>4.5</v>
      </c>
      <c r="E47" s="24">
        <v>66.500000000000099</v>
      </c>
      <c r="F47" s="22">
        <v>4.5</v>
      </c>
      <c r="G47" s="24">
        <v>209</v>
      </c>
      <c r="H47" s="22">
        <v>4.5</v>
      </c>
      <c r="I47" s="22">
        <v>171</v>
      </c>
      <c r="J47" s="22">
        <v>4.5</v>
      </c>
      <c r="K47" s="22">
        <v>114</v>
      </c>
      <c r="L47" s="22">
        <v>4.5</v>
      </c>
    </row>
    <row r="48" spans="1:12">
      <c r="A48" s="23">
        <v>96</v>
      </c>
      <c r="B48" s="22">
        <v>4.5999999999999996</v>
      </c>
      <c r="C48" s="24">
        <v>57.600000000000101</v>
      </c>
      <c r="D48" s="22">
        <v>4.5999999999999996</v>
      </c>
      <c r="E48" s="24">
        <v>67.200000000000102</v>
      </c>
      <c r="F48" s="22">
        <v>4.5999999999999996</v>
      </c>
      <c r="G48" s="24">
        <v>211.2</v>
      </c>
      <c r="H48" s="22">
        <v>4.5999999999999996</v>
      </c>
      <c r="I48" s="22">
        <v>172.8</v>
      </c>
      <c r="J48" s="22">
        <v>4.5999999999999996</v>
      </c>
      <c r="K48" s="22">
        <v>115.2</v>
      </c>
      <c r="L48" s="22">
        <v>4.5999999999999996</v>
      </c>
    </row>
    <row r="49" spans="1:12">
      <c r="A49" s="23">
        <v>97</v>
      </c>
      <c r="B49" s="22">
        <v>4.7</v>
      </c>
      <c r="C49" s="24">
        <v>58.200000000000102</v>
      </c>
      <c r="D49" s="22">
        <v>4.7</v>
      </c>
      <c r="E49" s="24">
        <v>67.900000000000105</v>
      </c>
      <c r="F49" s="22">
        <v>4.7</v>
      </c>
      <c r="G49" s="24">
        <v>213.4</v>
      </c>
      <c r="H49" s="22">
        <v>4.7</v>
      </c>
      <c r="I49" s="22">
        <v>174.6</v>
      </c>
      <c r="J49" s="22">
        <v>4.7</v>
      </c>
      <c r="K49" s="22">
        <v>116.4</v>
      </c>
      <c r="L49" s="22">
        <v>4.7</v>
      </c>
    </row>
    <row r="50" spans="1:12">
      <c r="A50" s="23">
        <v>98</v>
      </c>
      <c r="B50" s="22">
        <v>4.8</v>
      </c>
      <c r="C50" s="24">
        <v>58.800000000000097</v>
      </c>
      <c r="D50" s="22">
        <v>4.8</v>
      </c>
      <c r="E50" s="24">
        <v>68.600000000000094</v>
      </c>
      <c r="F50" s="22">
        <v>4.8</v>
      </c>
      <c r="G50" s="24">
        <v>215.6</v>
      </c>
      <c r="H50" s="22">
        <v>4.8</v>
      </c>
      <c r="I50" s="22">
        <v>176.4</v>
      </c>
      <c r="J50" s="22">
        <v>4.8</v>
      </c>
      <c r="K50" s="22">
        <v>117.6</v>
      </c>
      <c r="L50" s="22">
        <v>4.8</v>
      </c>
    </row>
    <row r="51" spans="1:12">
      <c r="A51" s="23">
        <v>99</v>
      </c>
      <c r="B51" s="22">
        <v>4.9000000000000004</v>
      </c>
      <c r="C51" s="24">
        <v>59.5</v>
      </c>
      <c r="D51" s="22">
        <v>4.9000000000000004</v>
      </c>
      <c r="E51" s="24">
        <v>69.3</v>
      </c>
      <c r="F51" s="22">
        <v>4.9000000000000004</v>
      </c>
      <c r="G51" s="24">
        <v>218</v>
      </c>
      <c r="H51" s="22">
        <v>4.9000000000000004</v>
      </c>
      <c r="I51" s="22">
        <v>178.2</v>
      </c>
      <c r="J51" s="22">
        <v>4.9000000000000004</v>
      </c>
      <c r="K51" s="22">
        <v>118.8</v>
      </c>
      <c r="L51" s="22">
        <v>4.9000000000000004</v>
      </c>
    </row>
    <row r="52" spans="1:12">
      <c r="A52" s="23">
        <v>100</v>
      </c>
      <c r="B52" s="22">
        <v>5</v>
      </c>
      <c r="C52" s="24">
        <v>60</v>
      </c>
      <c r="D52" s="22">
        <v>5</v>
      </c>
      <c r="E52" s="24">
        <v>70</v>
      </c>
      <c r="F52" s="22">
        <v>5</v>
      </c>
      <c r="G52" s="24">
        <v>220</v>
      </c>
      <c r="H52" s="22">
        <v>5</v>
      </c>
      <c r="I52" s="22">
        <v>180</v>
      </c>
      <c r="J52" s="22">
        <v>5</v>
      </c>
      <c r="K52" s="22">
        <v>120</v>
      </c>
      <c r="L52" s="22">
        <v>5</v>
      </c>
    </row>
  </sheetData>
  <sheetProtection password="B5C0" sheet="1" objects="1" scenarios="1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896EF3A908E604F842B32D393A00241" ma:contentTypeVersion="14" ma:contentTypeDescription="새 문서를 만듭니다." ma:contentTypeScope="" ma:versionID="bd8eea2e546f94b7f8aeea4da072bd15">
  <xsd:schema xmlns:xsd="http://www.w3.org/2001/XMLSchema" xmlns:xs="http://www.w3.org/2001/XMLSchema" xmlns:p="http://schemas.microsoft.com/office/2006/metadata/properties" xmlns:ns2="21b9954b-0083-4f06-b24a-3ce9db59bd24" xmlns:ns3="33547cf4-83bc-4ffd-b058-888c5128523f" targetNamespace="http://schemas.microsoft.com/office/2006/metadata/properties" ma:root="true" ma:fieldsID="27b6cb435e6245e0bb8fdd3c01a86151" ns2:_="" ns3:_="">
    <xsd:import namespace="21b9954b-0083-4f06-b24a-3ce9db59bd24"/>
    <xsd:import namespace="33547cf4-83bc-4ffd-b058-888c512852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9954b-0083-4f06-b24a-3ce9db59b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60e793f7-1ee3-4d43-bb9b-ab461e7d68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47cf4-83bc-4ffd-b058-888c512852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480859f-0d04-445a-b971-f68d1567007e}" ma:internalName="TaxCatchAll" ma:showField="CatchAllData" ma:web="33547cf4-83bc-4ffd-b058-888c512852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547cf4-83bc-4ffd-b058-888c5128523f" xsi:nil="true"/>
    <lcf76f155ced4ddcb4097134ff3c332f xmlns="21b9954b-0083-4f06-b24a-3ce9db59bd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E0ADBB-8523-4302-8027-7BAA7E3AF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b9954b-0083-4f06-b24a-3ce9db59bd24"/>
    <ds:schemaRef ds:uri="33547cf4-83bc-4ffd-b058-888c512852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1D39B9-BB92-40C8-B7FD-20980966D4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E2E029-E15F-4055-A043-6C83EFA814F5}">
  <ds:schemaRefs>
    <ds:schemaRef ds:uri="http://schemas.microsoft.com/office/2006/metadata/properties"/>
    <ds:schemaRef ds:uri="http://schemas.microsoft.com/office/infopath/2007/PartnerControls"/>
    <ds:schemaRef ds:uri="33547cf4-83bc-4ffd-b058-888c5128523f"/>
    <ds:schemaRef ds:uri="21b9954b-0083-4f06-b24a-3ce9db59bd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평가시트</vt:lpstr>
      <vt:lpstr>종합</vt:lpstr>
      <vt:lpstr>Sheet2</vt:lpstr>
      <vt:lpstr>Sheet1</vt:lpstr>
      <vt:lpstr>평가시트!Print_Area</vt:lpstr>
      <vt:lpstr>평가시트!Print_Titles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이정철</dc:creator>
  <cp:lastModifiedBy>류 용효</cp:lastModifiedBy>
  <cp:lastPrinted>2018-11-15T08:36:47Z</cp:lastPrinted>
  <dcterms:created xsi:type="dcterms:W3CDTF">2015-07-17T02:23:59Z</dcterms:created>
  <dcterms:modified xsi:type="dcterms:W3CDTF">2025-08-20T06:52:14Z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0x0101007896EF3A908E604F842B32D393A00241</vt:lpwstr>
  </property>
  <property fmtid="{D5CDD505-2E9C-101B-9397-08002B2CF9AE}" pid="3" name="MediaServiceImageTags">
    <vt:lpwstr/>
  </property>
</Properties>
</file>