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8cc608ba36ec5177/Desktop/CSE5/"/>
    </mc:Choice>
  </mc:AlternateContent>
  <xr:revisionPtr revIDLastSave="1" documentId="8_{E1B08B3C-B154-7A44-8679-3EBA66F1E4AC}" xr6:coauthVersionLast="45" xr6:coauthVersionMax="45" xr10:uidLastSave="{3279DBAF-46F2-274B-A453-E175B85AD957}"/>
  <bookViews>
    <workbookView xWindow="0" yWindow="0" windowWidth="28800" windowHeight="18000" xr2:uid="{00000000-000D-0000-FFFF-FFFF00000000}"/>
  </bookViews>
  <sheets>
    <sheet name="Mortgage Payment Calculator" sheetId="1" r:id="rId1"/>
  </sheets>
  <definedNames>
    <definedName name="Down_Pymt.">'Mortgage Payment Calculator'!$D$7</definedName>
    <definedName name="Loan_Amount">'Mortgage Payment Calculator'!$D$8</definedName>
    <definedName name="Monthly_Payment">'Mortgage Payment Calculator'!$F$6</definedName>
    <definedName name="Price">'Mortgage Payment Calculator'!$D$6</definedName>
    <definedName name="_xlnm.Print_Area" localSheetId="0">'Mortgage Payment Calculator'!$C$3:$F$8</definedName>
    <definedName name="Rate">'Mortgage Payment Calculator'!$F$4</definedName>
    <definedName name="Term">'Mortgage Payment Calculator'!$F$5</definedName>
    <definedName name="Total_Cost">'Mortgage Payment Calculator'!$F$8</definedName>
    <definedName name="Total_Interest">'Mortgage Payment Calculator'!$F$7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" i="1" l="1"/>
  <c r="D8" i="1"/>
  <c r="F6" i="1" s="1"/>
  <c r="F7" i="1" s="1"/>
  <c r="F8" i="1" s="1"/>
  <c r="F11" i="1" s="1"/>
  <c r="D4" i="1"/>
  <c r="I5" i="1" l="1"/>
  <c r="J8" i="1"/>
  <c r="I9" i="1" s="1"/>
  <c r="J18" i="1"/>
  <c r="I19" i="1" s="1"/>
  <c r="J13" i="1"/>
  <c r="J15" i="1"/>
  <c r="I16" i="1" s="1"/>
  <c r="J10" i="1"/>
  <c r="J16" i="1"/>
  <c r="I17" i="1" s="1"/>
  <c r="J11" i="1"/>
  <c r="I12" i="1" s="1"/>
  <c r="J6" i="1"/>
  <c r="J5" i="1"/>
  <c r="J19" i="1"/>
  <c r="J17" i="1"/>
  <c r="J14" i="1"/>
  <c r="I15" i="1" s="1"/>
  <c r="J12" i="1"/>
  <c r="I13" i="1" s="1"/>
  <c r="J9" i="1"/>
  <c r="J7" i="1"/>
  <c r="I8" i="1" s="1"/>
  <c r="D11" i="1"/>
  <c r="E11" i="1"/>
  <c r="K8" i="1" l="1"/>
  <c r="L8" i="1" s="1"/>
  <c r="K9" i="1"/>
  <c r="L9" i="1" s="1"/>
  <c r="I10" i="1"/>
  <c r="K15" i="1"/>
  <c r="L15" i="1" s="1"/>
  <c r="I7" i="1"/>
  <c r="K16" i="1"/>
  <c r="L16" i="1" s="1"/>
  <c r="K17" i="1"/>
  <c r="L17" i="1" s="1"/>
  <c r="I18" i="1"/>
  <c r="K12" i="1"/>
  <c r="L12" i="1" s="1"/>
  <c r="K13" i="1"/>
  <c r="L13" i="1" s="1"/>
  <c r="I14" i="1"/>
  <c r="K14" i="1" s="1"/>
  <c r="L14" i="1" s="1"/>
  <c r="K19" i="1"/>
  <c r="L19" i="1" s="1"/>
  <c r="K5" i="1"/>
  <c r="I6" i="1"/>
  <c r="K6" i="1" s="1"/>
  <c r="I11" i="1"/>
  <c r="L5" i="1" l="1"/>
  <c r="K7" i="1"/>
  <c r="L7" i="1" s="1"/>
  <c r="K11" i="1"/>
  <c r="L11" i="1" s="1"/>
  <c r="K18" i="1"/>
  <c r="L18" i="1" s="1"/>
  <c r="K10" i="1"/>
  <c r="L10" i="1" s="1"/>
  <c r="L6" i="1"/>
  <c r="K20" i="1" l="1"/>
  <c r="L20" i="1"/>
  <c r="L2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tc={02D92F94-C911-104E-B2E7-B0A95309A608}</author>
  </authors>
  <commentList>
    <comment ref="Q24" authorId="0" shapeId="0" xr:uid="{02D92F94-C911-104E-B2E7-B0A95309A6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CSE 005 LAB1 08 - Excel Module 4
</t>
      </text>
    </comment>
  </commentList>
</comments>
</file>

<file path=xl/sharedStrings.xml><?xml version="1.0" encoding="utf-8"?>
<sst xmlns="http://schemas.openxmlformats.org/spreadsheetml/2006/main" count="26" uniqueCount="20">
  <si>
    <t>Mortgage Payment Calculator</t>
  </si>
  <si>
    <t>Date</t>
  </si>
  <si>
    <t>Item</t>
  </si>
  <si>
    <t>Price</t>
  </si>
  <si>
    <t>Loan Amount</t>
  </si>
  <si>
    <t>Down Pymt.</t>
  </si>
  <si>
    <t>Rate</t>
  </si>
  <si>
    <t>Term</t>
  </si>
  <si>
    <t>Monthly Payment</t>
  </si>
  <si>
    <t>Total Interest</t>
  </si>
  <si>
    <t>Total Cost</t>
  </si>
  <si>
    <t>House</t>
  </si>
  <si>
    <t>Varying Interest rate Schedule</t>
  </si>
  <si>
    <t>Amortization Schedule</t>
  </si>
  <si>
    <t>Year</t>
  </si>
  <si>
    <t>Beginning Balance</t>
  </si>
  <si>
    <t>Ending Balance</t>
  </si>
  <si>
    <t>Paid on Principal</t>
  </si>
  <si>
    <t>Interest Paid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</si>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</sst>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yy;@"/>
    <numFmt numFmtId="165" formatCode="&quot;$&quot;#,##0.00;[Red]&quot;$&quot;#,##0.00"/>
    <numFmt numFmtId="166" formatCode="0.000%"/>
    <numFmt numFmtId="167" formatCode="#,##0.00;[Red]#,##0.00"/>
  </numFmts>
  <fonts count="3" x14ac:knownFonts="1">
    <font>
      <sz val="11"/>
      <color theme="1"/>
      <name val="Tw Cen MT"/>
      <family val="2"/>
      <scheme val="minor"/>
    </font>
    <font>
      <sz val="18"/>
      <color theme="3"/>
      <name val="Tw Cen MT Condensed"/>
      <family val="2"/>
      <scheme val="maj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theme="5"/>
      </left>
      <right style="thin">
        <color theme="5"/>
      </right>
      <top style="medium">
        <color theme="5"/>
      </top>
      <bottom/>
      <diagonal/>
    </border>
    <border>
      <left style="thin">
        <color theme="5"/>
      </left>
      <right style="thin">
        <color theme="5"/>
      </right>
      <top style="medium">
        <color theme="5"/>
      </top>
      <bottom/>
      <diagonal/>
    </border>
    <border>
      <left style="thin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medium">
        <color theme="5"/>
      </right>
      <top/>
      <bottom/>
      <diagonal/>
    </border>
    <border>
      <left style="medium">
        <color theme="5"/>
      </left>
      <right style="thin">
        <color theme="5"/>
      </right>
      <top/>
      <bottom style="medium">
        <color theme="5"/>
      </bottom>
      <diagonal/>
    </border>
    <border>
      <left style="thin">
        <color theme="5"/>
      </left>
      <right style="thin">
        <color theme="5"/>
      </right>
      <top/>
      <bottom style="medium">
        <color theme="5"/>
      </bottom>
      <diagonal/>
    </border>
    <border>
      <left style="thin">
        <color theme="5"/>
      </left>
      <right style="medium">
        <color theme="5"/>
      </right>
      <top/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ck">
        <color theme="8"/>
      </left>
      <right/>
      <top style="thick">
        <color theme="8"/>
      </top>
      <bottom/>
      <diagonal/>
    </border>
    <border>
      <left/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 style="thick">
        <color theme="8"/>
      </left>
      <right/>
      <top/>
      <bottom/>
      <diagonal/>
    </border>
    <border>
      <left/>
      <right style="thick">
        <color theme="8"/>
      </right>
      <top/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  <border>
      <left style="medium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medium">
        <color theme="5"/>
      </top>
      <bottom style="thin">
        <color theme="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164" fontId="0" fillId="2" borderId="2" xfId="0" applyNumberFormat="1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7" fontId="0" fillId="2" borderId="5" xfId="0" applyNumberFormat="1" applyFill="1" applyBorder="1"/>
    <xf numFmtId="0" fontId="0" fillId="2" borderId="7" xfId="0" applyFill="1" applyBorder="1"/>
    <xf numFmtId="165" fontId="0" fillId="2" borderId="8" xfId="0" applyNumberFormat="1" applyFill="1" applyBorder="1"/>
    <xf numFmtId="0" fontId="0" fillId="2" borderId="8" xfId="0" applyFill="1" applyBorder="1"/>
    <xf numFmtId="165" fontId="0" fillId="2" borderId="9" xfId="0" applyNumberFormat="1" applyFill="1" applyBorder="1"/>
    <xf numFmtId="0" fontId="0" fillId="2" borderId="10" xfId="0" applyFill="1" applyBorder="1" applyAlignment="1">
      <alignment horizontal="right"/>
    </xf>
    <xf numFmtId="166" fontId="0" fillId="2" borderId="4" xfId="0" applyNumberFormat="1" applyFill="1" applyBorder="1"/>
    <xf numFmtId="0" fontId="0" fillId="2" borderId="11" xfId="0" applyFill="1" applyBorder="1"/>
    <xf numFmtId="167" fontId="0" fillId="2" borderId="11" xfId="0" applyNumberFormat="1" applyFill="1" applyBorder="1"/>
    <xf numFmtId="166" fontId="0" fillId="2" borderId="7" xfId="0" applyNumberFormat="1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0" xfId="1" applyFill="1" applyBorder="1" applyAlignment="1">
      <alignment horizontal="center" vertical="center"/>
    </xf>
    <xf numFmtId="0" fontId="0" fillId="2" borderId="0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5" xfId="0" applyFill="1" applyBorder="1" applyAlignment="1" applyProtection="1">
      <alignment horizontal="right"/>
      <protection locked="0"/>
    </xf>
    <xf numFmtId="165" fontId="0" fillId="2" borderId="5" xfId="0" applyNumberFormat="1" applyFill="1" applyBorder="1" applyProtection="1">
      <protection locked="0"/>
    </xf>
    <xf numFmtId="166" fontId="0" fillId="2" borderId="3" xfId="0" applyNumberFormat="1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1" fillId="2" borderId="0" xfId="1" applyFill="1" applyBorder="1" applyAlignment="1">
      <alignment horizontal="center"/>
    </xf>
  </cellXfs>
  <cellStyles count="2">
    <cellStyle name="Normal" xfId="0" builtinId="0"/>
    <cellStyle name="Title" xfId="1" builtin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Wang" id="{ACB56896-3C7C-5A45-834F-F8FBE7ADD6FB}" userId="8cc608ba36ec5177" providerId="Windows Live"/>
</personList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24" dT="2020-07-22T22:16:41.70" personId="{ACB56896-3C7C-5A45-834F-F8FBE7ADD6FB}" id="{02D92F94-C911-104E-B2E7-B0A95309A608}">
    <text xml:space="preserve">CSE 005 LAB1 08 - Excel Module 4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4"/>
  <sheetViews>
    <sheetView tabSelected="1" workbookViewId="0">
      <selection activeCell="Q24" sqref="Q24"/>
    </sheetView>
  </sheetViews>
  <sheetFormatPr baseColWidth="10" defaultColWidth="8.83203125" defaultRowHeight="15" x14ac:dyDescent="0.2"/>
  <cols>
    <col min="1" max="2" width="1.5" customWidth="1"/>
    <col min="3" max="6" width="16.6640625" customWidth="1"/>
    <col min="7" max="7" width="1.5" customWidth="1"/>
    <col min="8" max="8" width="6.6640625" customWidth="1"/>
    <col min="9" max="12" width="16.6640625" customWidth="1"/>
    <col min="13" max="13" width="1.5" customWidth="1"/>
  </cols>
  <sheetData>
    <row r="1" spans="2:13" ht="9" customHeight="1" thickBot="1" x14ac:dyDescent="0.25"/>
    <row r="2" spans="2:13" ht="9" customHeight="1" thickTop="1" x14ac:dyDescent="0.2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2:13" ht="24" thickBot="1" x14ac:dyDescent="0.3">
      <c r="B3" s="23"/>
      <c r="C3" s="37" t="s">
        <v>0</v>
      </c>
      <c r="D3" s="37"/>
      <c r="E3" s="37"/>
      <c r="F3" s="24"/>
      <c r="G3" s="25"/>
      <c r="H3" s="37" t="s">
        <v>13</v>
      </c>
      <c r="I3" s="37"/>
      <c r="J3" s="37"/>
      <c r="K3" s="37"/>
      <c r="L3" s="37"/>
      <c r="M3" s="26"/>
    </row>
    <row r="4" spans="2:13" x14ac:dyDescent="0.2">
      <c r="B4" s="23"/>
      <c r="C4" s="1" t="s">
        <v>1</v>
      </c>
      <c r="D4" s="2">
        <f ca="1" xml:space="preserve"> NOW()</f>
        <v>44034.647060185183</v>
      </c>
      <c r="E4" s="3" t="s">
        <v>6</v>
      </c>
      <c r="F4" s="35">
        <v>4.1250000000000002E-2</v>
      </c>
      <c r="G4" s="25"/>
      <c r="H4" s="30" t="s">
        <v>14</v>
      </c>
      <c r="I4" s="31" t="s">
        <v>15</v>
      </c>
      <c r="J4" s="31" t="s">
        <v>16</v>
      </c>
      <c r="K4" s="31" t="s">
        <v>17</v>
      </c>
      <c r="L4" s="32" t="s">
        <v>18</v>
      </c>
      <c r="M4" s="26"/>
    </row>
    <row r="5" spans="2:13" x14ac:dyDescent="0.2">
      <c r="B5" s="23"/>
      <c r="C5" s="4" t="s">
        <v>2</v>
      </c>
      <c r="D5" s="33" t="s">
        <v>11</v>
      </c>
      <c r="E5" s="5" t="s">
        <v>7</v>
      </c>
      <c r="F5" s="36">
        <v>15</v>
      </c>
      <c r="G5" s="25"/>
      <c r="H5" s="5">
        <v>1</v>
      </c>
      <c r="I5" s="7">
        <f>D8</f>
        <v>344000</v>
      </c>
      <c r="J5" s="7">
        <f>IF(H5&lt;=$F$5,PV($F$4/12,12*($F$5-H5),-$F$6),0)</f>
        <v>327078.92270097224</v>
      </c>
      <c r="K5" s="7">
        <f>I5-J5</f>
        <v>16921.077299027762</v>
      </c>
      <c r="L5" s="7">
        <f>IF(I5&gt;0,12*$F$6-K5,)</f>
        <v>13872.464422416917</v>
      </c>
      <c r="M5" s="26"/>
    </row>
    <row r="6" spans="2:13" x14ac:dyDescent="0.2">
      <c r="B6" s="23"/>
      <c r="C6" s="4" t="s">
        <v>3</v>
      </c>
      <c r="D6" s="34">
        <v>429000</v>
      </c>
      <c r="E6" s="5" t="s">
        <v>8</v>
      </c>
      <c r="F6" s="8">
        <f>-PMT(Rate/12,12*Term,Loan_Amount)</f>
        <v>2566.1284767870566</v>
      </c>
      <c r="G6" s="25"/>
      <c r="H6" s="5">
        <v>2</v>
      </c>
      <c r="I6" s="9">
        <f>J5</f>
        <v>327078.92270097224</v>
      </c>
      <c r="J6" s="9">
        <f t="shared" ref="J6:J19" si="0">IF(H6&lt;=$F$5,PV($F$4/12,12*($F$5-H6),-$F$6),0)</f>
        <v>309446.5021206346</v>
      </c>
      <c r="K6" s="9">
        <f t="shared" ref="K6:K19" si="1">I6-J6</f>
        <v>17632.420580337639</v>
      </c>
      <c r="L6" s="9">
        <f t="shared" ref="L6:L19" si="2">IF(I6&gt;0,12*$F$6-K6,)</f>
        <v>13161.12114110704</v>
      </c>
      <c r="M6" s="26"/>
    </row>
    <row r="7" spans="2:13" x14ac:dyDescent="0.2">
      <c r="B7" s="23"/>
      <c r="C7" s="4" t="s">
        <v>5</v>
      </c>
      <c r="D7" s="34">
        <v>85000</v>
      </c>
      <c r="E7" s="5" t="s">
        <v>9</v>
      </c>
      <c r="F7" s="8">
        <f>12*Term*Monthly_Payment-Loan_Amount</f>
        <v>117903.12582167017</v>
      </c>
      <c r="G7" s="25"/>
      <c r="H7" s="5">
        <v>3</v>
      </c>
      <c r="I7" s="9">
        <f t="shared" ref="I7:I19" si="3">J6</f>
        <v>309446.5021206346</v>
      </c>
      <c r="J7" s="9">
        <f t="shared" si="0"/>
        <v>291072.8341781171</v>
      </c>
      <c r="K7" s="9">
        <f t="shared" si="1"/>
        <v>18373.667942517495</v>
      </c>
      <c r="L7" s="9">
        <f t="shared" si="2"/>
        <v>12419.873778927184</v>
      </c>
      <c r="M7" s="26"/>
    </row>
    <row r="8" spans="2:13" ht="16" thickBot="1" x14ac:dyDescent="0.25">
      <c r="B8" s="23"/>
      <c r="C8" s="10" t="s">
        <v>4</v>
      </c>
      <c r="D8" s="11">
        <f>Price-Down_Pymt.</f>
        <v>344000</v>
      </c>
      <c r="E8" s="12" t="s">
        <v>10</v>
      </c>
      <c r="F8" s="13">
        <f>Price +Total_Interest</f>
        <v>546903.12582167017</v>
      </c>
      <c r="G8" s="25"/>
      <c r="H8" s="5">
        <v>4</v>
      </c>
      <c r="I8" s="9">
        <f t="shared" si="3"/>
        <v>291072.8341781171</v>
      </c>
      <c r="J8" s="9">
        <f t="shared" si="0"/>
        <v>271926.7576582348</v>
      </c>
      <c r="K8" s="9">
        <f t="shared" si="1"/>
        <v>19146.076519882306</v>
      </c>
      <c r="L8" s="9">
        <f t="shared" si="2"/>
        <v>11647.465201562372</v>
      </c>
      <c r="M8" s="26"/>
    </row>
    <row r="9" spans="2:13" ht="20.25" customHeight="1" x14ac:dyDescent="0.25">
      <c r="B9" s="23"/>
      <c r="C9" s="37" t="s">
        <v>12</v>
      </c>
      <c r="D9" s="37"/>
      <c r="E9" s="37"/>
      <c r="F9" s="25"/>
      <c r="G9" s="25"/>
      <c r="H9" s="5">
        <v>5</v>
      </c>
      <c r="I9" s="9">
        <f t="shared" si="3"/>
        <v>271926.7576582348</v>
      </c>
      <c r="J9" s="9">
        <f t="shared" si="0"/>
        <v>251975.8013629528</v>
      </c>
      <c r="K9" s="9">
        <f t="shared" si="1"/>
        <v>19950.956295281998</v>
      </c>
      <c r="L9" s="9">
        <f t="shared" si="2"/>
        <v>10842.585426162681</v>
      </c>
      <c r="M9" s="26"/>
    </row>
    <row r="10" spans="2:13" ht="17.25" customHeight="1" x14ac:dyDescent="0.2">
      <c r="B10" s="23"/>
      <c r="C10" s="14" t="s">
        <v>6</v>
      </c>
      <c r="D10" s="14" t="s">
        <v>8</v>
      </c>
      <c r="E10" s="14" t="s">
        <v>9</v>
      </c>
      <c r="F10" s="14" t="s">
        <v>10</v>
      </c>
      <c r="G10" s="25"/>
      <c r="H10" s="5">
        <v>6</v>
      </c>
      <c r="I10" s="9">
        <f t="shared" si="3"/>
        <v>251975.8013629528</v>
      </c>
      <c r="J10" s="9">
        <f t="shared" si="0"/>
        <v>231186.12904116392</v>
      </c>
      <c r="K10" s="9">
        <f t="shared" si="1"/>
        <v>20789.672321788879</v>
      </c>
      <c r="L10" s="9">
        <f t="shared" si="2"/>
        <v>10003.869399655799</v>
      </c>
      <c r="M10" s="26"/>
    </row>
    <row r="11" spans="2:13" x14ac:dyDescent="0.2">
      <c r="B11" s="23"/>
      <c r="C11" s="4"/>
      <c r="D11" s="7">
        <f>F6</f>
        <v>2566.1284767870566</v>
      </c>
      <c r="E11" s="7">
        <f>F7</f>
        <v>117903.12582167017</v>
      </c>
      <c r="F11" s="8">
        <f>F8</f>
        <v>546903.12582167017</v>
      </c>
      <c r="G11" s="25"/>
      <c r="H11" s="5">
        <v>7</v>
      </c>
      <c r="I11" s="9">
        <f t="shared" si="3"/>
        <v>231186.12904116392</v>
      </c>
      <c r="J11" s="9">
        <f t="shared" si="0"/>
        <v>209522.4820033742</v>
      </c>
      <c r="K11" s="9">
        <f t="shared" si="1"/>
        <v>21663.64703778972</v>
      </c>
      <c r="L11" s="9">
        <f t="shared" si="2"/>
        <v>9129.8946836549585</v>
      </c>
      <c r="M11" s="26"/>
    </row>
    <row r="12" spans="2:13" x14ac:dyDescent="0.2">
      <c r="B12" s="23"/>
      <c r="C12" s="15">
        <v>0.03</v>
      </c>
      <c r="D12" s="5">
        <f t="dataTable" ref="D12:F22" dt2D="0" dtr="0" r1="F4"/>
        <v>2375.6008425562859</v>
      </c>
      <c r="E12" s="5">
        <v>83608.151660131465</v>
      </c>
      <c r="F12" s="6">
        <v>512608.15166013147</v>
      </c>
      <c r="G12" s="25"/>
      <c r="H12" s="5">
        <v>8</v>
      </c>
      <c r="I12" s="9">
        <f t="shared" si="3"/>
        <v>209522.4820033742</v>
      </c>
      <c r="J12" s="9">
        <f t="shared" si="0"/>
        <v>186948.11932397494</v>
      </c>
      <c r="K12" s="9">
        <f t="shared" si="1"/>
        <v>22574.362679399259</v>
      </c>
      <c r="L12" s="9">
        <f t="shared" si="2"/>
        <v>8219.1790420454199</v>
      </c>
      <c r="M12" s="26"/>
    </row>
    <row r="13" spans="2:13" x14ac:dyDescent="0.2">
      <c r="B13" s="23"/>
      <c r="C13" s="15">
        <v>3.125E-2</v>
      </c>
      <c r="D13" s="5">
        <v>2396.3361406915474</v>
      </c>
      <c r="E13" s="5">
        <v>87340.505324478552</v>
      </c>
      <c r="F13" s="6">
        <v>516340.50532447855</v>
      </c>
      <c r="G13" s="25"/>
      <c r="H13" s="5">
        <v>9</v>
      </c>
      <c r="I13" s="9">
        <f t="shared" si="3"/>
        <v>186948.11932397494</v>
      </c>
      <c r="J13" s="9">
        <f t="shared" si="0"/>
        <v>163424.75552968303</v>
      </c>
      <c r="K13" s="9">
        <f t="shared" si="1"/>
        <v>23523.363794291916</v>
      </c>
      <c r="L13" s="9">
        <f t="shared" si="2"/>
        <v>7270.177927152763</v>
      </c>
      <c r="M13" s="26"/>
    </row>
    <row r="14" spans="2:13" x14ac:dyDescent="0.2">
      <c r="B14" s="23"/>
      <c r="C14" s="15">
        <v>3.2500000000000001E-2</v>
      </c>
      <c r="D14" s="5">
        <v>2417.1805650843971</v>
      </c>
      <c r="E14" s="5">
        <v>91092.501715191465</v>
      </c>
      <c r="F14" s="6">
        <v>520092.50171519147</v>
      </c>
      <c r="G14" s="25"/>
      <c r="H14" s="5">
        <v>10</v>
      </c>
      <c r="I14" s="9">
        <f t="shared" si="3"/>
        <v>163424.75552968303</v>
      </c>
      <c r="J14" s="9">
        <f t="shared" si="0"/>
        <v>138912.4956684747</v>
      </c>
      <c r="K14" s="9">
        <f t="shared" si="1"/>
        <v>24512.259861208324</v>
      </c>
      <c r="L14" s="9">
        <f t="shared" si="2"/>
        <v>6281.281860236355</v>
      </c>
      <c r="M14" s="26"/>
    </row>
    <row r="15" spans="2:13" x14ac:dyDescent="0.2">
      <c r="B15" s="23"/>
      <c r="C15" s="15">
        <v>3.3750000000000002E-2</v>
      </c>
      <c r="D15" s="5">
        <v>2438.1339048967779</v>
      </c>
      <c r="E15" s="5">
        <v>94864.102881420054</v>
      </c>
      <c r="F15" s="6">
        <v>523864.10288142005</v>
      </c>
      <c r="G15" s="25"/>
      <c r="H15" s="5">
        <v>11</v>
      </c>
      <c r="I15" s="9">
        <f t="shared" si="3"/>
        <v>138912.4956684747</v>
      </c>
      <c r="J15" s="9">
        <f t="shared" si="0"/>
        <v>113369.7676488874</v>
      </c>
      <c r="K15" s="9">
        <f t="shared" si="1"/>
        <v>25542.728019587303</v>
      </c>
      <c r="L15" s="9">
        <f t="shared" si="2"/>
        <v>5250.8137018573761</v>
      </c>
      <c r="M15" s="26"/>
    </row>
    <row r="16" spans="2:13" x14ac:dyDescent="0.2">
      <c r="B16" s="23"/>
      <c r="C16" s="15">
        <v>3.5000000000000003E-2</v>
      </c>
      <c r="D16" s="5">
        <v>2459.1959422205223</v>
      </c>
      <c r="E16" s="5">
        <v>98655.269599694002</v>
      </c>
      <c r="F16" s="6">
        <v>527655.26959969406</v>
      </c>
      <c r="G16" s="25"/>
      <c r="H16" s="5">
        <v>12</v>
      </c>
      <c r="I16" s="9">
        <f t="shared" si="3"/>
        <v>113369.7676488874</v>
      </c>
      <c r="J16" s="9">
        <f t="shared" si="0"/>
        <v>86753.251734942329</v>
      </c>
      <c r="K16" s="9">
        <f t="shared" si="1"/>
        <v>26616.51591394507</v>
      </c>
      <c r="L16" s="9">
        <f t="shared" si="2"/>
        <v>4177.0258074996091</v>
      </c>
      <c r="M16" s="26"/>
    </row>
    <row r="17" spans="2:17" x14ac:dyDescent="0.2">
      <c r="B17" s="23"/>
      <c r="C17" s="15">
        <v>3.6249999999999998E-2</v>
      </c>
      <c r="D17" s="5">
        <v>2480.3664521316541</v>
      </c>
      <c r="E17" s="5">
        <v>102465.96138369775</v>
      </c>
      <c r="F17" s="6">
        <v>531465.96138369781</v>
      </c>
      <c r="G17" s="25"/>
      <c r="H17" s="5">
        <v>13</v>
      </c>
      <c r="I17" s="9">
        <f t="shared" si="3"/>
        <v>86753.251734942329</v>
      </c>
      <c r="J17" s="9">
        <f t="shared" si="0"/>
        <v>59017.807077111102</v>
      </c>
      <c r="K17" s="9">
        <f t="shared" si="1"/>
        <v>27735.444657831227</v>
      </c>
      <c r="L17" s="9">
        <f t="shared" si="2"/>
        <v>3058.0970636134516</v>
      </c>
      <c r="M17" s="26"/>
    </row>
    <row r="18" spans="2:17" x14ac:dyDescent="0.2">
      <c r="B18" s="23"/>
      <c r="C18" s="15">
        <v>3.7499999999999999E-2</v>
      </c>
      <c r="D18" s="5">
        <v>2501.6452027462351</v>
      </c>
      <c r="E18" s="5">
        <v>106296.13649432233</v>
      </c>
      <c r="F18" s="6">
        <v>535296.13649432233</v>
      </c>
      <c r="G18" s="25"/>
      <c r="H18" s="5">
        <v>14</v>
      </c>
      <c r="I18" s="9">
        <f t="shared" si="3"/>
        <v>59017.807077111102</v>
      </c>
      <c r="J18" s="9">
        <f t="shared" si="0"/>
        <v>30116.395154727266</v>
      </c>
      <c r="K18" s="9">
        <f t="shared" si="1"/>
        <v>28901.411922383835</v>
      </c>
      <c r="L18" s="9">
        <f t="shared" si="2"/>
        <v>1892.1297990608437</v>
      </c>
      <c r="M18" s="26"/>
    </row>
    <row r="19" spans="2:17" x14ac:dyDescent="0.2">
      <c r="B19" s="23"/>
      <c r="C19" s="15">
        <v>3.875E-2</v>
      </c>
      <c r="D19" s="5">
        <v>2523.0319552777328</v>
      </c>
      <c r="E19" s="5">
        <v>110145.75194999191</v>
      </c>
      <c r="F19" s="6">
        <v>539145.75194999191</v>
      </c>
      <c r="G19" s="25"/>
      <c r="H19" s="16">
        <v>15</v>
      </c>
      <c r="I19" s="17">
        <f t="shared" si="3"/>
        <v>30116.395154727266</v>
      </c>
      <c r="J19" s="17">
        <f t="shared" si="0"/>
        <v>0</v>
      </c>
      <c r="K19" s="17">
        <f t="shared" si="1"/>
        <v>30116.395154727266</v>
      </c>
      <c r="L19" s="17">
        <f t="shared" si="2"/>
        <v>677.1465667174125</v>
      </c>
      <c r="M19" s="26"/>
    </row>
    <row r="20" spans="2:17" x14ac:dyDescent="0.2">
      <c r="B20" s="23"/>
      <c r="C20" s="15">
        <v>0.04</v>
      </c>
      <c r="D20" s="5">
        <v>2544.5264640958894</v>
      </c>
      <c r="E20" s="5">
        <v>114014.76353726012</v>
      </c>
      <c r="F20" s="6">
        <v>543014.76353726012</v>
      </c>
      <c r="G20" s="25"/>
      <c r="H20" s="4"/>
      <c r="I20" s="5"/>
      <c r="J20" s="5" t="s">
        <v>19</v>
      </c>
      <c r="K20" s="7">
        <f t="shared" ref="K20:L20" si="4">SUM(K5:K19)</f>
        <v>344000</v>
      </c>
      <c r="L20" s="8">
        <f t="shared" si="4"/>
        <v>117903.1258216702</v>
      </c>
      <c r="M20" s="26"/>
    </row>
    <row r="21" spans="2:17" x14ac:dyDescent="0.2">
      <c r="B21" s="23"/>
      <c r="C21" s="15">
        <v>4.1250000000000002E-2</v>
      </c>
      <c r="D21" s="5">
        <v>2566.1284767870566</v>
      </c>
      <c r="E21" s="5">
        <v>117903.12582167017</v>
      </c>
      <c r="F21" s="6">
        <v>546903.12582167017</v>
      </c>
      <c r="G21" s="25"/>
      <c r="H21" s="4"/>
      <c r="I21" s="5"/>
      <c r="J21" s="5" t="s">
        <v>5</v>
      </c>
      <c r="K21" s="5"/>
      <c r="L21" s="8">
        <f>D7</f>
        <v>85000</v>
      </c>
      <c r="M21" s="26"/>
    </row>
    <row r="22" spans="2:17" ht="16" thickBot="1" x14ac:dyDescent="0.25">
      <c r="B22" s="23"/>
      <c r="C22" s="18">
        <v>4.2500000000000003E-2</v>
      </c>
      <c r="D22" s="12">
        <v>2587.8377342159611</v>
      </c>
      <c r="E22" s="12">
        <v>121810.792158873</v>
      </c>
      <c r="F22" s="19">
        <v>550810.79215887305</v>
      </c>
      <c r="G22" s="25"/>
      <c r="H22" s="10"/>
      <c r="I22" s="12"/>
      <c r="J22" s="12" t="s">
        <v>10</v>
      </c>
      <c r="K22" s="12"/>
      <c r="L22" s="13">
        <f>K20+L20+L21</f>
        <v>546903.12582167017</v>
      </c>
      <c r="M22" s="26"/>
    </row>
    <row r="23" spans="2:17" ht="9" customHeight="1" thickBot="1" x14ac:dyDescent="0.25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9"/>
    </row>
    <row r="24" spans="2:17" ht="16" thickTop="1" x14ac:dyDescent="0.2"/>
  </sheetData>
  <sheetProtection sheet="1" objects="1" scenarios="1"/>
  <mergeCells count="3">
    <mergeCell ref="C3:E3"/>
    <mergeCell ref="C9:E9"/>
    <mergeCell ref="H3:L3"/>
  </mergeCells>
  <conditionalFormatting sqref="C12:C22">
    <cfRule type="cellIs" dxfId="0" priority="1" operator="equal">
      <formula>$F$4</formula>
    </cfRule>
  </conditionalFormatting>
  <pageMargins left="0.7" right="0.7" top="0.75" bottom="0.75" header="0.3" footer="0.3"/>
  <pageSetup orientation="portrait" blackAndWhite="1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Mortgage Payment Calculator</vt:lpstr>
      <vt:lpstr>Down_Pymt.</vt:lpstr>
      <vt:lpstr>Loan_Amount</vt:lpstr>
      <vt:lpstr>Monthly_Payment</vt:lpstr>
      <vt:lpstr>Price</vt:lpstr>
      <vt:lpstr>'Mortgage Payment Calculator'!Print_Area</vt:lpstr>
      <vt:lpstr>Rate</vt:lpstr>
      <vt:lpstr>Term</vt:lpstr>
      <vt:lpstr>Total_Cost</vt:lpstr>
      <vt:lpstr>Total_Interest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CLMSTC</dc:creator>
  <cp:lastModifiedBy>David Wang</cp:lastModifiedBy>
  <cp:lastPrinted>2017-10-11T23:17:35Z</cp:lastPrinted>
  <dcterms:created xsi:type="dcterms:W3CDTF">2017-10-11T21:28:42Z</dcterms:created>
  <dcterms:modified xsi:type="dcterms:W3CDTF">2020-07-22T22:32:39Z</dcterms:modified>
</cp:coreProperties>
</file>