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074gc-my.sharepoint.com/personal/elliot_ryland_cer-rec_gc_ca/Documents/Work Folder/Learning/Data/Python and Excel References/"/>
    </mc:Choice>
  </mc:AlternateContent>
  <xr:revisionPtr revIDLastSave="1626" documentId="8_{95E7CE1D-7740-4272-B571-EED4A5B021E4}" xr6:coauthVersionLast="47" xr6:coauthVersionMax="47" xr10:uidLastSave="{618491B4-D1B0-4345-BD23-A4315C4E2683}"/>
  <bookViews>
    <workbookView xWindow="25080" yWindow="-120" windowWidth="25440" windowHeight="15390" firstSheet="2" activeTab="4" xr2:uid="{2D361E06-12A8-4868-A913-7AC55CA48BF4}"/>
  </bookViews>
  <sheets>
    <sheet name="Averaging then Scaling" sheetId="2" r:id="rId1"/>
    <sheet name="System of Equations" sheetId="1" r:id="rId2"/>
    <sheet name="System of Equations 2" sheetId="3" r:id="rId3"/>
    <sheet name="Natural Cubic Splines" sheetId="4" r:id="rId4"/>
    <sheet name="Natural Cubic Splines 2" sheetId="6" r:id="rId5"/>
    <sheet name="Smoothing Spline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6" l="1"/>
  <c r="L18" i="6"/>
  <c r="H18" i="6"/>
  <c r="O15" i="6"/>
  <c r="O14" i="6"/>
  <c r="O13" i="6"/>
  <c r="M15" i="6"/>
  <c r="AC3" i="6"/>
  <c r="AD3" i="6"/>
  <c r="AE3" i="6"/>
  <c r="AF3" i="6"/>
  <c r="AG3" i="6"/>
  <c r="AH3" i="6"/>
  <c r="AI3" i="6"/>
  <c r="AJ3" i="6"/>
  <c r="AK3" i="6"/>
  <c r="AL3" i="6"/>
  <c r="K15" i="6" s="1"/>
  <c r="H17" i="6"/>
  <c r="D17" i="6"/>
  <c r="O12" i="6"/>
  <c r="O11" i="6"/>
  <c r="O10" i="6"/>
  <c r="AB3" i="6"/>
  <c r="K14" i="6" s="1"/>
  <c r="AA3" i="6"/>
  <c r="Z3" i="6"/>
  <c r="Y3" i="6"/>
  <c r="X3" i="6"/>
  <c r="W3" i="6"/>
  <c r="V3" i="6"/>
  <c r="U3" i="6"/>
  <c r="T3" i="6"/>
  <c r="S3" i="6"/>
  <c r="R3" i="6"/>
  <c r="Q3" i="6"/>
  <c r="P3" i="6"/>
  <c r="H12" i="6" s="1"/>
  <c r="O3" i="6"/>
  <c r="N3" i="6"/>
  <c r="M3" i="6"/>
  <c r="L3" i="6"/>
  <c r="K3" i="6"/>
  <c r="J3" i="6"/>
  <c r="I3" i="6"/>
  <c r="H3" i="6"/>
  <c r="G3" i="6"/>
  <c r="F3" i="6"/>
  <c r="E3" i="6"/>
  <c r="D3" i="6"/>
  <c r="C3" i="6"/>
  <c r="B3" i="6"/>
  <c r="C20" i="6" s="1"/>
  <c r="K13" i="4"/>
  <c r="K12" i="4"/>
  <c r="D15" i="4"/>
  <c r="D14" i="4"/>
  <c r="H17" i="4"/>
  <c r="K10" i="4"/>
  <c r="K11" i="4"/>
  <c r="H15" i="4"/>
  <c r="AB3" i="4"/>
  <c r="I13" i="4" s="1"/>
  <c r="C3" i="4"/>
  <c r="D3" i="4"/>
  <c r="E3" i="4"/>
  <c r="F3" i="4"/>
  <c r="G3" i="4"/>
  <c r="H3" i="4"/>
  <c r="I3" i="4"/>
  <c r="J3" i="4"/>
  <c r="K3" i="4"/>
  <c r="L3" i="4"/>
  <c r="M3" i="4"/>
  <c r="N3" i="4"/>
  <c r="O3" i="4"/>
  <c r="P3" i="4"/>
  <c r="G15" i="4" s="1"/>
  <c r="Q3" i="4"/>
  <c r="R3" i="4"/>
  <c r="S3" i="4"/>
  <c r="T3" i="4"/>
  <c r="U3" i="4"/>
  <c r="V3" i="4"/>
  <c r="W3" i="4"/>
  <c r="X3" i="4"/>
  <c r="Y3" i="4"/>
  <c r="Z3" i="4"/>
  <c r="AA3" i="4"/>
  <c r="B3" i="4"/>
  <c r="C10" i="4" s="1"/>
  <c r="C2" i="3"/>
  <c r="D2" i="3"/>
  <c r="E2" i="3"/>
  <c r="F2" i="3"/>
  <c r="G2" i="3"/>
  <c r="H2" i="3"/>
  <c r="I2" i="3"/>
  <c r="J2" i="3"/>
  <c r="K2" i="3"/>
  <c r="L2" i="3"/>
  <c r="M2" i="3"/>
  <c r="N2" i="3"/>
  <c r="O2" i="3"/>
  <c r="P2" i="3"/>
  <c r="Q2" i="3"/>
  <c r="R2" i="3"/>
  <c r="S2" i="3"/>
  <c r="T2" i="3"/>
  <c r="U2" i="3"/>
  <c r="V2" i="3"/>
  <c r="W2" i="3"/>
  <c r="X2" i="3"/>
  <c r="Y2" i="3"/>
  <c r="Z2" i="3"/>
  <c r="AA2" i="3"/>
  <c r="AB2" i="3"/>
  <c r="B2" i="3"/>
  <c r="G19" i="6" l="1"/>
  <c r="K18" i="6"/>
  <c r="K19" i="6"/>
  <c r="K21" i="6"/>
  <c r="G12" i="6"/>
  <c r="G18" i="6"/>
  <c r="L14" i="6"/>
  <c r="G16" i="6"/>
  <c r="M14" i="6"/>
  <c r="L15" i="6"/>
  <c r="D10" i="4"/>
  <c r="E10" i="4"/>
  <c r="D11" i="4"/>
  <c r="C11" i="4"/>
  <c r="E11" i="4"/>
  <c r="C14" i="4"/>
  <c r="G13" i="4"/>
  <c r="G12" i="4"/>
  <c r="H12" i="4"/>
  <c r="I12" i="4"/>
  <c r="G14" i="4"/>
  <c r="C16" i="4"/>
  <c r="H14" i="4"/>
  <c r="G17" i="4"/>
  <c r="C15" i="4"/>
  <c r="H13" i="6"/>
  <c r="E11" i="6"/>
  <c r="I12" i="6"/>
  <c r="G13" i="6"/>
  <c r="I13" i="6"/>
  <c r="D16" i="6"/>
  <c r="C17" i="6"/>
  <c r="C10" i="6"/>
  <c r="D10" i="6"/>
  <c r="G17" i="6"/>
  <c r="E10" i="6"/>
  <c r="C11" i="6"/>
  <c r="H16" i="6"/>
  <c r="D11" i="6"/>
  <c r="H13" i="4"/>
  <c r="D23" i="3"/>
  <c r="C23" i="3"/>
  <c r="B23" i="3"/>
  <c r="E21" i="3"/>
  <c r="E20" i="3"/>
  <c r="E19" i="3"/>
  <c r="D21" i="3"/>
  <c r="D20" i="3"/>
  <c r="D19" i="3"/>
  <c r="C19" i="3"/>
  <c r="C20" i="3"/>
  <c r="C21" i="3"/>
  <c r="B19" i="3"/>
  <c r="B20" i="3"/>
  <c r="B21" i="3"/>
  <c r="E23" i="3"/>
  <c r="D22" i="3"/>
  <c r="C22" i="3"/>
  <c r="B22" i="3"/>
  <c r="G21" i="3"/>
  <c r="G20" i="3"/>
  <c r="G19" i="3"/>
  <c r="F15" i="3"/>
  <c r="F14" i="3"/>
  <c r="F13" i="3"/>
  <c r="A19" i="3"/>
  <c r="A13" i="3"/>
  <c r="A9" i="3"/>
  <c r="H8" i="1" a="1"/>
  <c r="H8" i="1" s="1"/>
  <c r="F11" i="3"/>
  <c r="F9" i="3"/>
  <c r="B11" i="3"/>
  <c r="B2" i="1"/>
  <c r="C2" i="1"/>
  <c r="D2" i="1"/>
  <c r="E2" i="1"/>
  <c r="F2" i="1"/>
  <c r="G2" i="1"/>
  <c r="H2" i="1"/>
  <c r="I2" i="1"/>
  <c r="J2" i="1"/>
  <c r="K2" i="1"/>
  <c r="L2" i="1"/>
  <c r="M2" i="1"/>
  <c r="N2" i="1"/>
  <c r="O2" i="1"/>
  <c r="P2" i="1"/>
  <c r="Q2" i="1"/>
  <c r="R2" i="1"/>
  <c r="S2" i="1"/>
  <c r="T2" i="1"/>
  <c r="U2" i="1"/>
  <c r="V2" i="1"/>
  <c r="W2" i="1"/>
  <c r="X2" i="1"/>
  <c r="Y2" i="1"/>
  <c r="Z2" i="1"/>
  <c r="AA2" i="1"/>
  <c r="AB2" i="1"/>
  <c r="B9" i="1"/>
  <c r="AA3" i="2"/>
  <c r="Z3" i="2"/>
  <c r="X3" i="2"/>
  <c r="W3" i="2"/>
  <c r="R3" i="2"/>
  <c r="Q3" i="2"/>
  <c r="L3" i="2"/>
  <c r="K3" i="2"/>
  <c r="J3" i="2"/>
  <c r="H3" i="2"/>
  <c r="G3" i="2"/>
  <c r="D7" i="2"/>
  <c r="E7" i="2"/>
  <c r="F7" i="2"/>
  <c r="G7" i="2"/>
  <c r="H7" i="2"/>
  <c r="I7" i="2"/>
  <c r="J7" i="2"/>
  <c r="K7" i="2"/>
  <c r="L7" i="2"/>
  <c r="M7" i="2"/>
  <c r="N7" i="2"/>
  <c r="O7" i="2"/>
  <c r="P7" i="2"/>
  <c r="Q7" i="2"/>
  <c r="R7" i="2"/>
  <c r="S7" i="2"/>
  <c r="T7" i="2"/>
  <c r="U7" i="2"/>
  <c r="V7" i="2"/>
  <c r="W7" i="2"/>
  <c r="X7" i="2"/>
  <c r="Y7" i="2"/>
  <c r="Z7" i="2"/>
  <c r="AA7" i="2"/>
  <c r="C7" i="2"/>
  <c r="AB3" i="2"/>
  <c r="B3" i="2"/>
  <c r="C3" i="2"/>
  <c r="D3" i="2"/>
  <c r="E3" i="2"/>
  <c r="F3" i="2"/>
  <c r="I3" i="2"/>
  <c r="M3" i="2"/>
  <c r="N3" i="2"/>
  <c r="O3" i="2"/>
  <c r="P3" i="2"/>
  <c r="S3" i="2"/>
  <c r="T3" i="2"/>
  <c r="U3" i="2"/>
  <c r="V3" i="2"/>
  <c r="Y3" i="2"/>
  <c r="P10" i="6" l="1" a="1"/>
  <c r="P10" i="6" s="1"/>
  <c r="AC10" i="6" s="1" a="1"/>
  <c r="L10" i="4" a="1"/>
  <c r="L10" i="4" s="1"/>
  <c r="U10" i="4" s="1" a="1"/>
  <c r="U10" i="4" s="1"/>
  <c r="H19" i="3" a="1"/>
  <c r="H19" i="3" s="1"/>
  <c r="N19" i="3" s="1" a="1"/>
  <c r="N19" i="3" s="1"/>
  <c r="R5" i="3" s="1"/>
  <c r="C16" i="3"/>
  <c r="B16" i="3"/>
  <c r="D14" i="3"/>
  <c r="B9" i="3"/>
  <c r="D13" i="3"/>
  <c r="B14" i="3"/>
  <c r="C14" i="3"/>
  <c r="C9" i="3"/>
  <c r="D10" i="3"/>
  <c r="C10" i="3"/>
  <c r="B13" i="3"/>
  <c r="C11" i="3"/>
  <c r="D11" i="3"/>
  <c r="B12" i="3"/>
  <c r="C12" i="3"/>
  <c r="C13" i="3"/>
  <c r="B15" i="3"/>
  <c r="D9" i="3"/>
  <c r="C15" i="3"/>
  <c r="D15" i="3"/>
  <c r="B10" i="3"/>
  <c r="L5" i="2"/>
  <c r="D4" i="2"/>
  <c r="M5" i="2"/>
  <c r="V4" i="2"/>
  <c r="O5" i="2"/>
  <c r="L4" i="2"/>
  <c r="N5" i="2"/>
  <c r="W4" i="2"/>
  <c r="K5" i="2"/>
  <c r="T4" i="2"/>
  <c r="E5" i="2"/>
  <c r="S4" i="2"/>
  <c r="AA4" i="2"/>
  <c r="R4" i="2"/>
  <c r="P5" i="2"/>
  <c r="I4" i="2"/>
  <c r="Y4" i="2"/>
  <c r="O4" i="2"/>
  <c r="H4" i="2"/>
  <c r="Q5" i="2"/>
  <c r="X5" i="2"/>
  <c r="G4" i="2"/>
  <c r="R5" i="2"/>
  <c r="H5" i="2"/>
  <c r="F4" i="2"/>
  <c r="U5" i="2"/>
  <c r="X4" i="2"/>
  <c r="U4" i="2"/>
  <c r="C5" i="2"/>
  <c r="E4" i="2"/>
  <c r="AA5" i="2"/>
  <c r="Q4" i="2"/>
  <c r="Z5" i="2"/>
  <c r="J5" i="2"/>
  <c r="P4" i="2"/>
  <c r="Y5" i="2"/>
  <c r="I5" i="2"/>
  <c r="N4" i="2"/>
  <c r="W5" i="2"/>
  <c r="G5" i="2"/>
  <c r="M4" i="2"/>
  <c r="V5" i="2"/>
  <c r="F5" i="2"/>
  <c r="C4" i="2"/>
  <c r="K4" i="2"/>
  <c r="T5" i="2"/>
  <c r="D5" i="2"/>
  <c r="Z4" i="2"/>
  <c r="J4" i="2"/>
  <c r="S5" i="2"/>
  <c r="A12" i="1"/>
  <c r="A10" i="1"/>
  <c r="A8" i="1"/>
  <c r="D12" i="1"/>
  <c r="D10" i="1"/>
  <c r="D8" i="1"/>
  <c r="B11" i="1"/>
  <c r="B12" i="1"/>
  <c r="Q4" i="6" l="1"/>
  <c r="Y4" i="6"/>
  <c r="X4" i="6"/>
  <c r="W4" i="6"/>
  <c r="AE4" i="6"/>
  <c r="AK4" i="6"/>
  <c r="V4" i="6"/>
  <c r="U4" i="6"/>
  <c r="AC10" i="6"/>
  <c r="C4" i="6" s="1"/>
  <c r="Z4" i="6"/>
  <c r="R4" i="6"/>
  <c r="AF4" i="6"/>
  <c r="T4" i="6"/>
  <c r="S4" i="6"/>
  <c r="AC4" i="6"/>
  <c r="AH4" i="6"/>
  <c r="AA4" i="6"/>
  <c r="AD4" i="6"/>
  <c r="AJ4" i="6"/>
  <c r="AG4" i="6"/>
  <c r="AI4" i="6"/>
  <c r="X4" i="4"/>
  <c r="Z4" i="4"/>
  <c r="V4" i="4"/>
  <c r="W4" i="4"/>
  <c r="S4" i="4"/>
  <c r="T4" i="4"/>
  <c r="Q4" i="4"/>
  <c r="Y4" i="4"/>
  <c r="U4" i="4"/>
  <c r="R4" i="4"/>
  <c r="AA4" i="4"/>
  <c r="N4" i="4"/>
  <c r="D4" i="4"/>
  <c r="E4" i="4"/>
  <c r="F4" i="4"/>
  <c r="G4" i="4"/>
  <c r="K4" i="4"/>
  <c r="C4" i="4"/>
  <c r="H4" i="4"/>
  <c r="I4" i="4"/>
  <c r="J4" i="4"/>
  <c r="L4" i="4"/>
  <c r="M4" i="4"/>
  <c r="O4" i="4"/>
  <c r="W5" i="3"/>
  <c r="Z5" i="3"/>
  <c r="N5" i="3"/>
  <c r="S5" i="3"/>
  <c r="E5" i="3"/>
  <c r="AA5" i="3"/>
  <c r="J5" i="3"/>
  <c r="G5" i="3"/>
  <c r="O5" i="3"/>
  <c r="Y5" i="3"/>
  <c r="D5" i="3"/>
  <c r="T5" i="3"/>
  <c r="K5" i="3"/>
  <c r="U5" i="3"/>
  <c r="I5" i="3"/>
  <c r="M5" i="3"/>
  <c r="X5" i="3"/>
  <c r="Q5" i="3"/>
  <c r="L5" i="3"/>
  <c r="F5" i="3"/>
  <c r="C5" i="3"/>
  <c r="V5" i="3"/>
  <c r="H5" i="3"/>
  <c r="G13" i="3" a="1"/>
  <c r="G13" i="3" s="1"/>
  <c r="L13" i="3" s="1" a="1"/>
  <c r="L13" i="3" s="1"/>
  <c r="X4" i="3" s="1"/>
  <c r="G9" i="3" a="1"/>
  <c r="G9" i="3" s="1"/>
  <c r="B13" i="1"/>
  <c r="E12" i="1" a="1"/>
  <c r="E12" i="1" s="1"/>
  <c r="H12" i="1" s="1" a="1"/>
  <c r="B8" i="1"/>
  <c r="E8" i="1" s="1" a="1"/>
  <c r="E8" i="1" s="1"/>
  <c r="B10" i="1"/>
  <c r="E10" i="1" s="1" a="1"/>
  <c r="E10" i="1" s="1"/>
  <c r="H10" i="1" s="1" a="1"/>
  <c r="H10" i="1" s="1"/>
  <c r="D13" i="1"/>
  <c r="D11" i="1"/>
  <c r="D9" i="1"/>
  <c r="H4" i="6" l="1"/>
  <c r="M4" i="6"/>
  <c r="I4" i="6"/>
  <c r="J4" i="6"/>
  <c r="L4" i="6"/>
  <c r="K4" i="6"/>
  <c r="O4" i="6"/>
  <c r="D4" i="6"/>
  <c r="E4" i="6"/>
  <c r="N4" i="6"/>
  <c r="F4" i="6"/>
  <c r="G4" i="6"/>
  <c r="C4" i="3"/>
  <c r="J4" i="3"/>
  <c r="W4" i="3"/>
  <c r="H4" i="3"/>
  <c r="S4" i="3"/>
  <c r="F4" i="3"/>
  <c r="Y4" i="3"/>
  <c r="K4" i="3"/>
  <c r="Z4" i="3"/>
  <c r="L4" i="3"/>
  <c r="M4" i="3"/>
  <c r="N4" i="3"/>
  <c r="R4" i="3"/>
  <c r="D4" i="3"/>
  <c r="O4" i="3"/>
  <c r="T4" i="3"/>
  <c r="Q4" i="3"/>
  <c r="U4" i="3"/>
  <c r="I4" i="3"/>
  <c r="E4" i="3"/>
  <c r="AA4" i="3"/>
  <c r="V4" i="3"/>
  <c r="G4" i="3"/>
  <c r="C4" i="1"/>
  <c r="D4" i="1"/>
  <c r="T4" i="1"/>
  <c r="G4" i="1"/>
  <c r="AA4" i="1"/>
  <c r="E4" i="1"/>
  <c r="U4" i="1"/>
  <c r="V4" i="1"/>
  <c r="W4" i="1"/>
  <c r="H4" i="1"/>
  <c r="I4" i="1"/>
  <c r="J4" i="1"/>
  <c r="Z4" i="1"/>
  <c r="L4" i="1"/>
  <c r="N4" i="1"/>
  <c r="F4" i="1"/>
  <c r="P4" i="1"/>
  <c r="Q4" i="1"/>
  <c r="O4" i="1"/>
  <c r="R4" i="1"/>
  <c r="X4" i="1"/>
  <c r="Y4" i="1"/>
  <c r="S4" i="1"/>
  <c r="K4" i="1"/>
  <c r="M4" i="1"/>
  <c r="K3" i="1"/>
  <c r="AA3" i="1"/>
  <c r="L3" i="1"/>
  <c r="D3" i="1"/>
  <c r="W3" i="1"/>
  <c r="Y3" i="1"/>
  <c r="M3" i="1"/>
  <c r="N3" i="1"/>
  <c r="O3" i="1"/>
  <c r="P3" i="1"/>
  <c r="T3" i="1"/>
  <c r="E3" i="1"/>
  <c r="F3" i="1"/>
  <c r="G3" i="1"/>
  <c r="H3" i="1"/>
  <c r="I3" i="1"/>
  <c r="J3" i="1"/>
  <c r="Q3" i="1"/>
  <c r="R3" i="1"/>
  <c r="S3" i="1"/>
  <c r="U3" i="1"/>
  <c r="V3" i="1"/>
  <c r="X3" i="1"/>
  <c r="Z3" i="1"/>
  <c r="C3" i="1"/>
  <c r="H12" i="1"/>
  <c r="C5" i="1" l="1"/>
  <c r="L5" i="1"/>
  <c r="N5" i="1"/>
  <c r="O5" i="1"/>
  <c r="D5" i="1"/>
  <c r="E5" i="1"/>
  <c r="F5" i="1"/>
  <c r="M5" i="1"/>
  <c r="P5" i="1"/>
  <c r="Q5" i="1"/>
  <c r="R5" i="1"/>
  <c r="S5" i="1"/>
  <c r="U5" i="1"/>
  <c r="G5" i="1"/>
  <c r="H5" i="1"/>
  <c r="X5" i="1"/>
  <c r="I5" i="1"/>
  <c r="Y5" i="1"/>
  <c r="J5" i="1"/>
  <c r="Z5" i="1"/>
  <c r="K5" i="1"/>
  <c r="AA5" i="1"/>
  <c r="T5" i="1"/>
  <c r="V5" i="1"/>
  <c r="W5" i="1"/>
  <c r="F10" i="3"/>
  <c r="L9" i="3" a="1"/>
  <c r="L9" i="3" s="1"/>
  <c r="Y3" i="3" l="1"/>
  <c r="Z3" i="3"/>
  <c r="AA3" i="3"/>
  <c r="Q3" i="3"/>
  <c r="T3" i="3"/>
  <c r="X3" i="3"/>
  <c r="U3" i="3"/>
  <c r="V3" i="3"/>
  <c r="R3" i="3"/>
  <c r="S3" i="3"/>
  <c r="W3" i="3"/>
  <c r="H3" i="3"/>
  <c r="O3" i="3"/>
  <c r="N3" i="3"/>
  <c r="M3" i="3"/>
  <c r="C3" i="3"/>
  <c r="F3" i="3"/>
  <c r="I3" i="3"/>
  <c r="G3" i="3"/>
  <c r="E3" i="3"/>
  <c r="J3" i="3"/>
  <c r="D3" i="3"/>
  <c r="L3" i="3"/>
  <c r="K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<sst xmlns="http://schemas.openxmlformats.org/spreadsheetml/2006/main" count="153" uniqueCount="56">
  <si>
    <t>x</t>
  </si>
  <si>
    <t>a</t>
  </si>
  <si>
    <t>b</t>
  </si>
  <si>
    <t>A</t>
  </si>
  <si>
    <t>A Inverse</t>
  </si>
  <si>
    <t>Year</t>
  </si>
  <si>
    <t>Yr Norm</t>
  </si>
  <si>
    <t>This is an example of how to fit curves if you are given a beginning and end point. 
In this example, I want the Yellow Values (computed) to be filled such that the Grey Values (given) meet through a non-linear approach (1/x^-(1/2)).
For Years, we want to shift them so that the first year is equal to 1. If we did not do this, an we applied out functional form, you can imagine that with such large values, the change from year to year would be very small as the asymptope is reached. If we did not want to shift, we could change the functional form, but shifting is easier.
For the Values, we want to use a System of Equations to find the Yellow Values.
The System of Equations is calculated in the blue area We multiply the Inverse of the 'A' matrix by the 'x' Vector to get our values for 'a' and 'b', which are used to ensure a smooth transition.
Finally, we apply the functional form to the Yellow columns in the top box. giving us all of the intermediate values.
Feel free to change the grey values to change the graph.</t>
  </si>
  <si>
    <t>Ex2</t>
  </si>
  <si>
    <t>Ex3</t>
  </si>
  <si>
    <t>Ex1</t>
  </si>
  <si>
    <t>Given1</t>
  </si>
  <si>
    <t>Given2</t>
  </si>
  <si>
    <t>Average</t>
  </si>
  <si>
    <t>Scaled1</t>
  </si>
  <si>
    <t>Scaled2</t>
  </si>
  <si>
    <t>Linear</t>
  </si>
  <si>
    <t>c</t>
  </si>
  <si>
    <t>d</t>
  </si>
  <si>
    <t>e</t>
  </si>
  <si>
    <t>This time, we are going to add some additional functionality to our System of Equations.
We will use the cubic functional form: 
f(x) = ax^3 + bx^2 + cx + d
Example 1: The dark blue line takes the first derivative of the functional form. Then, we equate this to equal zero, meaning we want the tangent line to be flat at a certain point:
df/dx = 3ax^2  + 2ax + c + 0 = 0
 We want it to be flat at the first point, so we apply our second derivative to the first point:
df/dx = 3a(1)^2  + 2a(1) + c + 0 = 0
Then we put this into our matrix just like the last example.
Example two is the same, but now we decide we want a tangent of -0.3 at point 2.
Example 3, we add in even more flexibility, but there is a problem: the equation is too sensitive! This is a problem when dealing with high-order polynomials, in this case, a quadratic. What we need is something called "Splines" when dealing with high-order polynomials, which I will show in the next example.
Feel free to change the Green or Grey boxes to test out how it affects the output. You can also unfilter the third example to see how big the sensitivity is. Alternatively, you can also change the derivative to a second derivative equation if you even more detail.</t>
  </si>
  <si>
    <t>Use this if you want to not hit each data point, but rather use the data points as a guide for how the curve should approximately looks. It's basically a line of best fit with a curve but with more fine-tuning.</t>
  </si>
  <si>
    <t>Spline 1</t>
  </si>
  <si>
    <t>Spline 2</t>
  </si>
  <si>
    <t>Spline 3</t>
  </si>
  <si>
    <t>a1</t>
  </si>
  <si>
    <t>b1</t>
  </si>
  <si>
    <t>c1</t>
  </si>
  <si>
    <t>d1</t>
  </si>
  <si>
    <t>a2</t>
  </si>
  <si>
    <t>b2</t>
  </si>
  <si>
    <t>c2</t>
  </si>
  <si>
    <t>d2</t>
  </si>
  <si>
    <t>a3</t>
  </si>
  <si>
    <t>b3</t>
  </si>
  <si>
    <t>c3</t>
  </si>
  <si>
    <t>d3</t>
  </si>
  <si>
    <t>SPLINE 1</t>
  </si>
  <si>
    <t>Control</t>
  </si>
  <si>
    <t>SPLINE 2</t>
  </si>
  <si>
    <t>f'(x) Control</t>
  </si>
  <si>
    <t>f"(x) Control</t>
  </si>
  <si>
    <t>f"(x) End 1</t>
  </si>
  <si>
    <t>f"(x) End 2</t>
  </si>
  <si>
    <t>Endpoint 1</t>
  </si>
  <si>
    <t>Endpoint 2</t>
  </si>
  <si>
    <t>Part two of…SPLINES!
This is simply showing that you can expand spines to meet as many data points as you wish. However, keep in mind your matrix size will be 4nX4n, where n is the number of splines. So with 4 data points, we get 3 splines, which means as 12X12 matrix. This, however, does add more granularity to our picture, and unlike the system of Equations 2 example, we don't get a ballooning peak/trough in our curve because the polynomial is constrained to a cubic!
Note that we do not change the end point assumption size, which makes sense since we only ever have 2 end points!</t>
  </si>
  <si>
    <t>f'(x) Control 1</t>
  </si>
  <si>
    <t>f"(x) Control 1</t>
  </si>
  <si>
    <t>f'(x) Control 2</t>
  </si>
  <si>
    <t>f"(x) Control 2</t>
  </si>
  <si>
    <t>Control 2</t>
  </si>
  <si>
    <t>Control 1</t>
  </si>
  <si>
    <t>SPLINE 3</t>
  </si>
  <si>
    <t>Here we take the average of two curves and then scale the average such that it reaches a specified desination number.
Step one would be to grab the average between our curves. This creates for us our data we are going to be scaling. As you can imagine, the shape of the curve is dependent on the functional forms of the curves we are averaging (for example, use the linear form in pink to see what happens when one of the forms differ from the other).
Next step is to scale the averaged data. There are many formulas for scaling that can be used, but for this one, we use Linear Interpolation (a form of min-max scaling).
As you can see, the result can be used with different end points, just like our system of equations.
For an example of linear scaling, just check the pink row. This simply uses an mx + b formula. Remember to ensure that the years are shifted such that your first year is 1.</t>
  </si>
  <si>
    <t>Now we move on to the main event: SPLINES!
Splines are like the previous system of equations examples, but instead of dealing with high-order polynomials, we stick with a single functional form that is maintained between points called a spline. These splines are then stitched together through an overlapping "control" point, rather than a single equation mapping the entire curve.
Once again, we use a cubic functional form, making this a cubic spline:
f(x) = ax^3 + bx^2 + cx + d
Our System of Equations will have 4n variables, where n is the number of splines. We have 2 splines, so we need 8 variables, and therefore 8 equations. The first two equations are given the same way as our first System of Equations: plug in you x and y into a functional form and plug it into the matrix. You will fill out only the variables for that spline (ex: a1 is the first variable of spline 1, and a2 the first variable of spline 2).
Once we do this for each point in each spline, we have 4/8 equations, and need 4 more to complete the matrix. We finish the matrix in two ways.
1: The control point is the point at which the two spines intersect. We want our splines to be continuous and smooth, so we can assume that the first derivative and second derivative at this control point is the same for both splines. Therefore, we equate the splines such that:
3ax^2 + 2bx + 1c + 0d = 3a'x^2 + 2b'x + 1c' + 0d'
Which becomes:
3ax^2 + 2bx + 1c + 0d - 3a'x^2 - 2b'x - 1c' - 0d' = 0
We do the same for the second derivative, which ends up looking like this:
6ax + 2b + 0c + 0d - 6a'x - 2b' - 0c' - 0d' = 0
2: This is the part in orange, and is the reason why this is labelled as a NATURAL cubic spline. Natural Cubic Splines are defined as having a beginning and end point with a second derivative of 0. This provides the "path of least resistance" so to speak for the curve, making it very efficient for connecting data points. If you change one or both of the numbers in the "b" column, you will see what I mean.
And that is how a spline works! Feel free to manipulate the green cells if you want to see what happens when the first and second derivative assumptions are altered. The important thing here is that you keep the number for the control derivatives as zero, since anything else would insinuate that the derivatives at the control points are not equal! You can also try and see what happens when you change the end point assumption to the first derivative!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</si>
</sst>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2" tint="-9.9978637043366805E-2"/>
        <bgColor indexed="64"/>
      </patternFill>
    </fill>
    <fill>
      <patternFill patternType="solid">
        <fgColor rgb="FFFFFF99"/>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FFC000"/>
        <bgColor indexed="64"/>
      </patternFill>
    </fill>
    <fill>
      <patternFill patternType="solid">
        <fgColor theme="4" tint="0.59999389629810485"/>
        <bgColor indexed="64"/>
      </patternFill>
    </fill>
  </fills>
  <borders count="39">
    <border>
      <left/>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7">
    <xf numFmtId="0" fontId="0" fillId="0" borderId="0" xfId="0"/>
    <xf numFmtId="0" fontId="0" fillId="3" borderId="0" xfId="0" applyFill="1"/>
    <xf numFmtId="0" fontId="0" fillId="4" borderId="0" xfId="0" applyFill="1"/>
    <xf numFmtId="0" fontId="0" fillId="3" borderId="20" xfId="0" applyFill="1" applyBorder="1"/>
    <xf numFmtId="0" fontId="0" fillId="3" borderId="11" xfId="0" applyFill="1" applyBorder="1"/>
    <xf numFmtId="0" fontId="0" fillId="4" borderId="11" xfId="0" applyFill="1" applyBorder="1"/>
    <xf numFmtId="0" fontId="0" fillId="3" borderId="13" xfId="0" applyFill="1" applyBorder="1"/>
    <xf numFmtId="0" fontId="1" fillId="2" borderId="21" xfId="0" applyFont="1" applyFill="1" applyBorder="1"/>
    <xf numFmtId="0" fontId="1" fillId="2" borderId="22" xfId="0" applyFont="1" applyFill="1" applyBorder="1"/>
    <xf numFmtId="0" fontId="1" fillId="2" borderId="23" xfId="0" applyFont="1" applyFill="1" applyBorder="1"/>
    <xf numFmtId="0" fontId="0" fillId="3" borderId="6" xfId="0" applyFill="1" applyBorder="1"/>
    <xf numFmtId="0" fontId="0" fillId="3" borderId="7" xfId="0" applyFill="1" applyBorder="1"/>
    <xf numFmtId="0" fontId="0" fillId="3" borderId="8" xfId="0" applyFill="1" applyBorder="1"/>
    <xf numFmtId="0" fontId="0" fillId="4" borderId="10" xfId="0" applyFill="1" applyBorder="1"/>
    <xf numFmtId="0" fontId="0" fillId="4" borderId="13" xfId="0" applyFill="1" applyBorder="1"/>
    <xf numFmtId="0" fontId="0" fillId="5" borderId="15" xfId="0" applyFill="1" applyBorder="1"/>
    <xf numFmtId="0" fontId="0" fillId="5" borderId="16" xfId="0" applyFill="1" applyBorder="1"/>
    <xf numFmtId="0" fontId="0" fillId="5" borderId="3" xfId="0" applyFill="1" applyBorder="1"/>
    <xf numFmtId="0" fontId="0" fillId="5" borderId="4" xfId="0" applyFill="1" applyBorder="1"/>
    <xf numFmtId="0" fontId="0" fillId="5" borderId="5" xfId="0" applyFill="1" applyBorder="1"/>
    <xf numFmtId="0" fontId="0" fillId="5" borderId="2" xfId="0" applyFill="1" applyBorder="1"/>
    <xf numFmtId="0" fontId="0" fillId="5" borderId="9" xfId="0" applyFill="1" applyBorder="1"/>
    <xf numFmtId="0" fontId="0" fillId="5" borderId="18" xfId="0" applyFill="1" applyBorder="1"/>
    <xf numFmtId="0" fontId="0" fillId="5" borderId="11" xfId="0" applyFill="1" applyBorder="1"/>
    <xf numFmtId="0" fontId="0" fillId="5" borderId="12" xfId="0" applyFill="1" applyBorder="1"/>
    <xf numFmtId="0" fontId="0" fillId="5" borderId="27" xfId="0" applyFill="1" applyBorder="1"/>
    <xf numFmtId="0" fontId="0" fillId="5" borderId="1" xfId="0" applyFill="1" applyBorder="1"/>
    <xf numFmtId="0" fontId="0" fillId="5" borderId="28" xfId="0" applyFill="1" applyBorder="1"/>
    <xf numFmtId="0" fontId="0" fillId="5" borderId="29" xfId="0" applyFill="1" applyBorder="1"/>
    <xf numFmtId="0" fontId="0" fillId="5" borderId="7" xfId="0" applyFill="1" applyBorder="1"/>
    <xf numFmtId="0" fontId="0" fillId="5" borderId="30" xfId="0" applyFill="1" applyBorder="1"/>
    <xf numFmtId="0" fontId="0" fillId="5" borderId="32" xfId="0" applyFill="1" applyBorder="1" applyAlignment="1">
      <alignment horizontal="center" vertical="center"/>
    </xf>
    <xf numFmtId="0" fontId="1" fillId="6" borderId="33" xfId="0" applyFont="1" applyFill="1" applyBorder="1"/>
    <xf numFmtId="0" fontId="0" fillId="6" borderId="25" xfId="0" applyFill="1" applyBorder="1"/>
    <xf numFmtId="0" fontId="0" fillId="6" borderId="26" xfId="0" applyFill="1" applyBorder="1"/>
    <xf numFmtId="164" fontId="0" fillId="0" borderId="0" xfId="0" applyNumberFormat="1"/>
    <xf numFmtId="0" fontId="0" fillId="5" borderId="35" xfId="0" applyFill="1" applyBorder="1"/>
    <xf numFmtId="0" fontId="0" fillId="5" borderId="36" xfId="0" applyFill="1" applyBorder="1"/>
    <xf numFmtId="0" fontId="0" fillId="5" borderId="0" xfId="0" applyFill="1"/>
    <xf numFmtId="0" fontId="0" fillId="5" borderId="37" xfId="0" applyFill="1" applyBorder="1"/>
    <xf numFmtId="0" fontId="0" fillId="7" borderId="18" xfId="0" applyFill="1" applyBorder="1"/>
    <xf numFmtId="0" fontId="0" fillId="7" borderId="11" xfId="0" applyFill="1" applyBorder="1"/>
    <xf numFmtId="0" fontId="0" fillId="8" borderId="27" xfId="0" applyFill="1" applyBorder="1"/>
    <xf numFmtId="0" fontId="0" fillId="5" borderId="25" xfId="0" applyFill="1" applyBorder="1" applyAlignment="1">
      <alignment horizontal="center" vertical="center"/>
    </xf>
    <xf numFmtId="0" fontId="0" fillId="5" borderId="14" xfId="0" applyFill="1" applyBorder="1"/>
    <xf numFmtId="0" fontId="0" fillId="5" borderId="34" xfId="0" applyFill="1" applyBorder="1"/>
    <xf numFmtId="0" fontId="0" fillId="5" borderId="17" xfId="0" applyFill="1" applyBorder="1"/>
    <xf numFmtId="0" fontId="0" fillId="8" borderId="36" xfId="0" applyFill="1" applyBorder="1"/>
    <xf numFmtId="0" fontId="0" fillId="7" borderId="35" xfId="0" applyFill="1" applyBorder="1"/>
    <xf numFmtId="0" fontId="0" fillId="7" borderId="0" xfId="0" applyFill="1"/>
    <xf numFmtId="0" fontId="0" fillId="4" borderId="7" xfId="0" applyFill="1" applyBorder="1"/>
    <xf numFmtId="0" fontId="0" fillId="3" borderId="19" xfId="0" applyFill="1" applyBorder="1"/>
    <xf numFmtId="0" fontId="0" fillId="3" borderId="10" xfId="0" applyFill="1" applyBorder="1"/>
    <xf numFmtId="0" fontId="1" fillId="0" borderId="0" xfId="0" applyFont="1" applyAlignment="1">
      <alignment horizontal="center"/>
    </xf>
    <xf numFmtId="0" fontId="0" fillId="5" borderId="33" xfId="0" applyFill="1" applyBorder="1" applyAlignment="1">
      <alignment horizontal="center" vertical="center"/>
    </xf>
    <xf numFmtId="0" fontId="0" fillId="5" borderId="38" xfId="0" applyFill="1" applyBorder="1" applyAlignment="1">
      <alignment horizontal="center" vertical="center"/>
    </xf>
    <xf numFmtId="0" fontId="0" fillId="4" borderId="25" xfId="0" applyFill="1" applyBorder="1"/>
    <xf numFmtId="0" fontId="0" fillId="0" borderId="33" xfId="0" applyBorder="1"/>
    <xf numFmtId="0" fontId="0" fillId="5" borderId="20" xfId="0" applyFill="1" applyBorder="1"/>
    <xf numFmtId="0" fontId="1" fillId="9" borderId="22" xfId="0" applyFont="1" applyFill="1" applyBorder="1" applyAlignment="1">
      <alignment vertical="center"/>
    </xf>
    <xf numFmtId="0" fontId="1" fillId="9" borderId="23" xfId="0" applyFont="1" applyFill="1" applyBorder="1" applyAlignment="1">
      <alignment vertical="center"/>
    </xf>
    <xf numFmtId="0" fontId="0" fillId="9" borderId="0" xfId="0" applyFill="1"/>
    <xf numFmtId="0" fontId="0" fillId="9" borderId="11" xfId="0" applyFill="1" applyBorder="1"/>
    <xf numFmtId="0" fontId="1" fillId="7" borderId="22" xfId="0" applyFont="1" applyFill="1" applyBorder="1" applyAlignment="1">
      <alignment vertical="center"/>
    </xf>
    <xf numFmtId="0" fontId="0" fillId="7" borderId="36" xfId="0" applyFill="1" applyBorder="1"/>
    <xf numFmtId="0" fontId="0" fillId="5" borderId="6" xfId="0" applyFill="1" applyBorder="1"/>
    <xf numFmtId="0" fontId="0" fillId="5" borderId="19" xfId="0" applyFill="1" applyBorder="1"/>
    <xf numFmtId="0" fontId="0" fillId="7" borderId="19" xfId="0" applyFill="1" applyBorder="1"/>
    <xf numFmtId="0" fontId="0" fillId="9" borderId="19" xfId="0" applyFill="1" applyBorder="1"/>
    <xf numFmtId="0" fontId="0" fillId="9" borderId="10" xfId="0" applyFill="1" applyBorder="1"/>
    <xf numFmtId="0" fontId="0" fillId="5" borderId="10" xfId="0" applyFill="1" applyBorder="1" applyAlignment="1">
      <alignment horizontal="center"/>
    </xf>
    <xf numFmtId="0" fontId="0" fillId="5" borderId="11" xfId="0" applyFill="1" applyBorder="1" applyAlignment="1">
      <alignment horizontal="center"/>
    </xf>
    <xf numFmtId="0" fontId="1" fillId="0" borderId="33" xfId="0" applyFont="1" applyBorder="1" applyAlignment="1">
      <alignment horizontal="center"/>
    </xf>
    <xf numFmtId="0" fontId="0" fillId="9" borderId="22" xfId="0" applyFill="1" applyBorder="1"/>
    <xf numFmtId="0" fontId="0" fillId="9" borderId="23" xfId="0" applyFill="1" applyBorder="1"/>
    <xf numFmtId="0" fontId="0" fillId="9" borderId="33" xfId="0" applyFill="1" applyBorder="1"/>
    <xf numFmtId="0" fontId="1" fillId="0" borderId="21" xfId="0" applyFont="1" applyBorder="1" applyAlignment="1">
      <alignment horizontal="center"/>
    </xf>
    <xf numFmtId="0" fontId="0" fillId="10" borderId="21" xfId="0" applyFill="1" applyBorder="1"/>
    <xf numFmtId="0" fontId="0" fillId="10" borderId="23" xfId="0" applyFill="1" applyBorder="1"/>
    <xf numFmtId="0" fontId="0" fillId="10" borderId="33" xfId="0" applyFill="1" applyBorder="1"/>
    <xf numFmtId="0" fontId="0" fillId="9" borderId="21" xfId="0" applyFill="1" applyBorder="1"/>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19" xfId="0" applyBorder="1" applyAlignment="1">
      <alignment horizontal="left" vertical="top"/>
    </xf>
    <xf numFmtId="0" fontId="0" fillId="0" borderId="0" xfId="0" applyAlignment="1">
      <alignment horizontal="left" vertical="top"/>
    </xf>
    <xf numFmtId="0" fontId="0" fillId="0" borderId="20"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3" xfId="0" applyBorder="1" applyAlignment="1">
      <alignment horizontal="left" vertical="top"/>
    </xf>
    <xf numFmtId="0" fontId="1" fillId="5" borderId="19"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14" xfId="0" applyFont="1" applyFill="1" applyBorder="1" applyAlignment="1">
      <alignment horizontal="center" vertical="center"/>
    </xf>
    <xf numFmtId="0" fontId="1" fillId="5" borderId="17" xfId="0" applyFont="1" applyFill="1" applyBorder="1" applyAlignment="1">
      <alignment horizontal="center" vertical="center"/>
    </xf>
    <xf numFmtId="0" fontId="0" fillId="5" borderId="24" xfId="0" applyFill="1" applyBorder="1" applyAlignment="1">
      <alignment horizontal="center"/>
    </xf>
    <xf numFmtId="0" fontId="0" fillId="5" borderId="31" xfId="0" applyFill="1" applyBorder="1" applyAlignment="1">
      <alignment horizontal="center"/>
    </xf>
    <xf numFmtId="0" fontId="0" fillId="5" borderId="25" xfId="0" applyFill="1" applyBorder="1" applyAlignment="1">
      <alignment horizontal="center"/>
    </xf>
    <xf numFmtId="0" fontId="0" fillId="0" borderId="0" xfId="0" applyAlignment="1">
      <alignment horizontal="left" vertical="top" wrapText="1"/>
    </xf>
    <xf numFmtId="0" fontId="0" fillId="5" borderId="26" xfId="0" applyFill="1" applyBorder="1" applyAlignment="1">
      <alignment horizontal="center"/>
    </xf>
    <xf numFmtId="0" fontId="1" fillId="5" borderId="34" xfId="0" applyFont="1" applyFill="1" applyBorder="1" applyAlignment="1">
      <alignment horizontal="center" vertical="center"/>
    </xf>
    <xf numFmtId="0" fontId="1" fillId="0" borderId="25" xfId="0" applyFont="1" applyBorder="1" applyAlignment="1">
      <alignment horizontal="center"/>
    </xf>
    <xf numFmtId="0" fontId="0" fillId="5" borderId="21" xfId="0" applyFill="1" applyBorder="1" applyAlignment="1">
      <alignment horizontal="center" vertical="center"/>
    </xf>
    <xf numFmtId="0" fontId="0" fillId="5" borderId="23" xfId="0" applyFill="1" applyBorder="1" applyAlignment="1">
      <alignment horizontal="center" vertical="center"/>
    </xf>
    <xf numFmtId="0" fontId="1" fillId="5" borderId="21" xfId="0" applyFont="1" applyFill="1" applyBorder="1" applyAlignment="1">
      <alignment horizontal="center" vertical="center"/>
    </xf>
    <xf numFmtId="0" fontId="1" fillId="5" borderId="22" xfId="0" applyFont="1" applyFill="1" applyBorder="1" applyAlignment="1">
      <alignment horizontal="center" vertical="center"/>
    </xf>
    <xf numFmtId="0" fontId="1" fillId="0" borderId="24" xfId="0" applyFont="1" applyBorder="1" applyAlignment="1">
      <alignment horizontal="center"/>
    </xf>
    <xf numFmtId="0" fontId="1" fillId="0" borderId="26"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Averaging</a:t>
            </a:r>
            <a:r>
              <a:rPr lang="en-US" baseline="0"/>
              <a:t> then Scaling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'Averaging then Scaling'!$A$2</c:f>
              <c:strCache>
                <c:ptCount val="1"/>
                <c:pt idx="0">
                  <c:v>Given1</c:v>
                </c:pt>
              </c:strCache>
            </c:strRef>
          </c:tx>
          <c:spPr>
            <a:ln w="19050" cap="rnd">
              <a:solidFill>
                <a:schemeClr val="accent1"/>
              </a:solidFill>
              <a:round/>
            </a:ln>
            <a:effectLst/>
          </c:spPr>
          <c:marker>
            <c:symbol val="none"/>
          </c:marker>
          <c:xVal>
            <c:numRef>
              <c:f>'Averaging then Scaling'!$B$1:$AB$1</c:f>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'Averaging then Scaling'!$B$2:$AB$2</c:f>
              <c:numCache>
                <c:formatCode>General</c:formatCode>
                <c:ptCount val="27"/>
                <c:pt idx="0">
                  <c:v>3.5</c:v>
                </c:pt>
                <c:pt idx="1">
                  <c:v>3.2823838142347288</c:v>
                </c:pt>
                <c:pt idx="2">
                  <c:v>3.185976265663383</c:v>
                </c:pt>
                <c:pt idx="3">
                  <c:v>3.1285059335841545</c:v>
                </c:pt>
                <c:pt idx="4">
                  <c:v>3.0892862614657695</c:v>
                </c:pt>
                <c:pt idx="5">
                  <c:v>3.0603355022317844</c:v>
                </c:pt>
                <c:pt idx="6">
                  <c:v>3.0378349852461484</c:v>
                </c:pt>
                <c:pt idx="7">
                  <c:v>3.0196978407015189</c:v>
                </c:pt>
                <c:pt idx="8">
                  <c:v>3.0046745781122057</c:v>
                </c:pt>
                <c:pt idx="9">
                  <c:v>2.991965344590696</c:v>
                </c:pt>
                <c:pt idx="10">
                  <c:v>2.981031218103714</c:v>
                </c:pt>
                <c:pt idx="11">
                  <c:v>2.971494066415846</c:v>
                </c:pt>
                <c:pt idx="12">
                  <c:v>2.9630796987056867</c:v>
                </c:pt>
                <c:pt idx="13">
                  <c:v>2.9555837982750996</c:v>
                </c:pt>
                <c:pt idx="14">
                  <c:v>2.9488505781607675</c:v>
                </c:pt>
                <c:pt idx="15">
                  <c:v>2.9427589003762313</c:v>
                </c:pt>
                <c:pt idx="16">
                  <c:v>2.937212958359221</c:v>
                </c:pt>
                <c:pt idx="17">
                  <c:v>2.9321358495237821</c:v>
                </c:pt>
                <c:pt idx="18">
                  <c:v>2.9274650349190097</c:v>
                </c:pt>
                <c:pt idx="19">
                  <c:v>2.9231490643170392</c:v>
                </c:pt>
                <c:pt idx="20">
                  <c:v>2.9191451699852196</c:v>
                </c:pt>
                <c:pt idx="21">
                  <c:v>2.9154174693317425</c:v>
                </c:pt>
                <c:pt idx="22">
                  <c:v>2.9119356023370688</c:v>
                </c:pt>
                <c:pt idx="23">
                  <c:v>2.9086736847000463</c:v>
                </c:pt>
                <c:pt idx="24">
                  <c:v>2.9056094937346471</c:v>
                </c:pt>
                <c:pt idx="25">
                  <c:v>2.9027238282327956</c:v>
                </c:pt>
                <c:pt idx="26">
                  <c:v>2.9</c:v>
                </c:pt>
              </c:numCache>
            </c:numRef>
          </c:yVal>
          <c:smooth val="1"/>
          <c:extLst>
            <c:ext xmlns:c16="http://schemas.microsoft.com/office/drawing/2014/chart" uri="{C3380CC4-5D6E-409C-BE32-E72D297353CC}">
              <c16:uniqueId val="{00000000-1275-4F08-A319-2BDD1530C4C6}"/>
            </c:ext>
          </c:extLst>
        </c:ser>
        <c:ser>
          <c:idx val="1"/>
          <c:order val="1"/>
          <c:tx>
            <c:strRef>
              <c:f>'Averaging then Scaling'!$A$3</c:f>
              <c:strCache>
                <c:ptCount val="1"/>
                <c:pt idx="0">
                  <c:v>Average</c:v>
                </c:pt>
              </c:strCache>
            </c:strRef>
          </c:tx>
          <c:spPr>
            <a:ln w="19050" cap="rnd">
              <a:solidFill>
                <a:schemeClr val="accent2"/>
              </a:solidFill>
              <a:round/>
            </a:ln>
            <a:effectLst/>
          </c:spPr>
          <c:marker>
            <c:symbol val="none"/>
          </c:marker>
          <c:xVal>
            <c:numRef>
              <c:f>'Averaging then Scaling'!$B$1:$AB$1</c:f>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'Averaging then Scaling'!$B$3:$AB$3</c:f>
              <c:numCache>
                <c:formatCode>General</c:formatCode>
                <c:ptCount val="27"/>
                <c:pt idx="0">
                  <c:v>3.5</c:v>
                </c:pt>
                <c:pt idx="1">
                  <c:v>2.9378248534397162</c:v>
                </c:pt>
                <c:pt idx="2">
                  <c:v>2.6887720196304059</c:v>
                </c:pt>
                <c:pt idx="3">
                  <c:v>2.5403069950923984</c:v>
                </c:pt>
                <c:pt idx="4">
                  <c:v>2.4389895087865714</c:v>
                </c:pt>
                <c:pt idx="5">
                  <c:v>2.3642000474321092</c:v>
                </c:pt>
                <c:pt idx="6">
                  <c:v>2.3060737118858832</c:v>
                </c:pt>
                <c:pt idx="7">
                  <c:v>2.2592194218122565</c:v>
                </c:pt>
                <c:pt idx="8">
                  <c:v>2.2204093267898646</c:v>
                </c:pt>
                <c:pt idx="9">
                  <c:v>2.1875771401926309</c:v>
                </c:pt>
                <c:pt idx="10">
                  <c:v>2.1593306467679274</c:v>
                </c:pt>
                <c:pt idx="11">
                  <c:v>2.1346930049076018</c:v>
                </c:pt>
                <c:pt idx="12">
                  <c:v>2.1129558883230235</c:v>
                </c:pt>
                <c:pt idx="13">
                  <c:v>2.0935914788773409</c:v>
                </c:pt>
                <c:pt idx="14">
                  <c:v>2.0761973269153158</c:v>
                </c:pt>
                <c:pt idx="15">
                  <c:v>2.0604604926385974</c:v>
                </c:pt>
                <c:pt idx="16">
                  <c:v>2.0461334757613203</c:v>
                </c:pt>
                <c:pt idx="17">
                  <c:v>2.03301761126977</c:v>
                </c:pt>
                <c:pt idx="18">
                  <c:v>2.020951340207441</c:v>
                </c:pt>
                <c:pt idx="19">
                  <c:v>2.0098017494856841</c:v>
                </c:pt>
                <c:pt idx="20">
                  <c:v>1.9994583557951504</c:v>
                </c:pt>
                <c:pt idx="21">
                  <c:v>1.9898284624403348</c:v>
                </c:pt>
                <c:pt idx="22">
                  <c:v>1.9808336393707608</c:v>
                </c:pt>
                <c:pt idx="23">
                  <c:v>1.972407018808453</c:v>
                </c:pt>
                <c:pt idx="24">
                  <c:v>1.9644911921478376</c:v>
                </c:pt>
                <c:pt idx="25">
                  <c:v>1.9570365562680552</c:v>
                </c:pt>
                <c:pt idx="26">
                  <c:v>1.95</c:v>
                </c:pt>
              </c:numCache>
            </c:numRef>
          </c:yVal>
          <c:smooth val="1"/>
          <c:extLst>
            <c:ext xmlns:c16="http://schemas.microsoft.com/office/drawing/2014/chart" uri="{C3380CC4-5D6E-409C-BE32-E72D297353CC}">
              <c16:uniqueId val="{00000001-1275-4F08-A319-2BDD1530C4C6}"/>
            </c:ext>
          </c:extLst>
        </c:ser>
        <c:ser>
          <c:idx val="2"/>
          <c:order val="2"/>
          <c:tx>
            <c:strRef>
              <c:f>'Averaging then Scaling'!$A$6</c:f>
              <c:strCache>
                <c:ptCount val="1"/>
                <c:pt idx="0">
                  <c:v>Given2</c:v>
                </c:pt>
              </c:strCache>
            </c:strRef>
          </c:tx>
          <c:spPr>
            <a:ln w="19050" cap="rnd">
              <a:solidFill>
                <a:schemeClr val="accent3"/>
              </a:solidFill>
              <a:round/>
            </a:ln>
            <a:effectLst/>
          </c:spPr>
          <c:marker>
            <c:symbol val="none"/>
          </c:marker>
          <c:xVal>
            <c:numRef>
              <c:f>'Averaging then Scaling'!$B$1:$AB$1</c:f>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'Averaging then Scaling'!$B$6:$AB$6</c:f>
              <c:numCache>
                <c:formatCode>General</c:formatCode>
                <c:ptCount val="27"/>
                <c:pt idx="0">
                  <c:v>3.5</c:v>
                </c:pt>
                <c:pt idx="1">
                  <c:v>2.5932658926447036</c:v>
                </c:pt>
                <c:pt idx="2">
                  <c:v>2.1915677735974293</c:v>
                </c:pt>
                <c:pt idx="3">
                  <c:v>1.9521080566006426</c:v>
                </c:pt>
                <c:pt idx="4">
                  <c:v>1.7886927561073731</c:v>
                </c:pt>
                <c:pt idx="5">
                  <c:v>1.668064592632434</c:v>
                </c:pt>
                <c:pt idx="6">
                  <c:v>1.5743124385256184</c:v>
                </c:pt>
                <c:pt idx="7">
                  <c:v>1.4987410029229944</c:v>
                </c:pt>
                <c:pt idx="8">
                  <c:v>1.4361440754675234</c:v>
                </c:pt>
                <c:pt idx="9">
                  <c:v>1.3831889357945664</c:v>
                </c:pt>
                <c:pt idx="10">
                  <c:v>1.3376300754321409</c:v>
                </c:pt>
                <c:pt idx="11">
                  <c:v>1.2978919433993572</c:v>
                </c:pt>
                <c:pt idx="12">
                  <c:v>1.2628320779403601</c:v>
                </c:pt>
                <c:pt idx="13">
                  <c:v>1.2315991594795821</c:v>
                </c:pt>
                <c:pt idx="14">
                  <c:v>1.2035440756698645</c:v>
                </c:pt>
                <c:pt idx="15">
                  <c:v>1.178162084900964</c:v>
                </c:pt>
                <c:pt idx="16">
                  <c:v>1.1550539931634198</c:v>
                </c:pt>
                <c:pt idx="17">
                  <c:v>1.1338993730157583</c:v>
                </c:pt>
                <c:pt idx="18">
                  <c:v>1.1144376454958724</c:v>
                </c:pt>
                <c:pt idx="19">
                  <c:v>1.0964544346543292</c:v>
                </c:pt>
                <c:pt idx="20">
                  <c:v>1.0797715416050813</c:v>
                </c:pt>
                <c:pt idx="21">
                  <c:v>1.0642394555489272</c:v>
                </c:pt>
                <c:pt idx="22">
                  <c:v>1.0497316764044529</c:v>
                </c:pt>
                <c:pt idx="23">
                  <c:v>1.0361403529168598</c:v>
                </c:pt>
                <c:pt idx="24">
                  <c:v>1.0233728905610282</c:v>
                </c:pt>
                <c:pt idx="25">
                  <c:v>1.0113492843033147</c:v>
                </c:pt>
                <c:pt idx="26">
                  <c:v>1</c:v>
                </c:pt>
              </c:numCache>
            </c:numRef>
          </c:yVal>
          <c:smooth val="1"/>
          <c:extLst>
            <c:ext xmlns:c16="http://schemas.microsoft.com/office/drawing/2014/chart" uri="{C3380CC4-5D6E-409C-BE32-E72D297353CC}">
              <c16:uniqueId val="{00000002-1275-4F08-A319-2BDD1530C4C6}"/>
            </c:ext>
          </c:extLst>
        </c:ser>
        <c:ser>
          <c:idx val="3"/>
          <c:order val="3"/>
          <c:tx>
            <c:strRef>
              <c:f>'Averaging then Scaling'!$A$4</c:f>
              <c:strCache>
                <c:ptCount val="1"/>
                <c:pt idx="0">
                  <c:v>Scaled1</c:v>
                </c:pt>
              </c:strCache>
            </c:strRef>
          </c:tx>
          <c:spPr>
            <a:ln w="19050" cap="rnd">
              <a:solidFill>
                <a:schemeClr val="accent4"/>
              </a:solidFill>
              <a:round/>
            </a:ln>
            <a:effectLst/>
          </c:spPr>
          <c:marker>
            <c:symbol val="none"/>
          </c:marker>
          <c:xVal>
            <c:numRef>
              <c:f>'Averaging then Scaling'!$B$1:$AB$1</c:f>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'Averaging then Scaling'!$B$4:$AB$4</c:f>
              <c:numCache>
                <c:formatCode>General</c:formatCode>
                <c:ptCount val="27"/>
                <c:pt idx="0">
                  <c:v>3.5</c:v>
                </c:pt>
                <c:pt idx="1">
                  <c:v>3.1373063570578816</c:v>
                </c:pt>
                <c:pt idx="2">
                  <c:v>2.9766271094389714</c:v>
                </c:pt>
                <c:pt idx="3">
                  <c:v>2.8808432226402569</c:v>
                </c:pt>
                <c:pt idx="4">
                  <c:v>2.8154771024429492</c:v>
                </c:pt>
                <c:pt idx="5">
                  <c:v>2.7672258370529739</c:v>
                </c:pt>
                <c:pt idx="6">
                  <c:v>2.7297249754102473</c:v>
                </c:pt>
                <c:pt idx="7">
                  <c:v>2.6994964011691978</c:v>
                </c:pt>
                <c:pt idx="8">
                  <c:v>2.6744576301870095</c:v>
                </c:pt>
                <c:pt idx="9">
                  <c:v>2.6532755743178265</c:v>
                </c:pt>
                <c:pt idx="10">
                  <c:v>2.6350520301728562</c:v>
                </c:pt>
                <c:pt idx="11">
                  <c:v>2.6191567773597431</c:v>
                </c:pt>
                <c:pt idx="12">
                  <c:v>2.6051328311761441</c:v>
                </c:pt>
                <c:pt idx="13">
                  <c:v>2.5926396637918327</c:v>
                </c:pt>
                <c:pt idx="14">
                  <c:v>2.5814176302679455</c:v>
                </c:pt>
                <c:pt idx="15">
                  <c:v>2.5712648339603854</c:v>
                </c:pt>
                <c:pt idx="16">
                  <c:v>2.5620215972653679</c:v>
                </c:pt>
                <c:pt idx="17">
                  <c:v>2.5535597492063031</c:v>
                </c:pt>
                <c:pt idx="18">
                  <c:v>2.5457750581983492</c:v>
                </c:pt>
                <c:pt idx="19">
                  <c:v>2.5385817738617318</c:v>
                </c:pt>
                <c:pt idx="20">
                  <c:v>2.5319086166420326</c:v>
                </c:pt>
                <c:pt idx="21">
                  <c:v>2.5256957822195707</c:v>
                </c:pt>
                <c:pt idx="22">
                  <c:v>2.5198926705617812</c:v>
                </c:pt>
                <c:pt idx="23">
                  <c:v>2.5144561411667441</c:v>
                </c:pt>
                <c:pt idx="24">
                  <c:v>2.5093491562244115</c:v>
                </c:pt>
                <c:pt idx="25">
                  <c:v>2.5045397137213259</c:v>
                </c:pt>
                <c:pt idx="26">
                  <c:v>2.5</c:v>
                </c:pt>
              </c:numCache>
            </c:numRef>
          </c:yVal>
          <c:smooth val="1"/>
          <c:extLst>
            <c:ext xmlns:c16="http://schemas.microsoft.com/office/drawing/2014/chart" uri="{C3380CC4-5D6E-409C-BE32-E72D297353CC}">
              <c16:uniqueId val="{00000000-EA51-41CE-A602-73B23461D746}"/>
            </c:ext>
          </c:extLst>
        </c:ser>
        <c:ser>
          <c:idx val="4"/>
          <c:order val="4"/>
          <c:tx>
            <c:strRef>
              <c:f>'Averaging then Scaling'!$A$5</c:f>
              <c:strCache>
                <c:ptCount val="1"/>
                <c:pt idx="0">
                  <c:v>Scaled2</c:v>
                </c:pt>
              </c:strCache>
            </c:strRef>
          </c:tx>
          <c:spPr>
            <a:ln w="19050" cap="rnd">
              <a:solidFill>
                <a:schemeClr val="accent5"/>
              </a:solidFill>
              <a:round/>
            </a:ln>
            <a:effectLst/>
          </c:spPr>
          <c:marker>
            <c:symbol val="none"/>
          </c:marker>
          <c:xVal>
            <c:numRef>
              <c:f>'Averaging then Scaling'!$B$1:$AB$1</c:f>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'Averaging then Scaling'!$B$5:$AB$5</c:f>
              <c:numCache>
                <c:formatCode>General</c:formatCode>
                <c:ptCount val="27"/>
                <c:pt idx="0">
                  <c:v>3.5</c:v>
                </c:pt>
                <c:pt idx="1">
                  <c:v>3.8626936429421184</c:v>
                </c:pt>
                <c:pt idx="2">
                  <c:v>4.0233728905610286</c:v>
                </c:pt>
                <c:pt idx="3">
                  <c:v>4.1191567773597431</c:v>
                </c:pt>
                <c:pt idx="4">
                  <c:v>4.1845228975570503</c:v>
                </c:pt>
                <c:pt idx="5">
                  <c:v>4.2327741629470266</c:v>
                </c:pt>
                <c:pt idx="6">
                  <c:v>4.2702750245897523</c:v>
                </c:pt>
                <c:pt idx="7">
                  <c:v>4.3005035988308027</c:v>
                </c:pt>
                <c:pt idx="8">
                  <c:v>4.3255423698129905</c:v>
                </c:pt>
                <c:pt idx="9">
                  <c:v>4.346724425682174</c:v>
                </c:pt>
                <c:pt idx="10">
                  <c:v>4.3649479698271438</c:v>
                </c:pt>
                <c:pt idx="11">
                  <c:v>4.3808432226402569</c:v>
                </c:pt>
                <c:pt idx="12">
                  <c:v>4.3948671688238559</c:v>
                </c:pt>
                <c:pt idx="13">
                  <c:v>4.4073603362081668</c:v>
                </c:pt>
                <c:pt idx="14">
                  <c:v>4.4185823697320545</c:v>
                </c:pt>
                <c:pt idx="15">
                  <c:v>4.4287351660396146</c:v>
                </c:pt>
                <c:pt idx="16">
                  <c:v>4.4379784027346325</c:v>
                </c:pt>
                <c:pt idx="17">
                  <c:v>4.4464402507936969</c:v>
                </c:pt>
                <c:pt idx="18">
                  <c:v>4.4542249418016508</c:v>
                </c:pt>
                <c:pt idx="19">
                  <c:v>4.4614182261382682</c:v>
                </c:pt>
                <c:pt idx="20">
                  <c:v>4.468091383357967</c:v>
                </c:pt>
                <c:pt idx="21">
                  <c:v>4.4743042177804293</c:v>
                </c:pt>
                <c:pt idx="22">
                  <c:v>4.4801073294382192</c:v>
                </c:pt>
                <c:pt idx="23">
                  <c:v>4.4855438588332559</c:v>
                </c:pt>
                <c:pt idx="24">
                  <c:v>4.4906508437755885</c:v>
                </c:pt>
                <c:pt idx="25">
                  <c:v>4.4954602862786741</c:v>
                </c:pt>
                <c:pt idx="26">
                  <c:v>4.5</c:v>
                </c:pt>
              </c:numCache>
            </c:numRef>
          </c:yVal>
          <c:smooth val="1"/>
          <c:extLst>
            <c:ext xmlns:c16="http://schemas.microsoft.com/office/drawing/2014/chart" uri="{C3380CC4-5D6E-409C-BE32-E72D297353CC}">
              <c16:uniqueId val="{00000001-EA51-41CE-A602-73B23461D746}"/>
            </c:ext>
          </c:extLst>
        </c:ser>
        <c:ser>
          <c:idx val="5"/>
          <c:order val="5"/>
          <c:tx>
            <c:strRef>
              <c:f>'Averaging then Scaling'!$A$7</c:f>
              <c:strCache>
                <c:ptCount val="1"/>
                <c:pt idx="0">
                  <c:v>Linear</c:v>
                </c:pt>
              </c:strCache>
            </c:strRef>
          </c:tx>
          <c:spPr>
            <a:ln w="19050" cap="rnd">
              <a:solidFill>
                <a:schemeClr val="accent6"/>
              </a:solidFill>
              <a:round/>
            </a:ln>
            <a:effectLst/>
          </c:spPr>
          <c:marker>
            <c:symbol val="none"/>
          </c:marker>
          <c:xVal>
            <c:numRef>
              <c:f>'Averaging then Scaling'!$B$1:$AB$1</c:f>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'Averaging then Scaling'!$B$7:$AB$7</c:f>
              <c:numCache>
                <c:formatCode>General</c:formatCode>
                <c:ptCount val="27"/>
                <c:pt idx="0">
                  <c:v>3.5</c:v>
                </c:pt>
                <c:pt idx="1">
                  <c:v>3.5192307692307692</c:v>
                </c:pt>
                <c:pt idx="2">
                  <c:v>3.5384615384615383</c:v>
                </c:pt>
                <c:pt idx="3">
                  <c:v>3.5576923076923075</c:v>
                </c:pt>
                <c:pt idx="4">
                  <c:v>3.5769230769230771</c:v>
                </c:pt>
                <c:pt idx="5">
                  <c:v>3.5961538461538463</c:v>
                </c:pt>
                <c:pt idx="6">
                  <c:v>3.6153846153846154</c:v>
                </c:pt>
                <c:pt idx="7">
                  <c:v>3.6346153846153846</c:v>
                </c:pt>
                <c:pt idx="8">
                  <c:v>3.6538461538461537</c:v>
                </c:pt>
                <c:pt idx="9">
                  <c:v>3.6730769230769229</c:v>
                </c:pt>
                <c:pt idx="10">
                  <c:v>3.6923076923076925</c:v>
                </c:pt>
                <c:pt idx="11">
                  <c:v>3.7115384615384617</c:v>
                </c:pt>
                <c:pt idx="12">
                  <c:v>3.7307692307692308</c:v>
                </c:pt>
                <c:pt idx="13">
                  <c:v>3.75</c:v>
                </c:pt>
                <c:pt idx="14">
                  <c:v>3.7692307692307692</c:v>
                </c:pt>
                <c:pt idx="15">
                  <c:v>3.7884615384615383</c:v>
                </c:pt>
                <c:pt idx="16">
                  <c:v>3.8076923076923075</c:v>
                </c:pt>
                <c:pt idx="17">
                  <c:v>3.8269230769230771</c:v>
                </c:pt>
                <c:pt idx="18">
                  <c:v>3.8461538461538463</c:v>
                </c:pt>
                <c:pt idx="19">
                  <c:v>3.8653846153846154</c:v>
                </c:pt>
                <c:pt idx="20">
                  <c:v>3.8846153846153846</c:v>
                </c:pt>
                <c:pt idx="21">
                  <c:v>3.9038461538461537</c:v>
                </c:pt>
                <c:pt idx="22">
                  <c:v>3.9230769230769234</c:v>
                </c:pt>
                <c:pt idx="23">
                  <c:v>3.9423076923076925</c:v>
                </c:pt>
                <c:pt idx="24">
                  <c:v>3.9615384615384617</c:v>
                </c:pt>
                <c:pt idx="25">
                  <c:v>3.9807692307692308</c:v>
                </c:pt>
                <c:pt idx="26">
                  <c:v>4</c:v>
                </c:pt>
              </c:numCache>
            </c:numRef>
          </c:yVal>
          <c:smooth val="1"/>
          <c:extLst>
            <c:ext xmlns:c16="http://schemas.microsoft.com/office/drawing/2014/chart" uri="{C3380CC4-5D6E-409C-BE32-E72D297353CC}">
              <c16:uniqueId val="{00000002-EA51-41CE-A602-73B23461D746}"/>
            </c:ext>
          </c:extLst>
        </c:ser>
        <c:dLbls>
          <c:showLegendKey val="0"/>
          <c:showVal val="0"/>
          <c:showCatName val="0"/>
          <c:showSerName val="0"/>
          <c:showPercent val="0"/>
          <c:showBubbleSize val="0"/>
        </c:dLbls>
        <c:axId val="895643263"/>
        <c:axId val="893736143"/>
      </c:scatterChart>
      <c:valAx>
        <c:axId val="89564326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736143"/>
        <c:crosses val="autoZero"/>
        <c:crossBetween val="midCat"/>
      </c:valAx>
      <c:valAx>
        <c:axId val="8937361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64326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System of Equations</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42825896762906"/>
          <c:y val="0.169071194728906"/>
          <c:w val="0.6766966316710411"/>
          <c:h val="0.6288852764635976"/>
        </c:manualLayout>
      </c:layout>
      <c:scatterChart>
        <c:scatterStyle val="smoothMarker"/>
        <c:varyColors val="0"/>
        <c:ser>
          <c:idx val="0"/>
          <c:order val="0"/>
          <c:tx>
            <c:strRef>
              <c:f>'System of Equations'!$A$3</c:f>
              <c:strCache>
                <c:ptCount val="1"/>
                <c:pt idx="0">
                  <c:v>Ex1</c:v>
                </c:pt>
              </c:strCache>
            </c:strRef>
          </c:tx>
          <c:spPr>
            <a:ln w="19050" cap="rnd">
              <a:solidFill>
                <a:schemeClr val="accent1"/>
              </a:solidFill>
              <a:round/>
            </a:ln>
            <a:effectLst/>
          </c:spPr>
          <c:marker>
            <c:symbol val="none"/>
          </c:marker>
          <c:xVal>
            <c:numRef>
              <c:f>'System of Equations'!$B$1:$AB$1</c:f>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'System of Equations'!$B$3:$AB$3</c:f>
              <c:numCache>
                <c:formatCode>General</c:formatCode>
                <c:ptCount val="27"/>
                <c:pt idx="0">
                  <c:v>3.5</c:v>
                </c:pt>
                <c:pt idx="1">
                  <c:v>3.2823838142347288</c:v>
                </c:pt>
                <c:pt idx="2">
                  <c:v>3.185976265663383</c:v>
                </c:pt>
                <c:pt idx="3">
                  <c:v>3.1285059335841545</c:v>
                </c:pt>
                <c:pt idx="4">
                  <c:v>3.0892862614657695</c:v>
                </c:pt>
                <c:pt idx="5">
                  <c:v>3.0603355022317844</c:v>
                </c:pt>
                <c:pt idx="6">
                  <c:v>3.0378349852461484</c:v>
                </c:pt>
                <c:pt idx="7">
                  <c:v>3.0196978407015189</c:v>
                </c:pt>
                <c:pt idx="8">
                  <c:v>3.0046745781122057</c:v>
                </c:pt>
                <c:pt idx="9">
                  <c:v>2.991965344590696</c:v>
                </c:pt>
                <c:pt idx="10">
                  <c:v>2.981031218103714</c:v>
                </c:pt>
                <c:pt idx="11">
                  <c:v>2.971494066415846</c:v>
                </c:pt>
                <c:pt idx="12">
                  <c:v>2.9630796987056867</c:v>
                </c:pt>
                <c:pt idx="13">
                  <c:v>2.9555837982750996</c:v>
                </c:pt>
                <c:pt idx="14">
                  <c:v>2.9488505781607675</c:v>
                </c:pt>
                <c:pt idx="15">
                  <c:v>2.9427589003762313</c:v>
                </c:pt>
                <c:pt idx="16">
                  <c:v>2.937212958359221</c:v>
                </c:pt>
                <c:pt idx="17">
                  <c:v>2.9321358495237821</c:v>
                </c:pt>
                <c:pt idx="18">
                  <c:v>2.9274650349190097</c:v>
                </c:pt>
                <c:pt idx="19">
                  <c:v>2.9231490643170392</c:v>
                </c:pt>
                <c:pt idx="20">
                  <c:v>2.9191451699852196</c:v>
                </c:pt>
                <c:pt idx="21">
                  <c:v>2.9154174693317425</c:v>
                </c:pt>
                <c:pt idx="22">
                  <c:v>2.9119356023370688</c:v>
                </c:pt>
                <c:pt idx="23">
                  <c:v>2.9086736847000463</c:v>
                </c:pt>
                <c:pt idx="24">
                  <c:v>2.9056094937346471</c:v>
                </c:pt>
                <c:pt idx="25">
                  <c:v>2.9027238282327956</c:v>
                </c:pt>
                <c:pt idx="26">
                  <c:v>2.9</c:v>
                </c:pt>
              </c:numCache>
            </c:numRef>
          </c:yVal>
          <c:smooth val="1"/>
          <c:extLst>
            <c:ext xmlns:c16="http://schemas.microsoft.com/office/drawing/2014/chart" uri="{C3380CC4-5D6E-409C-BE32-E72D297353CC}">
              <c16:uniqueId val="{00000002-2154-4D2F-B8A6-1C7C0F763A17}"/>
            </c:ext>
          </c:extLst>
        </c:ser>
        <c:ser>
          <c:idx val="1"/>
          <c:order val="1"/>
          <c:tx>
            <c:strRef>
              <c:f>'System of Equations'!$A$4</c:f>
              <c:strCache>
                <c:ptCount val="1"/>
                <c:pt idx="0">
                  <c:v>Ex2</c:v>
                </c:pt>
              </c:strCache>
            </c:strRef>
          </c:tx>
          <c:spPr>
            <a:ln w="19050" cap="rnd">
              <a:solidFill>
                <a:schemeClr val="accent2"/>
              </a:solidFill>
              <a:round/>
            </a:ln>
            <a:effectLst/>
          </c:spPr>
          <c:marker>
            <c:symbol val="none"/>
          </c:marker>
          <c:xVal>
            <c:numRef>
              <c:f>'System of Equations'!$B$1:$AB$1</c:f>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'System of Equations'!$B$4:$AB$4</c:f>
              <c:numCache>
                <c:formatCode>General</c:formatCode>
                <c:ptCount val="27"/>
                <c:pt idx="0">
                  <c:v>3.5</c:v>
                </c:pt>
                <c:pt idx="1">
                  <c:v>3.1373063570578816</c:v>
                </c:pt>
                <c:pt idx="2">
                  <c:v>2.9766271094389718</c:v>
                </c:pt>
                <c:pt idx="3">
                  <c:v>2.8808432226402569</c:v>
                </c:pt>
                <c:pt idx="4">
                  <c:v>2.8154771024429492</c:v>
                </c:pt>
                <c:pt idx="5">
                  <c:v>2.7672258370529739</c:v>
                </c:pt>
                <c:pt idx="6">
                  <c:v>2.7297249754102477</c:v>
                </c:pt>
                <c:pt idx="7">
                  <c:v>2.6994964011691978</c:v>
                </c:pt>
                <c:pt idx="8">
                  <c:v>2.6744576301870095</c:v>
                </c:pt>
                <c:pt idx="9">
                  <c:v>2.6532755743178269</c:v>
                </c:pt>
                <c:pt idx="10">
                  <c:v>2.6350520301728566</c:v>
                </c:pt>
                <c:pt idx="11">
                  <c:v>2.6191567773597431</c:v>
                </c:pt>
                <c:pt idx="12">
                  <c:v>2.6051328311761441</c:v>
                </c:pt>
                <c:pt idx="13">
                  <c:v>2.5926396637918332</c:v>
                </c:pt>
                <c:pt idx="14">
                  <c:v>2.5814176302679459</c:v>
                </c:pt>
                <c:pt idx="15">
                  <c:v>2.5712648339603859</c:v>
                </c:pt>
                <c:pt idx="16">
                  <c:v>2.5620215972653679</c:v>
                </c:pt>
                <c:pt idx="17">
                  <c:v>2.5535597492063036</c:v>
                </c:pt>
                <c:pt idx="18">
                  <c:v>2.5457750581983492</c:v>
                </c:pt>
                <c:pt idx="19">
                  <c:v>2.5385817738617318</c:v>
                </c:pt>
                <c:pt idx="20">
                  <c:v>2.5319086166420326</c:v>
                </c:pt>
                <c:pt idx="21">
                  <c:v>2.5256957822195711</c:v>
                </c:pt>
                <c:pt idx="22">
                  <c:v>2.5198926705617812</c:v>
                </c:pt>
                <c:pt idx="23">
                  <c:v>2.5144561411667441</c:v>
                </c:pt>
                <c:pt idx="24">
                  <c:v>2.5093491562244115</c:v>
                </c:pt>
                <c:pt idx="25">
                  <c:v>2.5045397137213259</c:v>
                </c:pt>
                <c:pt idx="26">
                  <c:v>2.5</c:v>
                </c:pt>
              </c:numCache>
            </c:numRef>
          </c:yVal>
          <c:smooth val="1"/>
          <c:extLst>
            <c:ext xmlns:c16="http://schemas.microsoft.com/office/drawing/2014/chart" uri="{C3380CC4-5D6E-409C-BE32-E72D297353CC}">
              <c16:uniqueId val="{00000003-2154-4D2F-B8A6-1C7C0F763A17}"/>
            </c:ext>
          </c:extLst>
        </c:ser>
        <c:ser>
          <c:idx val="2"/>
          <c:order val="2"/>
          <c:tx>
            <c:strRef>
              <c:f>'System of Equations'!$A$5</c:f>
              <c:strCache>
                <c:ptCount val="1"/>
                <c:pt idx="0">
                  <c:v>Ex3</c:v>
                </c:pt>
              </c:strCache>
            </c:strRef>
          </c:tx>
          <c:spPr>
            <a:ln w="19050" cap="rnd">
              <a:solidFill>
                <a:schemeClr val="accent3"/>
              </a:solidFill>
              <a:round/>
            </a:ln>
            <a:effectLst/>
          </c:spPr>
          <c:marker>
            <c:symbol val="none"/>
          </c:marker>
          <c:xVal>
            <c:numRef>
              <c:f>'System of Equations'!$B$1:$AB$1</c:f>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'System of Equations'!$B$5:$AB$5</c:f>
              <c:numCache>
                <c:formatCode>General</c:formatCode>
                <c:ptCount val="27"/>
                <c:pt idx="0">
                  <c:v>3.5</c:v>
                </c:pt>
                <c:pt idx="1">
                  <c:v>2.5932658926447036</c:v>
                </c:pt>
                <c:pt idx="2">
                  <c:v>2.1915677735974293</c:v>
                </c:pt>
                <c:pt idx="3">
                  <c:v>1.9521080566006426</c:v>
                </c:pt>
                <c:pt idx="4">
                  <c:v>1.7886927561073731</c:v>
                </c:pt>
                <c:pt idx="5">
                  <c:v>1.668064592632434</c:v>
                </c:pt>
                <c:pt idx="6">
                  <c:v>1.5743124385256184</c:v>
                </c:pt>
                <c:pt idx="7">
                  <c:v>1.4987410029229944</c:v>
                </c:pt>
                <c:pt idx="8">
                  <c:v>1.4361440754675234</c:v>
                </c:pt>
                <c:pt idx="9">
                  <c:v>1.3831889357945664</c:v>
                </c:pt>
                <c:pt idx="10">
                  <c:v>1.3376300754321409</c:v>
                </c:pt>
                <c:pt idx="11">
                  <c:v>1.2978919433993572</c:v>
                </c:pt>
                <c:pt idx="12">
                  <c:v>1.2628320779403601</c:v>
                </c:pt>
                <c:pt idx="13">
                  <c:v>1.2315991594795821</c:v>
                </c:pt>
                <c:pt idx="14">
                  <c:v>1.2035440756698645</c:v>
                </c:pt>
                <c:pt idx="15">
                  <c:v>1.178162084900964</c:v>
                </c:pt>
                <c:pt idx="16">
                  <c:v>1.1550539931634198</c:v>
                </c:pt>
                <c:pt idx="17">
                  <c:v>1.1338993730157583</c:v>
                </c:pt>
                <c:pt idx="18">
                  <c:v>1.1144376454958724</c:v>
                </c:pt>
                <c:pt idx="19">
                  <c:v>1.0964544346543292</c:v>
                </c:pt>
                <c:pt idx="20">
                  <c:v>1.0797715416050813</c:v>
                </c:pt>
                <c:pt idx="21">
                  <c:v>1.0642394555489272</c:v>
                </c:pt>
                <c:pt idx="22">
                  <c:v>1.0497316764044529</c:v>
                </c:pt>
                <c:pt idx="23">
                  <c:v>1.0361403529168598</c:v>
                </c:pt>
                <c:pt idx="24">
                  <c:v>1.0233728905610282</c:v>
                </c:pt>
                <c:pt idx="25">
                  <c:v>1.0113492843033147</c:v>
                </c:pt>
                <c:pt idx="26">
                  <c:v>1</c:v>
                </c:pt>
              </c:numCache>
            </c:numRef>
          </c:yVal>
          <c:smooth val="1"/>
          <c:extLst>
            <c:ext xmlns:c16="http://schemas.microsoft.com/office/drawing/2014/chart" uri="{C3380CC4-5D6E-409C-BE32-E72D297353CC}">
              <c16:uniqueId val="{00000004-2154-4D2F-B8A6-1C7C0F763A17}"/>
            </c:ext>
          </c:extLst>
        </c:ser>
        <c:dLbls>
          <c:showLegendKey val="0"/>
          <c:showVal val="0"/>
          <c:showCatName val="0"/>
          <c:showSerName val="0"/>
          <c:showPercent val="0"/>
          <c:showBubbleSize val="0"/>
        </c:dLbls>
        <c:axId val="895643263"/>
        <c:axId val="893736143"/>
      </c:scatterChart>
      <c:valAx>
        <c:axId val="89564326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736143"/>
        <c:crosses val="autoZero"/>
        <c:crossBetween val="midCat"/>
      </c:valAx>
      <c:valAx>
        <c:axId val="8937361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64326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System of Equations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'System of Equations 2'!$A$3</c:f>
              <c:strCache>
                <c:ptCount val="1"/>
                <c:pt idx="0">
                  <c:v>Ex1</c:v>
                </c:pt>
              </c:strCache>
            </c:strRef>
          </c:tx>
          <c:spPr>
            <a:ln w="19050" cap="rnd">
              <a:solidFill>
                <a:schemeClr val="accent1"/>
              </a:solidFill>
              <a:round/>
            </a:ln>
            <a:effectLst/>
          </c:spPr>
          <c:marker>
            <c:symbol val="none"/>
          </c:marker>
          <c:xVal>
            <c:numRef>
              <c:f>'System of Equations 2'!$B$1:$AB$1</c:f>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'System of Equations 2'!$B$3:$AB$3</c:f>
              <c:numCache>
                <c:formatCode>General</c:formatCode>
                <c:ptCount val="27"/>
                <c:pt idx="0">
                  <c:v>3.5</c:v>
                </c:pt>
                <c:pt idx="1">
                  <c:v>3.4856586865515435</c:v>
                </c:pt>
                <c:pt idx="2">
                  <c:v>3.4446926699673952</c:v>
                </c:pt>
                <c:pt idx="3">
                  <c:v>3.3801888358893852</c:v>
                </c:pt>
                <c:pt idx="4">
                  <c:v>3.2952340699593448</c:v>
                </c:pt>
                <c:pt idx="5">
                  <c:v>3.192915257819104</c:v>
                </c:pt>
                <c:pt idx="6">
                  <c:v>3.0763192851104941</c:v>
                </c:pt>
                <c:pt idx="7">
                  <c:v>2.9485330374753453</c:v>
                </c:pt>
                <c:pt idx="8">
                  <c:v>2.8126434005554888</c:v>
                </c:pt>
                <c:pt idx="9">
                  <c:v>2.6717372599927547</c:v>
                </c:pt>
                <c:pt idx="10">
                  <c:v>2.5289015014289742</c:v>
                </c:pt>
                <c:pt idx="11">
                  <c:v>2.387223010505978</c:v>
                </c:pt>
                <c:pt idx="12">
                  <c:v>2.2497886728655963</c:v>
                </c:pt>
                <c:pt idx="13">
                  <c:v>2.1196853741496606</c:v>
                </c:pt>
                <c:pt idx="14">
                  <c:v>2</c:v>
                </c:pt>
                <c:pt idx="15">
                  <c:v>1.8938194360584479</c:v>
                </c:pt>
                <c:pt idx="16">
                  <c:v>1.8042305679668327</c:v>
                </c:pt>
                <c:pt idx="17">
                  <c:v>1.734320281366986</c:v>
                </c:pt>
                <c:pt idx="18">
                  <c:v>1.687175461900738</c:v>
                </c:pt>
                <c:pt idx="19">
                  <c:v>1.6658829952099192</c:v>
                </c:pt>
                <c:pt idx="20">
                  <c:v>1.6735297669363627</c:v>
                </c:pt>
                <c:pt idx="21">
                  <c:v>1.7132026627218959</c:v>
                </c:pt>
                <c:pt idx="22">
                  <c:v>1.7879885682083501</c:v>
                </c:pt>
                <c:pt idx="23">
                  <c:v>1.9009743690375585</c:v>
                </c:pt>
                <c:pt idx="24">
                  <c:v>2.0552469508513482</c:v>
                </c:pt>
                <c:pt idx="25">
                  <c:v>2.2538931992915536</c:v>
                </c:pt>
                <c:pt idx="26">
                  <c:v>2.5</c:v>
                </c:pt>
              </c:numCache>
            </c:numRef>
          </c:yVal>
          <c:smooth val="0"/>
          <c:extLst>
            <c:ext xmlns:c16="http://schemas.microsoft.com/office/drawing/2014/chart" uri="{C3380CC4-5D6E-409C-BE32-E72D297353CC}">
              <c16:uniqueId val="{00000000-EA0B-4FFD-9BCB-557A979C46F6}"/>
            </c:ext>
          </c:extLst>
        </c:ser>
        <c:ser>
          <c:idx val="1"/>
          <c:order val="1"/>
          <c:tx>
            <c:strRef>
              <c:f>'System of Equations 2'!$A$4</c:f>
              <c:strCache>
                <c:ptCount val="1"/>
                <c:pt idx="0">
                  <c:v>Ex2</c:v>
                </c:pt>
              </c:strCache>
            </c:strRef>
          </c:tx>
          <c:spPr>
            <a:ln w="19050" cap="rnd">
              <a:solidFill>
                <a:schemeClr val="accent2"/>
              </a:solidFill>
              <a:round/>
            </a:ln>
            <a:effectLst/>
          </c:spPr>
          <c:marker>
            <c:symbol val="none"/>
          </c:marker>
          <c:xVal>
            <c:numRef>
              <c:f>'System of Equations 2'!$B$1:$AB$1</c:f>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'System of Equations 2'!$B$4:$AB$4</c:f>
              <c:numCache>
                <c:formatCode>General</c:formatCode>
                <c:ptCount val="27"/>
                <c:pt idx="0">
                  <c:v>3.5</c:v>
                </c:pt>
                <c:pt idx="1">
                  <c:v>3.8465490362811794</c:v>
                </c:pt>
                <c:pt idx="2">
                  <c:v>4.0843014128728417</c:v>
                </c:pt>
                <c:pt idx="3">
                  <c:v>4.2230066064887488</c:v>
                </c:pt>
                <c:pt idx="4">
                  <c:v>4.2724140938426656</c:v>
                </c:pt>
                <c:pt idx="5">
                  <c:v>4.2422733516483522</c:v>
                </c:pt>
                <c:pt idx="6">
                  <c:v>4.1423338566195707</c:v>
                </c:pt>
                <c:pt idx="7">
                  <c:v>3.9823450854700853</c:v>
                </c:pt>
                <c:pt idx="8">
                  <c:v>3.7720565149136576</c:v>
                </c:pt>
                <c:pt idx="9">
                  <c:v>3.5212176216640501</c:v>
                </c:pt>
                <c:pt idx="10">
                  <c:v>3.2395778824350261</c:v>
                </c:pt>
                <c:pt idx="11">
                  <c:v>2.9368867739403459</c:v>
                </c:pt>
                <c:pt idx="12">
                  <c:v>2.6228937728937733</c:v>
                </c:pt>
                <c:pt idx="13">
                  <c:v>2.3073483560090695</c:v>
                </c:pt>
                <c:pt idx="14">
                  <c:v>2</c:v>
                </c:pt>
                <c:pt idx="15">
                  <c:v>1.7105981815803259</c:v>
                </c:pt>
                <c:pt idx="16">
                  <c:v>1.4488923774638067</c:v>
                </c:pt>
                <c:pt idx="17">
                  <c:v>1.2246320643642079</c:v>
                </c:pt>
                <c:pt idx="18">
                  <c:v>1.0475667189952906</c:v>
                </c:pt>
                <c:pt idx="19">
                  <c:v>0.92744581807081961</c:v>
                </c:pt>
                <c:pt idx="20">
                  <c:v>0.87401883830455596</c:v>
                </c:pt>
                <c:pt idx="21">
                  <c:v>0.89703525641025728</c:v>
                </c:pt>
                <c:pt idx="22">
                  <c:v>1.0062445491016945</c:v>
                </c:pt>
                <c:pt idx="23">
                  <c:v>1.2113961930926234</c:v>
                </c:pt>
                <c:pt idx="24">
                  <c:v>1.5222396650968122</c:v>
                </c:pt>
                <c:pt idx="25">
                  <c:v>1.9485244418280168</c:v>
                </c:pt>
                <c:pt idx="26">
                  <c:v>2.5</c:v>
                </c:pt>
              </c:numCache>
            </c:numRef>
          </c:yVal>
          <c:smooth val="0"/>
          <c:extLst>
            <c:ext xmlns:c16="http://schemas.microsoft.com/office/drawing/2014/chart" uri="{C3380CC4-5D6E-409C-BE32-E72D297353CC}">
              <c16:uniqueId val="{00000001-EA0B-4FFD-9BCB-557A979C46F6}"/>
            </c:ext>
          </c:extLst>
        </c:ser>
        <c:dLbls>
          <c:showLegendKey val="0"/>
          <c:showVal val="0"/>
          <c:showCatName val="0"/>
          <c:showSerName val="0"/>
          <c:showPercent val="0"/>
          <c:showBubbleSize val="0"/>
        </c:dLbls>
        <c:axId val="1117529983"/>
        <c:axId val="1117528063"/>
        <c:extLst>
          <c:ext xmlns:c15="http://schemas.microsoft.com/office/drawing/2012/chart" uri="{02D57815-91ED-43cb-92C2-25804820EDAC}">
            <c15:filteredScatterSeries>
              <c15:ser>
                <c:idx val="2"/>
                <c:order val="2"/>
                <c:tx>
                  <c:strRef>
                    <c:extLst>
                      <c:ext uri="{02D57815-91ED-43cb-92C2-25804820EDAC}">
                        <c15:formulaRef>
                          <c15:sqref>'System of Equations 2'!$A$5</c15:sqref>
                        </c15:formulaRef>
                      </c:ext>
                    </c:extLst>
                    <c:strCache>
                      <c:ptCount val="1"/>
                      <c:pt idx="0">
                        <c:v>Ex3</c:v>
                      </c:pt>
                    </c:strCache>
                  </c:strRef>
                </c:tx>
                <c:spPr>
                  <a:ln w="19050" cap="rnd">
                    <a:solidFill>
                      <a:schemeClr val="accent3"/>
                    </a:solidFill>
                    <a:round/>
                  </a:ln>
                  <a:effectLst/>
                </c:spPr>
                <c:marker>
                  <c:symbol val="none"/>
                </c:marker>
                <c:xVal>
                  <c:numRef>
                    <c:extLst>
                      <c:ext uri="{02D57815-91ED-43cb-92C2-25804820EDAC}">
                        <c15:formulaRef>
                          <c15:sqref>'System of Equations 2'!$B$1:$AB$1</c15:sqref>
                        </c15:formulaRef>
                      </c:ext>
                    </c:extLst>
                    <c:numCache>
                      <c:formatCode>General</c:formatCode>
                      <c:ptCount val="27"/>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extLst>
                      <c:ext uri="{02D57815-91ED-43cb-92C2-25804820EDAC}">
                        <c15:formulaRef>
                          <c15:sqref>'System of Equations 2'!$B$5:$AB$5</c15:sqref>
                        </c15:formulaRef>
                      </c:ext>
                    </c:extLst>
                    <c:numCache>
                      <c:formatCode>General</c:formatCode>
                      <c:ptCount val="27"/>
                      <c:pt idx="0">
                        <c:v>3.5</c:v>
                      </c:pt>
                      <c:pt idx="1">
                        <c:v>3.6413604605498637</c:v>
                      </c:pt>
                      <c:pt idx="2">
                        <c:v>3.7855796164992319</c:v>
                      </c:pt>
                      <c:pt idx="3">
                        <c:v>3.9149444486447282</c:v>
                      </c:pt>
                      <c:pt idx="4">
                        <c:v>4.0144475833983355</c:v>
                      </c:pt>
                      <c:pt idx="5">
                        <c:v>4.0717872927873993</c:v>
                      </c:pt>
                      <c:pt idx="6">
                        <c:v>4.0773674944546254</c:v>
                      </c:pt>
                      <c:pt idx="7">
                        <c:v>4.0242977516580787</c:v>
                      </c:pt>
                      <c:pt idx="8">
                        <c:v>3.9083932732711877</c:v>
                      </c:pt>
                      <c:pt idx="9">
                        <c:v>3.7281749137827402</c:v>
                      </c:pt>
                      <c:pt idx="10">
                        <c:v>3.4848691732968855</c:v>
                      </c:pt>
                      <c:pt idx="11">
                        <c:v>3.1824081975331322</c:v>
                      </c:pt>
                      <c:pt idx="12">
                        <c:v>2.8274297778263522</c:v>
                      </c:pt>
                      <c:pt idx="13">
                        <c:v>2.4292773511267769</c:v>
                      </c:pt>
                      <c:pt idx="14">
                        <c:v>2</c:v>
                      </c:pt>
                      <c:pt idx="15">
                        <c:v>1.5543524526269685</c:v>
                      </c:pt>
                      <c:pt idx="16">
                        <c:v>1.1097950828040033</c:v>
                      </c:pt>
                      <c:pt idx="17">
                        <c:v>0.6864939099427767</c:v>
                      </c:pt>
                      <c:pt idx="18">
                        <c:v>0.30732059907032516</c:v>
                      </c:pt>
                      <c:pt idx="19">
                        <c:v>-2.1475391709566694E-3</c:v>
                      </c:pt>
                      <c:pt idx="20">
                        <c:v>-0.21362754852330523</c:v>
                      </c:pt>
                      <c:pt idx="21">
                        <c:v>-0.29613082711360672</c:v>
                      </c:pt>
                      <c:pt idx="22">
                        <c:v>-0.21596312745339086</c:v>
                      </c:pt>
                      <c:pt idx="23">
                        <c:v>6.3275443561201072E-2</c:v>
                      </c:pt>
                      <c:pt idx="24">
                        <c:v>0.58069042464935361</c:v>
                      </c:pt>
                      <c:pt idx="25">
                        <c:v>1.3780930001456304</c:v>
                      </c:pt>
                      <c:pt idx="26">
                        <c:v>2.5</c:v>
                      </c:pt>
                    </c:numCache>
                  </c:numRef>
                </c:yVal>
                <c:smooth val="0"/>
                <c:extLst>
                  <c:ext xmlns:c16="http://schemas.microsoft.com/office/drawing/2014/chart" uri="{C3380CC4-5D6E-409C-BE32-E72D297353CC}">
                    <c16:uniqueId val="{00000002-EA0B-4FFD-9BCB-557A979C46F6}"/>
                  </c:ext>
                </c:extLst>
              </c15:ser>
            </c15:filteredScatterSeries>
          </c:ext>
        </c:extLst>
      </c:scatterChart>
      <c:valAx>
        <c:axId val="11175299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28063"/>
        <c:crosses val="autoZero"/>
        <c:crossBetween val="midCat"/>
      </c:valAx>
      <c:valAx>
        <c:axId val="111752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299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Natural Cubic Splines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'Natural Cubic Splines'!$B$2:$AQ$2</c:f>
              <c:numCache>
                <c:formatCode>General</c:formatCode>
                <c:ptCount val="4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numCache>
            </c:numRef>
          </c:xVal>
          <c:yVal>
            <c:numRef>
              <c:f>'Natural Cubic Splines'!$B$4:$AQ$4</c:f>
              <c:numCache>
                <c:formatCode>General</c:formatCode>
                <c:ptCount val="42"/>
                <c:pt idx="0">
                  <c:v>3.5</c:v>
                </c:pt>
                <c:pt idx="1">
                  <c:v>3.5787627551020407</c:v>
                </c:pt>
                <c:pt idx="2">
                  <c:v>3.6562009419152277</c:v>
                </c:pt>
                <c:pt idx="3">
                  <c:v>3.7309899921507066</c:v>
                </c:pt>
                <c:pt idx="4">
                  <c:v>3.8018053375196232</c:v>
                </c:pt>
                <c:pt idx="5">
                  <c:v>3.867322409733124</c:v>
                </c:pt>
                <c:pt idx="6">
                  <c:v>3.9262166405023549</c:v>
                </c:pt>
                <c:pt idx="7">
                  <c:v>3.9771634615384617</c:v>
                </c:pt>
                <c:pt idx="8">
                  <c:v>4.0188383045525899</c:v>
                </c:pt>
                <c:pt idx="9">
                  <c:v>4.0499166012558865</c:v>
                </c:pt>
                <c:pt idx="10">
                  <c:v>4.0690737833594977</c:v>
                </c:pt>
                <c:pt idx="11">
                  <c:v>4.074985282574568</c:v>
                </c:pt>
                <c:pt idx="12">
                  <c:v>4.0663265306122449</c:v>
                </c:pt>
                <c:pt idx="13">
                  <c:v>4.0417729591836729</c:v>
                </c:pt>
                <c:pt idx="14">
                  <c:v>4</c:v>
                </c:pt>
                <c:pt idx="15">
                  <c:v>3.9401614010989023</c:v>
                </c:pt>
                <c:pt idx="16">
                  <c:v>3.863324175824177</c:v>
                </c:pt>
                <c:pt idx="17">
                  <c:v>3.7710336538461542</c:v>
                </c:pt>
                <c:pt idx="18">
                  <c:v>3.664835164835166</c:v>
                </c:pt>
                <c:pt idx="19">
                  <c:v>3.5462740384615392</c:v>
                </c:pt>
                <c:pt idx="20">
                  <c:v>3.4168956043956058</c:v>
                </c:pt>
                <c:pt idx="21">
                  <c:v>3.2782451923076943</c:v>
                </c:pt>
                <c:pt idx="22">
                  <c:v>3.1318681318681341</c:v>
                </c:pt>
                <c:pt idx="23">
                  <c:v>2.9793097527472554</c:v>
                </c:pt>
                <c:pt idx="24">
                  <c:v>2.8221153846153868</c:v>
                </c:pt>
                <c:pt idx="25">
                  <c:v>2.6618303571428594</c:v>
                </c:pt>
                <c:pt idx="26">
                  <c:v>2.5</c:v>
                </c:pt>
              </c:numCache>
            </c:numRef>
          </c:yVal>
          <c:smooth val="0"/>
          <c:extLst>
            <c:ext xmlns:c16="http://schemas.microsoft.com/office/drawing/2014/chart" uri="{C3380CC4-5D6E-409C-BE32-E72D297353CC}">
              <c16:uniqueId val="{00000000-8D02-4C62-9EE1-1A9AC60FA20C}"/>
            </c:ext>
          </c:extLst>
        </c:ser>
        <c:dLbls>
          <c:showLegendKey val="0"/>
          <c:showVal val="0"/>
          <c:showCatName val="0"/>
          <c:showSerName val="0"/>
          <c:showPercent val="0"/>
          <c:showBubbleSize val="0"/>
        </c:dLbls>
        <c:axId val="2037207056"/>
        <c:axId val="2037191216"/>
      </c:scatterChart>
      <c:valAx>
        <c:axId val="2037207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191216"/>
        <c:crosses val="autoZero"/>
        <c:crossBetween val="midCat"/>
      </c:valAx>
      <c:valAx>
        <c:axId val="203719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2070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Natural Cubic Splines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'Natural Cubic Splines 2'!$B$2:$AQ$2</c:f>
              <c:numCache>
                <c:formatCode>General</c:formatCode>
                <c:ptCount val="4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pt idx="22">
                  <c:v>2046</c:v>
                </c:pt>
                <c:pt idx="23">
                  <c:v>2047</c:v>
                </c:pt>
                <c:pt idx="24">
                  <c:v>2048</c:v>
                </c:pt>
                <c:pt idx="25">
                  <c:v>2049</c:v>
                </c:pt>
                <c:pt idx="26">
                  <c:v>2050</c:v>
                </c:pt>
                <c:pt idx="27">
                  <c:v>2051</c:v>
                </c:pt>
                <c:pt idx="28">
                  <c:v>2052</c:v>
                </c:pt>
                <c:pt idx="29">
                  <c:v>2053</c:v>
                </c:pt>
                <c:pt idx="30">
                  <c:v>2054</c:v>
                </c:pt>
                <c:pt idx="31">
                  <c:v>2055</c:v>
                </c:pt>
                <c:pt idx="32">
                  <c:v>2056</c:v>
                </c:pt>
                <c:pt idx="33">
                  <c:v>2057</c:v>
                </c:pt>
                <c:pt idx="34">
                  <c:v>2058</c:v>
                </c:pt>
                <c:pt idx="35">
                  <c:v>2059</c:v>
                </c:pt>
                <c:pt idx="36">
                  <c:v>2060</c:v>
                </c:pt>
              </c:numCache>
            </c:numRef>
          </c:xVal>
          <c:yVal>
            <c:numRef>
              <c:f>'Natural Cubic Splines 2'!$B$4:$AQ$4</c:f>
              <c:numCache>
                <c:formatCode>General</c:formatCode>
                <c:ptCount val="42"/>
                <c:pt idx="0">
                  <c:v>3.5</c:v>
                </c:pt>
                <c:pt idx="1">
                  <c:v>3.3387956248785691</c:v>
                </c:pt>
                <c:pt idx="2">
                  <c:v>3.1792546810795557</c:v>
                </c:pt>
                <c:pt idx="3">
                  <c:v>3.0230405999253773</c:v>
                </c:pt>
                <c:pt idx="4">
                  <c:v>2.8718168127384525</c:v>
                </c:pt>
                <c:pt idx="5">
                  <c:v>2.7272467508411982</c:v>
                </c:pt>
                <c:pt idx="6">
                  <c:v>2.5909938455560315</c:v>
                </c:pt>
                <c:pt idx="7">
                  <c:v>2.4647215282053718</c:v>
                </c:pt>
                <c:pt idx="8">
                  <c:v>2.3500932301116348</c:v>
                </c:pt>
                <c:pt idx="9">
                  <c:v>2.2487723825972399</c:v>
                </c:pt>
                <c:pt idx="10">
                  <c:v>2.1624224169846036</c:v>
                </c:pt>
                <c:pt idx="11">
                  <c:v>2.0927067645961435</c:v>
                </c:pt>
                <c:pt idx="12">
                  <c:v>2.041288856754278</c:v>
                </c:pt>
                <c:pt idx="13">
                  <c:v>2.0098321247814241</c:v>
                </c:pt>
                <c:pt idx="14">
                  <c:v>2</c:v>
                </c:pt>
                <c:pt idx="15">
                  <c:v>2.0124870347596708</c:v>
                </c:pt>
                <c:pt idx="16">
                  <c:v>2.0441122655190984</c:v>
                </c:pt>
                <c:pt idx="17">
                  <c:v>2.0907258497641923</c:v>
                </c:pt>
                <c:pt idx="18">
                  <c:v>2.148177944980862</c:v>
                </c:pt>
                <c:pt idx="19">
                  <c:v>2.2123187086550136</c:v>
                </c:pt>
                <c:pt idx="20">
                  <c:v>2.2789982982725601</c:v>
                </c:pt>
                <c:pt idx="21">
                  <c:v>2.3440668713194093</c:v>
                </c:pt>
                <c:pt idx="22">
                  <c:v>2.4033745852814672</c:v>
                </c:pt>
                <c:pt idx="23">
                  <c:v>2.4527715976446434</c:v>
                </c:pt>
                <c:pt idx="24">
                  <c:v>2.488108065894858</c:v>
                </c:pt>
                <c:pt idx="25">
                  <c:v>2.5052341475180029</c:v>
                </c:pt>
                <c:pt idx="26">
                  <c:v>2.5</c:v>
                </c:pt>
                <c:pt idx="27">
                  <c:v>2.4689509002577967</c:v>
                </c:pt>
                <c:pt idx="28">
                  <c:v>2.4114126029325185</c:v>
                </c:pt>
                <c:pt idx="29">
                  <c:v>2.3274059820963373</c:v>
                </c:pt>
                <c:pt idx="30">
                  <c:v>2.2169519118214236</c:v>
                </c:pt>
                <c:pt idx="31">
                  <c:v>2.0800712661799423</c:v>
                </c:pt>
                <c:pt idx="32">
                  <c:v>1.9167849192440674</c:v>
                </c:pt>
                <c:pt idx="33">
                  <c:v>1.7271137450859655</c:v>
                </c:pt>
                <c:pt idx="34">
                  <c:v>1.5110786177778088</c:v>
                </c:pt>
                <c:pt idx="35">
                  <c:v>1.2687004113917624</c:v>
                </c:pt>
                <c:pt idx="36">
                  <c:v>1</c:v>
                </c:pt>
              </c:numCache>
            </c:numRef>
          </c:yVal>
          <c:smooth val="0"/>
          <c:extLst>
            <c:ext xmlns:c16="http://schemas.microsoft.com/office/drawing/2014/chart" uri="{C3380CC4-5D6E-409C-BE32-E72D297353CC}">
              <c16:uniqueId val="{00000000-608E-45FA-9BBC-9DD4A98D5087}"/>
            </c:ext>
          </c:extLst>
        </c:ser>
        <c:dLbls>
          <c:showLegendKey val="0"/>
          <c:showVal val="0"/>
          <c:showCatName val="0"/>
          <c:showSerName val="0"/>
          <c:showPercent val="0"/>
          <c:showBubbleSize val="0"/>
        </c:dLbls>
        <c:axId val="2037207056"/>
        <c:axId val="2037191216"/>
      </c:scatterChart>
      <c:valAx>
        <c:axId val="2037207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191216"/>
        <c:crosses val="autoZero"/>
        <c:crossBetween val="midCat"/>
      </c:valAx>
      <c:valAx>
        <c:axId val="203719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2070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295275</xdr:colOff>
      <xdr:row>10</xdr:row>
      <xdr:rowOff>147636</xdr:rowOff>
    </xdr:from>
    <xdr:to>
      <xdr:col>15</xdr:col>
      <xdr:colOff>600075</xdr:colOff>
      <xdr:row>18</xdr:row>
      <xdr:rowOff>266699</xdr:rowOff>
    </xdr:to>
    <xdr:graphicFrame macro="">
      <xdr:nvGraphicFramePr>
        <xdr:cNvPr id="2" name="Chart 1">
          <a:extLst>
            <a:ext uri="{FF2B5EF4-FFF2-40B4-BE49-F238E27FC236}">
              <a16:creationId xmlns:a16="http://schemas.microsoft.com/office/drawing/2014/main" id="{747A495C-A314-4B53-96BD-797D965670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390525</xdr:colOff>
      <xdr:row>5</xdr:row>
      <xdr:rowOff>195262</xdr:rowOff>
    </xdr:from>
    <xdr:to>
      <xdr:col>16</xdr:col>
      <xdr:colOff>85725</xdr:colOff>
      <xdr:row>17</xdr:row>
      <xdr:rowOff>238125</xdr:rowOff>
    </xdr:to>
    <xdr:graphicFrame macro="">
      <xdr:nvGraphicFramePr>
        <xdr:cNvPr id="2" name="Chart 1">
          <a:extLst>
            <a:ext uri="{FF2B5EF4-FFF2-40B4-BE49-F238E27FC236}">
              <a16:creationId xmlns:a16="http://schemas.microsoft.com/office/drawing/2014/main" id="{EA9B1A63-3D31-BD5B-983B-318C12CB26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403860</xdr:colOff>
      <xdr:row>7</xdr:row>
      <xdr:rowOff>182880</xdr:rowOff>
    </xdr:from>
    <xdr:to>
      <xdr:col>22</xdr:col>
      <xdr:colOff>99060</xdr:colOff>
      <xdr:row>25</xdr:row>
      <xdr:rowOff>167640</xdr:rowOff>
    </xdr:to>
    <xdr:graphicFrame macro="">
      <xdr:nvGraphicFramePr>
        <xdr:cNvPr id="2" name="Chart 1">
          <a:extLst>
            <a:ext uri="{FF2B5EF4-FFF2-40B4-BE49-F238E27FC236}">
              <a16:creationId xmlns:a16="http://schemas.microsoft.com/office/drawing/2014/main" id="{7C3840D7-5B0E-D7E1-9A16-DDF11A2741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498659</xdr:colOff>
      <xdr:row>18</xdr:row>
      <xdr:rowOff>34740</xdr:rowOff>
    </xdr:from>
    <xdr:to>
      <xdr:col>20</xdr:col>
      <xdr:colOff>229719</xdr:colOff>
      <xdr:row>32</xdr:row>
      <xdr:rowOff>110940</xdr:rowOff>
    </xdr:to>
    <xdr:graphicFrame macro="">
      <xdr:nvGraphicFramePr>
        <xdr:cNvPr id="2" name="Chart 1">
          <a:extLst>
            <a:ext uri="{FF2B5EF4-FFF2-40B4-BE49-F238E27FC236}">
              <a16:creationId xmlns:a16="http://schemas.microsoft.com/office/drawing/2014/main" id="{0124016A-3F1A-F54E-F19C-C51165C83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184895</xdr:colOff>
      <xdr:row>22</xdr:row>
      <xdr:rowOff>158004</xdr:rowOff>
    </xdr:from>
    <xdr:to>
      <xdr:col>13</xdr:col>
      <xdr:colOff>330572</xdr:colOff>
      <xdr:row>37</xdr:row>
      <xdr:rowOff>43704</xdr:rowOff>
    </xdr:to>
    <xdr:graphicFrame macro="">
      <xdr:nvGraphicFramePr>
        <xdr:cNvPr id="2" name="Chart 1">
          <a:extLst>
            <a:ext uri="{FF2B5EF4-FFF2-40B4-BE49-F238E27FC236}">
              <a16:creationId xmlns:a16="http://schemas.microsoft.com/office/drawing/2014/main" id="{CB751C89-235D-4BB6-9020-D245FD21B6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13733-0433-44EA-90FA-73630394F453}">
  <dimension ref="A1:AB20"/>
  <sheetViews>
    <sheetView workbookViewId="0">
      <selection activeCell="L9" sqref="L9"/>
    </sheetView>
  </sheetViews>
  <sheetFormatPr defaultRowHeight="15" x14ac:dyDescent="0.25"/>
  <cols>
    <col min="27" max="27" width="10.5703125" bestFit="1" customWidth="1"/>
  </cols>
  <sheetData>
    <row r="1" spans="1:28" x14ac:dyDescent="0.25">
      <c r="A1" s="7" t="s">
        <v>5</v>
      </c>
      <c r="B1" s="10">
        <v>2024</v>
      </c>
      <c r="C1" s="11">
        <v>2025</v>
      </c>
      <c r="D1" s="11">
        <v>2026</v>
      </c>
      <c r="E1" s="11">
        <v>2027</v>
      </c>
      <c r="F1" s="11">
        <v>2028</v>
      </c>
      <c r="G1" s="11">
        <v>2029</v>
      </c>
      <c r="H1" s="11">
        <v>2030</v>
      </c>
      <c r="I1" s="11">
        <v>2031</v>
      </c>
      <c r="J1" s="11">
        <v>2032</v>
      </c>
      <c r="K1" s="11">
        <v>2033</v>
      </c>
      <c r="L1" s="11">
        <v>2034</v>
      </c>
      <c r="M1" s="11">
        <v>2035</v>
      </c>
      <c r="N1" s="11">
        <v>2036</v>
      </c>
      <c r="O1" s="11">
        <v>2037</v>
      </c>
      <c r="P1" s="11">
        <v>2038</v>
      </c>
      <c r="Q1" s="11">
        <v>2039</v>
      </c>
      <c r="R1" s="11">
        <v>2040</v>
      </c>
      <c r="S1" s="11">
        <v>2041</v>
      </c>
      <c r="T1" s="11">
        <v>2042</v>
      </c>
      <c r="U1" s="11">
        <v>2043</v>
      </c>
      <c r="V1" s="11">
        <v>2044</v>
      </c>
      <c r="W1" s="11">
        <v>2045</v>
      </c>
      <c r="X1" s="11">
        <v>2046</v>
      </c>
      <c r="Y1" s="11">
        <v>2047</v>
      </c>
      <c r="Z1" s="11">
        <v>2048</v>
      </c>
      <c r="AA1" s="11">
        <v>2049</v>
      </c>
      <c r="AB1" s="12">
        <v>2050</v>
      </c>
    </row>
    <row r="2" spans="1:28" x14ac:dyDescent="0.25">
      <c r="A2" s="8" t="s">
        <v>11</v>
      </c>
      <c r="B2" s="1">
        <v>3.5</v>
      </c>
      <c r="C2" s="1">
        <v>3.2823838142347288</v>
      </c>
      <c r="D2" s="1">
        <v>3.185976265663383</v>
      </c>
      <c r="E2" s="1">
        <v>3.1285059335841545</v>
      </c>
      <c r="F2" s="1">
        <v>3.0892862614657695</v>
      </c>
      <c r="G2" s="1">
        <v>3.0603355022317844</v>
      </c>
      <c r="H2" s="1">
        <v>3.0378349852461484</v>
      </c>
      <c r="I2" s="1">
        <v>3.0196978407015189</v>
      </c>
      <c r="J2" s="1">
        <v>3.0046745781122057</v>
      </c>
      <c r="K2" s="1">
        <v>2.991965344590696</v>
      </c>
      <c r="L2" s="1">
        <v>2.981031218103714</v>
      </c>
      <c r="M2" s="1">
        <v>2.971494066415846</v>
      </c>
      <c r="N2" s="1">
        <v>2.9630796987056867</v>
      </c>
      <c r="O2" s="1">
        <v>2.9555837982750996</v>
      </c>
      <c r="P2" s="1">
        <v>2.9488505781607675</v>
      </c>
      <c r="Q2" s="1">
        <v>2.9427589003762313</v>
      </c>
      <c r="R2" s="1">
        <v>2.937212958359221</v>
      </c>
      <c r="S2" s="1">
        <v>2.9321358495237821</v>
      </c>
      <c r="T2" s="1">
        <v>2.9274650349190097</v>
      </c>
      <c r="U2" s="1">
        <v>2.9231490643170392</v>
      </c>
      <c r="V2" s="1">
        <v>2.9191451699852196</v>
      </c>
      <c r="W2" s="1">
        <v>2.9154174693317425</v>
      </c>
      <c r="X2" s="1">
        <v>2.9119356023370688</v>
      </c>
      <c r="Y2" s="1">
        <v>2.9086736847000463</v>
      </c>
      <c r="Z2" s="1">
        <v>2.9056094937346471</v>
      </c>
      <c r="AA2" s="1">
        <v>2.9027238282327956</v>
      </c>
      <c r="AB2" s="3">
        <v>2.9</v>
      </c>
    </row>
    <row r="3" spans="1:28" x14ac:dyDescent="0.25">
      <c r="A3" s="8" t="s">
        <v>13</v>
      </c>
      <c r="B3" s="2">
        <f t="shared" ref="B3:AB3" si="0">(B2+B6)/2</f>
        <v>3.5</v>
      </c>
      <c r="C3" s="2">
        <f t="shared" si="0"/>
        <v>2.9378248534397162</v>
      </c>
      <c r="D3" s="2">
        <f t="shared" si="0"/>
        <v>2.6887720196304059</v>
      </c>
      <c r="E3" s="2">
        <f t="shared" si="0"/>
        <v>2.5403069950923984</v>
      </c>
      <c r="F3" s="2">
        <f t="shared" si="0"/>
        <v>2.4389895087865714</v>
      </c>
      <c r="G3" s="2">
        <f t="shared" si="0"/>
        <v>2.3642000474321092</v>
      </c>
      <c r="H3" s="2">
        <f t="shared" si="0"/>
        <v>2.3060737118858832</v>
      </c>
      <c r="I3" s="2">
        <f t="shared" si="0"/>
        <v>2.2592194218122565</v>
      </c>
      <c r="J3" s="2">
        <f t="shared" si="0"/>
        <v>2.2204093267898646</v>
      </c>
      <c r="K3" s="2">
        <f t="shared" si="0"/>
        <v>2.1875771401926309</v>
      </c>
      <c r="L3" s="2">
        <f t="shared" si="0"/>
        <v>2.1593306467679274</v>
      </c>
      <c r="M3" s="2">
        <f t="shared" si="0"/>
        <v>2.1346930049076018</v>
      </c>
      <c r="N3" s="2">
        <f t="shared" si="0"/>
        <v>2.1129558883230235</v>
      </c>
      <c r="O3" s="2">
        <f t="shared" si="0"/>
        <v>2.0935914788773409</v>
      </c>
      <c r="P3" s="2">
        <f t="shared" si="0"/>
        <v>2.0761973269153158</v>
      </c>
      <c r="Q3" s="2">
        <f t="shared" si="0"/>
        <v>2.0604604926385974</v>
      </c>
      <c r="R3" s="2">
        <f t="shared" si="0"/>
        <v>2.0461334757613203</v>
      </c>
      <c r="S3" s="2">
        <f t="shared" si="0"/>
        <v>2.03301761126977</v>
      </c>
      <c r="T3" s="2">
        <f t="shared" si="0"/>
        <v>2.020951340207441</v>
      </c>
      <c r="U3" s="2">
        <f t="shared" si="0"/>
        <v>2.0098017494856841</v>
      </c>
      <c r="V3" s="2">
        <f t="shared" si="0"/>
        <v>1.9994583557951504</v>
      </c>
      <c r="W3" s="2">
        <f t="shared" si="0"/>
        <v>1.9898284624403348</v>
      </c>
      <c r="X3" s="2">
        <f t="shared" si="0"/>
        <v>1.9808336393707608</v>
      </c>
      <c r="Y3" s="2">
        <f t="shared" si="0"/>
        <v>1.972407018808453</v>
      </c>
      <c r="Z3" s="2">
        <f t="shared" si="0"/>
        <v>1.9644911921478376</v>
      </c>
      <c r="AA3" s="2">
        <f t="shared" si="0"/>
        <v>1.9570365562680552</v>
      </c>
      <c r="AB3" s="2">
        <f t="shared" si="0"/>
        <v>1.95</v>
      </c>
    </row>
    <row r="4" spans="1:28" x14ac:dyDescent="0.25">
      <c r="A4" s="8" t="s">
        <v>14</v>
      </c>
      <c r="B4" s="1">
        <v>3.5</v>
      </c>
      <c r="C4" s="2">
        <f>$B$3+((C3-$B$3)*($AB$4-$B$3)/($AB$3-$B$3))</f>
        <v>3.1373063570578816</v>
      </c>
      <c r="D4" s="2">
        <f t="shared" ref="D4:AA4" si="1">$B$3+((D3-$B$3)*($AB$4-$B$3)/($AB$3-$B$3))</f>
        <v>2.9766271094389714</v>
      </c>
      <c r="E4" s="2">
        <f t="shared" si="1"/>
        <v>2.8808432226402569</v>
      </c>
      <c r="F4" s="2">
        <f t="shared" si="1"/>
        <v>2.8154771024429492</v>
      </c>
      <c r="G4" s="2">
        <f t="shared" si="1"/>
        <v>2.7672258370529739</v>
      </c>
      <c r="H4" s="2">
        <f t="shared" si="1"/>
        <v>2.7297249754102473</v>
      </c>
      <c r="I4" s="2">
        <f t="shared" si="1"/>
        <v>2.6994964011691978</v>
      </c>
      <c r="J4" s="2">
        <f t="shared" si="1"/>
        <v>2.6744576301870095</v>
      </c>
      <c r="K4" s="2">
        <f t="shared" si="1"/>
        <v>2.6532755743178265</v>
      </c>
      <c r="L4" s="2">
        <f t="shared" si="1"/>
        <v>2.6350520301728562</v>
      </c>
      <c r="M4" s="2">
        <f t="shared" si="1"/>
        <v>2.6191567773597431</v>
      </c>
      <c r="N4" s="2">
        <f t="shared" si="1"/>
        <v>2.6051328311761441</v>
      </c>
      <c r="O4" s="2">
        <f t="shared" si="1"/>
        <v>2.5926396637918327</v>
      </c>
      <c r="P4" s="2">
        <f t="shared" si="1"/>
        <v>2.5814176302679455</v>
      </c>
      <c r="Q4" s="2">
        <f t="shared" si="1"/>
        <v>2.5712648339603854</v>
      </c>
      <c r="R4" s="2">
        <f t="shared" si="1"/>
        <v>2.5620215972653679</v>
      </c>
      <c r="S4" s="2">
        <f t="shared" si="1"/>
        <v>2.5535597492063031</v>
      </c>
      <c r="T4" s="2">
        <f t="shared" si="1"/>
        <v>2.5457750581983492</v>
      </c>
      <c r="U4" s="2">
        <f t="shared" si="1"/>
        <v>2.5385817738617318</v>
      </c>
      <c r="V4" s="2">
        <f t="shared" si="1"/>
        <v>2.5319086166420326</v>
      </c>
      <c r="W4" s="2">
        <f t="shared" si="1"/>
        <v>2.5256957822195707</v>
      </c>
      <c r="X4" s="2">
        <f t="shared" si="1"/>
        <v>2.5198926705617812</v>
      </c>
      <c r="Y4" s="2">
        <f t="shared" si="1"/>
        <v>2.5144561411667441</v>
      </c>
      <c r="Z4" s="2">
        <f t="shared" si="1"/>
        <v>2.5093491562244115</v>
      </c>
      <c r="AA4" s="2">
        <f t="shared" si="1"/>
        <v>2.5045397137213259</v>
      </c>
      <c r="AB4" s="3">
        <v>2.5</v>
      </c>
    </row>
    <row r="5" spans="1:28" x14ac:dyDescent="0.25">
      <c r="A5" s="8" t="s">
        <v>15</v>
      </c>
      <c r="B5" s="1">
        <v>3.5</v>
      </c>
      <c r="C5" s="2">
        <f>$B$3+((C3-$B$3)*($AB$5-$B$3)/($AB$3-$B$3))</f>
        <v>3.8626936429421184</v>
      </c>
      <c r="D5" s="2">
        <f t="shared" ref="D5:AA5" si="2">$B$3+((D3-$B$3)*($AB$5-$B$3)/($AB$3-$B$3))</f>
        <v>4.0233728905610286</v>
      </c>
      <c r="E5" s="2">
        <f t="shared" si="2"/>
        <v>4.1191567773597431</v>
      </c>
      <c r="F5" s="2">
        <f t="shared" si="2"/>
        <v>4.1845228975570503</v>
      </c>
      <c r="G5" s="2">
        <f t="shared" si="2"/>
        <v>4.2327741629470266</v>
      </c>
      <c r="H5" s="2">
        <f t="shared" si="2"/>
        <v>4.2702750245897523</v>
      </c>
      <c r="I5" s="2">
        <f t="shared" si="2"/>
        <v>4.3005035988308027</v>
      </c>
      <c r="J5" s="2">
        <f t="shared" si="2"/>
        <v>4.3255423698129905</v>
      </c>
      <c r="K5" s="2">
        <f t="shared" si="2"/>
        <v>4.346724425682174</v>
      </c>
      <c r="L5" s="2">
        <f t="shared" si="2"/>
        <v>4.3649479698271438</v>
      </c>
      <c r="M5" s="2">
        <f t="shared" si="2"/>
        <v>4.3808432226402569</v>
      </c>
      <c r="N5" s="2">
        <f t="shared" si="2"/>
        <v>4.3948671688238559</v>
      </c>
      <c r="O5" s="2">
        <f t="shared" si="2"/>
        <v>4.4073603362081668</v>
      </c>
      <c r="P5" s="2">
        <f t="shared" si="2"/>
        <v>4.4185823697320545</v>
      </c>
      <c r="Q5" s="2">
        <f t="shared" si="2"/>
        <v>4.4287351660396146</v>
      </c>
      <c r="R5" s="2">
        <f t="shared" si="2"/>
        <v>4.4379784027346325</v>
      </c>
      <c r="S5" s="2">
        <f t="shared" si="2"/>
        <v>4.4464402507936969</v>
      </c>
      <c r="T5" s="2">
        <f t="shared" si="2"/>
        <v>4.4542249418016508</v>
      </c>
      <c r="U5" s="2">
        <f t="shared" si="2"/>
        <v>4.4614182261382682</v>
      </c>
      <c r="V5" s="2">
        <f t="shared" si="2"/>
        <v>4.468091383357967</v>
      </c>
      <c r="W5" s="2">
        <f t="shared" si="2"/>
        <v>4.4743042177804293</v>
      </c>
      <c r="X5" s="2">
        <f t="shared" si="2"/>
        <v>4.4801073294382192</v>
      </c>
      <c r="Y5" s="2">
        <f t="shared" si="2"/>
        <v>4.4855438588332559</v>
      </c>
      <c r="Z5" s="2">
        <f t="shared" si="2"/>
        <v>4.4906508437755885</v>
      </c>
      <c r="AA5" s="2">
        <f t="shared" si="2"/>
        <v>4.4954602862786741</v>
      </c>
      <c r="AB5" s="3">
        <v>4.5</v>
      </c>
    </row>
    <row r="6" spans="1:28" ht="15.75" thickBot="1" x14ac:dyDescent="0.3">
      <c r="A6" s="9" t="s">
        <v>12</v>
      </c>
      <c r="B6" s="4">
        <v>3.5</v>
      </c>
      <c r="C6" s="4">
        <v>2.5932658926447036</v>
      </c>
      <c r="D6" s="4">
        <v>2.1915677735974293</v>
      </c>
      <c r="E6" s="4">
        <v>1.9521080566006426</v>
      </c>
      <c r="F6" s="4">
        <v>1.7886927561073731</v>
      </c>
      <c r="G6" s="4">
        <v>1.668064592632434</v>
      </c>
      <c r="H6" s="4">
        <v>1.5743124385256184</v>
      </c>
      <c r="I6" s="4">
        <v>1.4987410029229944</v>
      </c>
      <c r="J6" s="4">
        <v>1.4361440754675234</v>
      </c>
      <c r="K6" s="4">
        <v>1.3831889357945664</v>
      </c>
      <c r="L6" s="4">
        <v>1.3376300754321409</v>
      </c>
      <c r="M6" s="4">
        <v>1.2978919433993572</v>
      </c>
      <c r="N6" s="4">
        <v>1.2628320779403601</v>
      </c>
      <c r="O6" s="4">
        <v>1.2315991594795821</v>
      </c>
      <c r="P6" s="4">
        <v>1.2035440756698645</v>
      </c>
      <c r="Q6" s="4">
        <v>1.178162084900964</v>
      </c>
      <c r="R6" s="4">
        <v>1.1550539931634198</v>
      </c>
      <c r="S6" s="4">
        <v>1.1338993730157583</v>
      </c>
      <c r="T6" s="4">
        <v>1.1144376454958724</v>
      </c>
      <c r="U6" s="4">
        <v>1.0964544346543292</v>
      </c>
      <c r="V6" s="4">
        <v>1.0797715416050813</v>
      </c>
      <c r="W6" s="4">
        <v>1.0642394555489272</v>
      </c>
      <c r="X6" s="4">
        <v>1.0497316764044529</v>
      </c>
      <c r="Y6" s="4">
        <v>1.0361403529168598</v>
      </c>
      <c r="Z6" s="4">
        <v>1.0233728905610282</v>
      </c>
      <c r="AA6" s="4">
        <v>1.0113492843033147</v>
      </c>
      <c r="AB6" s="6">
        <v>1</v>
      </c>
    </row>
    <row r="7" spans="1:28" ht="15.75" thickBot="1" x14ac:dyDescent="0.3">
      <c r="A7" s="32" t="s">
        <v>16</v>
      </c>
      <c r="B7" s="33">
        <v>3.5</v>
      </c>
      <c r="C7" s="33">
        <f>(($AB$7-$B$7)/($AB$1-$B$1))*(C1-$B$1)+$B$7</f>
        <v>3.5192307692307692</v>
      </c>
      <c r="D7" s="33">
        <f t="shared" ref="D7:AA7" si="3">(($AB$7-$B$7)/($AB$1-$B$1))*(D1-$B$1)+$B$7</f>
        <v>3.5384615384615383</v>
      </c>
      <c r="E7" s="33">
        <f t="shared" si="3"/>
        <v>3.5576923076923075</v>
      </c>
      <c r="F7" s="33">
        <f t="shared" si="3"/>
        <v>3.5769230769230771</v>
      </c>
      <c r="G7" s="33">
        <f t="shared" si="3"/>
        <v>3.5961538461538463</v>
      </c>
      <c r="H7" s="33">
        <f t="shared" si="3"/>
        <v>3.6153846153846154</v>
      </c>
      <c r="I7" s="33">
        <f t="shared" si="3"/>
        <v>3.6346153846153846</v>
      </c>
      <c r="J7" s="33">
        <f t="shared" si="3"/>
        <v>3.6538461538461537</v>
      </c>
      <c r="K7" s="33">
        <f t="shared" si="3"/>
        <v>3.6730769230769229</v>
      </c>
      <c r="L7" s="33">
        <f t="shared" si="3"/>
        <v>3.6923076923076925</v>
      </c>
      <c r="M7" s="33">
        <f t="shared" si="3"/>
        <v>3.7115384615384617</v>
      </c>
      <c r="N7" s="33">
        <f t="shared" si="3"/>
        <v>3.7307692307692308</v>
      </c>
      <c r="O7" s="33">
        <f t="shared" si="3"/>
        <v>3.75</v>
      </c>
      <c r="P7" s="33">
        <f t="shared" si="3"/>
        <v>3.7692307692307692</v>
      </c>
      <c r="Q7" s="33">
        <f t="shared" si="3"/>
        <v>3.7884615384615383</v>
      </c>
      <c r="R7" s="33">
        <f t="shared" si="3"/>
        <v>3.8076923076923075</v>
      </c>
      <c r="S7" s="33">
        <f t="shared" si="3"/>
        <v>3.8269230769230771</v>
      </c>
      <c r="T7" s="33">
        <f t="shared" si="3"/>
        <v>3.8461538461538463</v>
      </c>
      <c r="U7" s="33">
        <f t="shared" si="3"/>
        <v>3.8653846153846154</v>
      </c>
      <c r="V7" s="33">
        <f t="shared" si="3"/>
        <v>3.8846153846153846</v>
      </c>
      <c r="W7" s="33">
        <f t="shared" si="3"/>
        <v>3.9038461538461537</v>
      </c>
      <c r="X7" s="33">
        <f t="shared" si="3"/>
        <v>3.9230769230769234</v>
      </c>
      <c r="Y7" s="33">
        <f t="shared" si="3"/>
        <v>3.9423076923076925</v>
      </c>
      <c r="Z7" s="33">
        <f t="shared" si="3"/>
        <v>3.9615384615384617</v>
      </c>
      <c r="AA7" s="33">
        <f t="shared" si="3"/>
        <v>3.9807692307692308</v>
      </c>
      <c r="AB7" s="34">
        <v>4</v>
      </c>
    </row>
    <row r="8" spans="1:28" x14ac:dyDescent="0.25">
      <c r="AA8" s="35"/>
    </row>
    <row r="9" spans="1:28" ht="15.75" thickBot="1" x14ac:dyDescent="0.3"/>
    <row r="10" spans="1:28" ht="30.75" customHeight="1" x14ac:dyDescent="0.25">
      <c r="A10" s="81" t="s">
        <v>54</v>
      </c>
      <c r="B10" s="82"/>
      <c r="C10" s="82"/>
      <c r="D10" s="82"/>
      <c r="E10" s="82"/>
      <c r="F10" s="82"/>
      <c r="G10" s="82"/>
      <c r="H10" s="83"/>
    </row>
    <row r="11" spans="1:28" ht="30.75" customHeight="1" x14ac:dyDescent="0.25">
      <c r="A11" s="84"/>
      <c r="B11" s="85"/>
      <c r="C11" s="85"/>
      <c r="D11" s="85"/>
      <c r="E11" s="85"/>
      <c r="F11" s="85"/>
      <c r="G11" s="85"/>
      <c r="H11" s="86"/>
    </row>
    <row r="12" spans="1:28" ht="30.75" customHeight="1" x14ac:dyDescent="0.25">
      <c r="A12" s="84"/>
      <c r="B12" s="85"/>
      <c r="C12" s="85"/>
      <c r="D12" s="85"/>
      <c r="E12" s="85"/>
      <c r="F12" s="85"/>
      <c r="G12" s="85"/>
      <c r="H12" s="86"/>
    </row>
    <row r="13" spans="1:28" ht="30.75" customHeight="1" x14ac:dyDescent="0.25">
      <c r="A13" s="84"/>
      <c r="B13" s="85"/>
      <c r="C13" s="85"/>
      <c r="D13" s="85"/>
      <c r="E13" s="85"/>
      <c r="F13" s="85"/>
      <c r="G13" s="85"/>
      <c r="H13" s="86"/>
    </row>
    <row r="14" spans="1:28" ht="30.75" customHeight="1" x14ac:dyDescent="0.25">
      <c r="A14" s="84"/>
      <c r="B14" s="85"/>
      <c r="C14" s="85"/>
      <c r="D14" s="85"/>
      <c r="E14" s="85"/>
      <c r="F14" s="85"/>
      <c r="G14" s="85"/>
      <c r="H14" s="86"/>
    </row>
    <row r="15" spans="1:28" ht="30.75" customHeight="1" x14ac:dyDescent="0.25">
      <c r="A15" s="84"/>
      <c r="B15" s="85"/>
      <c r="C15" s="85"/>
      <c r="D15" s="85"/>
      <c r="E15" s="85"/>
      <c r="F15" s="85"/>
      <c r="G15" s="85"/>
      <c r="H15" s="86"/>
    </row>
    <row r="16" spans="1:28" ht="30.75" customHeight="1" x14ac:dyDescent="0.25">
      <c r="A16" s="84"/>
      <c r="B16" s="85"/>
      <c r="C16" s="85"/>
      <c r="D16" s="85"/>
      <c r="E16" s="85"/>
      <c r="F16" s="85"/>
      <c r="G16" s="85"/>
      <c r="H16" s="86"/>
    </row>
    <row r="17" spans="1:8" ht="30.75" customHeight="1" x14ac:dyDescent="0.25">
      <c r="A17" s="84"/>
      <c r="B17" s="85"/>
      <c r="C17" s="85"/>
      <c r="D17" s="85"/>
      <c r="E17" s="85"/>
      <c r="F17" s="85"/>
      <c r="G17" s="85"/>
      <c r="H17" s="86"/>
    </row>
    <row r="18" spans="1:8" ht="30.75" customHeight="1" x14ac:dyDescent="0.25">
      <c r="A18" s="84"/>
      <c r="B18" s="85"/>
      <c r="C18" s="85"/>
      <c r="D18" s="85"/>
      <c r="E18" s="85"/>
      <c r="F18" s="85"/>
      <c r="G18" s="85"/>
      <c r="H18" s="86"/>
    </row>
    <row r="19" spans="1:8" ht="30.75" customHeight="1" x14ac:dyDescent="0.25">
      <c r="A19" s="84"/>
      <c r="B19" s="85"/>
      <c r="C19" s="85"/>
      <c r="D19" s="85"/>
      <c r="E19" s="85"/>
      <c r="F19" s="85"/>
      <c r="G19" s="85"/>
      <c r="H19" s="86"/>
    </row>
    <row r="20" spans="1:8" ht="30.75" customHeight="1" thickBot="1" x14ac:dyDescent="0.3">
      <c r="A20" s="87"/>
      <c r="B20" s="88"/>
      <c r="C20" s="88"/>
      <c r="D20" s="88"/>
      <c r="E20" s="88"/>
      <c r="F20" s="88"/>
      <c r="G20" s="88"/>
      <c r="H20" s="89"/>
    </row>
  </sheetData>
  <mergeCells count="1">
    <mergeCell ref="A10:H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940B8-9CF6-4C7C-89C9-F3A1C6DF908F}">
  <dimension ref="A1:AB26"/>
  <sheetViews>
    <sheetView workbookViewId="0">
      <selection activeCell="B7" sqref="B7:G7"/>
    </sheetView>
  </sheetViews>
  <sheetFormatPr defaultRowHeight="15" x14ac:dyDescent="0.25"/>
  <sheetData>
    <row r="1" spans="1:28" x14ac:dyDescent="0.25">
      <c r="A1" s="7" t="s">
        <v>5</v>
      </c>
      <c r="B1" s="10">
        <v>2024</v>
      </c>
      <c r="C1" s="11">
        <v>2025</v>
      </c>
      <c r="D1" s="11">
        <v>2026</v>
      </c>
      <c r="E1" s="11">
        <v>2027</v>
      </c>
      <c r="F1" s="11">
        <v>2028</v>
      </c>
      <c r="G1" s="11">
        <v>2029</v>
      </c>
      <c r="H1" s="11">
        <v>2030</v>
      </c>
      <c r="I1" s="11">
        <v>2031</v>
      </c>
      <c r="J1" s="11">
        <v>2032</v>
      </c>
      <c r="K1" s="11">
        <v>2033</v>
      </c>
      <c r="L1" s="11">
        <v>2034</v>
      </c>
      <c r="M1" s="11">
        <v>2035</v>
      </c>
      <c r="N1" s="11">
        <v>2036</v>
      </c>
      <c r="O1" s="11">
        <v>2037</v>
      </c>
      <c r="P1" s="11">
        <v>2038</v>
      </c>
      <c r="Q1" s="11">
        <v>2039</v>
      </c>
      <c r="R1" s="11">
        <v>2040</v>
      </c>
      <c r="S1" s="11">
        <v>2041</v>
      </c>
      <c r="T1" s="11">
        <v>2042</v>
      </c>
      <c r="U1" s="11">
        <v>2043</v>
      </c>
      <c r="V1" s="11">
        <v>2044</v>
      </c>
      <c r="W1" s="11">
        <v>2045</v>
      </c>
      <c r="X1" s="11">
        <v>2046</v>
      </c>
      <c r="Y1" s="11">
        <v>2047</v>
      </c>
      <c r="Z1" s="11">
        <v>2048</v>
      </c>
      <c r="AA1" s="11">
        <v>2049</v>
      </c>
      <c r="AB1" s="12">
        <v>2050</v>
      </c>
    </row>
    <row r="2" spans="1:28" ht="15.75" thickBot="1" x14ac:dyDescent="0.3">
      <c r="A2" s="8" t="s">
        <v>6</v>
      </c>
      <c r="B2" s="13">
        <f>B1-$B$1+1</f>
        <v>1</v>
      </c>
      <c r="C2" s="5">
        <f>C1-$B$1+1</f>
        <v>2</v>
      </c>
      <c r="D2" s="5">
        <f t="shared" ref="D2:AB2" si="0">D1-$B$1+1</f>
        <v>3</v>
      </c>
      <c r="E2" s="5">
        <f t="shared" si="0"/>
        <v>4</v>
      </c>
      <c r="F2" s="5">
        <f t="shared" si="0"/>
        <v>5</v>
      </c>
      <c r="G2" s="5">
        <f t="shared" si="0"/>
        <v>6</v>
      </c>
      <c r="H2" s="5">
        <f t="shared" si="0"/>
        <v>7</v>
      </c>
      <c r="I2" s="5">
        <f t="shared" si="0"/>
        <v>8</v>
      </c>
      <c r="J2" s="5">
        <f t="shared" si="0"/>
        <v>9</v>
      </c>
      <c r="K2" s="5">
        <f t="shared" si="0"/>
        <v>10</v>
      </c>
      <c r="L2" s="5">
        <f t="shared" si="0"/>
        <v>11</v>
      </c>
      <c r="M2" s="5">
        <f t="shared" si="0"/>
        <v>12</v>
      </c>
      <c r="N2" s="5">
        <f t="shared" si="0"/>
        <v>13</v>
      </c>
      <c r="O2" s="5">
        <f t="shared" si="0"/>
        <v>14</v>
      </c>
      <c r="P2" s="5">
        <f t="shared" si="0"/>
        <v>15</v>
      </c>
      <c r="Q2" s="5">
        <f t="shared" si="0"/>
        <v>16</v>
      </c>
      <c r="R2" s="5">
        <f t="shared" si="0"/>
        <v>17</v>
      </c>
      <c r="S2" s="5">
        <f t="shared" si="0"/>
        <v>18</v>
      </c>
      <c r="T2" s="5">
        <f t="shared" si="0"/>
        <v>19</v>
      </c>
      <c r="U2" s="5">
        <f t="shared" si="0"/>
        <v>20</v>
      </c>
      <c r="V2" s="5">
        <f t="shared" si="0"/>
        <v>21</v>
      </c>
      <c r="W2" s="5">
        <f t="shared" si="0"/>
        <v>22</v>
      </c>
      <c r="X2" s="5">
        <f t="shared" si="0"/>
        <v>23</v>
      </c>
      <c r="Y2" s="5">
        <f t="shared" si="0"/>
        <v>24</v>
      </c>
      <c r="Z2" s="5">
        <f t="shared" si="0"/>
        <v>25</v>
      </c>
      <c r="AA2" s="5">
        <f t="shared" si="0"/>
        <v>26</v>
      </c>
      <c r="AB2" s="14">
        <f t="shared" si="0"/>
        <v>27</v>
      </c>
    </row>
    <row r="3" spans="1:28" x14ac:dyDescent="0.25">
      <c r="A3" s="8" t="s">
        <v>10</v>
      </c>
      <c r="B3" s="1">
        <v>3.5</v>
      </c>
      <c r="C3" s="2">
        <f t="shared" ref="C3:AA3" si="1">$H$8*C2^-(1/2) + $H$9</f>
        <v>3.2823838142347288</v>
      </c>
      <c r="D3" s="2">
        <f t="shared" si="1"/>
        <v>3.185976265663383</v>
      </c>
      <c r="E3" s="2">
        <f t="shared" si="1"/>
        <v>3.1285059335841545</v>
      </c>
      <c r="F3" s="2">
        <f t="shared" si="1"/>
        <v>3.0892862614657695</v>
      </c>
      <c r="G3" s="2">
        <f t="shared" si="1"/>
        <v>3.0603355022317844</v>
      </c>
      <c r="H3" s="2">
        <f t="shared" si="1"/>
        <v>3.0378349852461484</v>
      </c>
      <c r="I3" s="2">
        <f t="shared" si="1"/>
        <v>3.0196978407015189</v>
      </c>
      <c r="J3" s="2">
        <f t="shared" si="1"/>
        <v>3.0046745781122057</v>
      </c>
      <c r="K3" s="2">
        <f t="shared" si="1"/>
        <v>2.991965344590696</v>
      </c>
      <c r="L3" s="2">
        <f t="shared" si="1"/>
        <v>2.981031218103714</v>
      </c>
      <c r="M3" s="2">
        <f t="shared" si="1"/>
        <v>2.971494066415846</v>
      </c>
      <c r="N3" s="2">
        <f t="shared" si="1"/>
        <v>2.9630796987056867</v>
      </c>
      <c r="O3" s="2">
        <f t="shared" si="1"/>
        <v>2.9555837982750996</v>
      </c>
      <c r="P3" s="2">
        <f t="shared" si="1"/>
        <v>2.9488505781607675</v>
      </c>
      <c r="Q3" s="2">
        <f t="shared" si="1"/>
        <v>2.9427589003762313</v>
      </c>
      <c r="R3" s="2">
        <f t="shared" si="1"/>
        <v>2.937212958359221</v>
      </c>
      <c r="S3" s="2">
        <f t="shared" si="1"/>
        <v>2.9321358495237821</v>
      </c>
      <c r="T3" s="2">
        <f t="shared" si="1"/>
        <v>2.9274650349190097</v>
      </c>
      <c r="U3" s="2">
        <f t="shared" si="1"/>
        <v>2.9231490643170392</v>
      </c>
      <c r="V3" s="2">
        <f t="shared" si="1"/>
        <v>2.9191451699852196</v>
      </c>
      <c r="W3" s="2">
        <f t="shared" si="1"/>
        <v>2.9154174693317425</v>
      </c>
      <c r="X3" s="2">
        <f t="shared" si="1"/>
        <v>2.9119356023370688</v>
      </c>
      <c r="Y3" s="2">
        <f t="shared" si="1"/>
        <v>2.9086736847000463</v>
      </c>
      <c r="Z3" s="2">
        <f t="shared" si="1"/>
        <v>2.9056094937346471</v>
      </c>
      <c r="AA3" s="2">
        <f t="shared" si="1"/>
        <v>2.9027238282327956</v>
      </c>
      <c r="AB3" s="3">
        <v>2.9</v>
      </c>
    </row>
    <row r="4" spans="1:28" x14ac:dyDescent="0.25">
      <c r="A4" s="8" t="s">
        <v>8</v>
      </c>
      <c r="B4" s="1">
        <v>3.5</v>
      </c>
      <c r="C4" s="2">
        <f t="shared" ref="C4:AA4" si="2">$H$10*C2^-(1/2) + $H$11</f>
        <v>3.1373063570578816</v>
      </c>
      <c r="D4" s="2">
        <f t="shared" si="2"/>
        <v>2.9766271094389718</v>
      </c>
      <c r="E4" s="2">
        <f t="shared" si="2"/>
        <v>2.8808432226402569</v>
      </c>
      <c r="F4" s="2">
        <f t="shared" si="2"/>
        <v>2.8154771024429492</v>
      </c>
      <c r="G4" s="2">
        <f t="shared" si="2"/>
        <v>2.7672258370529739</v>
      </c>
      <c r="H4" s="2">
        <f t="shared" si="2"/>
        <v>2.7297249754102477</v>
      </c>
      <c r="I4" s="2">
        <f t="shared" si="2"/>
        <v>2.6994964011691978</v>
      </c>
      <c r="J4" s="2">
        <f t="shared" si="2"/>
        <v>2.6744576301870095</v>
      </c>
      <c r="K4" s="2">
        <f t="shared" si="2"/>
        <v>2.6532755743178269</v>
      </c>
      <c r="L4" s="2">
        <f t="shared" si="2"/>
        <v>2.6350520301728566</v>
      </c>
      <c r="M4" s="2">
        <f t="shared" si="2"/>
        <v>2.6191567773597431</v>
      </c>
      <c r="N4" s="2">
        <f t="shared" si="2"/>
        <v>2.6051328311761441</v>
      </c>
      <c r="O4" s="2">
        <f t="shared" si="2"/>
        <v>2.5926396637918332</v>
      </c>
      <c r="P4" s="2">
        <f t="shared" si="2"/>
        <v>2.5814176302679459</v>
      </c>
      <c r="Q4" s="2">
        <f t="shared" si="2"/>
        <v>2.5712648339603859</v>
      </c>
      <c r="R4" s="2">
        <f t="shared" si="2"/>
        <v>2.5620215972653679</v>
      </c>
      <c r="S4" s="2">
        <f t="shared" si="2"/>
        <v>2.5535597492063036</v>
      </c>
      <c r="T4" s="2">
        <f t="shared" si="2"/>
        <v>2.5457750581983492</v>
      </c>
      <c r="U4" s="2">
        <f t="shared" si="2"/>
        <v>2.5385817738617318</v>
      </c>
      <c r="V4" s="2">
        <f t="shared" si="2"/>
        <v>2.5319086166420326</v>
      </c>
      <c r="W4" s="2">
        <f t="shared" si="2"/>
        <v>2.5256957822195711</v>
      </c>
      <c r="X4" s="2">
        <f t="shared" si="2"/>
        <v>2.5198926705617812</v>
      </c>
      <c r="Y4" s="2">
        <f t="shared" si="2"/>
        <v>2.5144561411667441</v>
      </c>
      <c r="Z4" s="2">
        <f t="shared" si="2"/>
        <v>2.5093491562244115</v>
      </c>
      <c r="AA4" s="2">
        <f t="shared" si="2"/>
        <v>2.5045397137213259</v>
      </c>
      <c r="AB4" s="3">
        <v>2.5</v>
      </c>
    </row>
    <row r="5" spans="1:28" ht="15.75" thickBot="1" x14ac:dyDescent="0.3">
      <c r="A5" s="9" t="s">
        <v>9</v>
      </c>
      <c r="B5" s="4">
        <v>3.5</v>
      </c>
      <c r="C5" s="5">
        <f t="shared" ref="C5:AA5" si="3">$H$12*C2^-(1/2) + $H$13</f>
        <v>2.5932658926447036</v>
      </c>
      <c r="D5" s="5">
        <f t="shared" si="3"/>
        <v>2.1915677735974293</v>
      </c>
      <c r="E5" s="5">
        <f t="shared" si="3"/>
        <v>1.9521080566006426</v>
      </c>
      <c r="F5" s="5">
        <f t="shared" si="3"/>
        <v>1.7886927561073731</v>
      </c>
      <c r="G5" s="5">
        <f t="shared" si="3"/>
        <v>1.668064592632434</v>
      </c>
      <c r="H5" s="5">
        <f t="shared" si="3"/>
        <v>1.5743124385256184</v>
      </c>
      <c r="I5" s="5">
        <f t="shared" si="3"/>
        <v>1.4987410029229944</v>
      </c>
      <c r="J5" s="5">
        <f t="shared" si="3"/>
        <v>1.4361440754675234</v>
      </c>
      <c r="K5" s="5">
        <f t="shared" si="3"/>
        <v>1.3831889357945664</v>
      </c>
      <c r="L5" s="5">
        <f t="shared" si="3"/>
        <v>1.3376300754321409</v>
      </c>
      <c r="M5" s="5">
        <f t="shared" si="3"/>
        <v>1.2978919433993572</v>
      </c>
      <c r="N5" s="5">
        <f t="shared" si="3"/>
        <v>1.2628320779403601</v>
      </c>
      <c r="O5" s="5">
        <f t="shared" si="3"/>
        <v>1.2315991594795821</v>
      </c>
      <c r="P5" s="5">
        <f t="shared" si="3"/>
        <v>1.2035440756698645</v>
      </c>
      <c r="Q5" s="5">
        <f t="shared" si="3"/>
        <v>1.178162084900964</v>
      </c>
      <c r="R5" s="5">
        <f t="shared" si="3"/>
        <v>1.1550539931634198</v>
      </c>
      <c r="S5" s="5">
        <f t="shared" si="3"/>
        <v>1.1338993730157583</v>
      </c>
      <c r="T5" s="5">
        <f t="shared" si="3"/>
        <v>1.1144376454958724</v>
      </c>
      <c r="U5" s="5">
        <f t="shared" si="3"/>
        <v>1.0964544346543292</v>
      </c>
      <c r="V5" s="5">
        <f t="shared" si="3"/>
        <v>1.0797715416050813</v>
      </c>
      <c r="W5" s="5">
        <f t="shared" si="3"/>
        <v>1.0642394555489272</v>
      </c>
      <c r="X5" s="5">
        <f t="shared" si="3"/>
        <v>1.0497316764044529</v>
      </c>
      <c r="Y5" s="5">
        <f t="shared" si="3"/>
        <v>1.0361403529168598</v>
      </c>
      <c r="Z5" s="5">
        <f t="shared" si="3"/>
        <v>1.0233728905610282</v>
      </c>
      <c r="AA5" s="5">
        <f t="shared" si="3"/>
        <v>1.0113492843033147</v>
      </c>
      <c r="AB5" s="6">
        <v>1</v>
      </c>
    </row>
    <row r="6" spans="1:28" ht="15.75" thickBot="1" x14ac:dyDescent="0.3"/>
    <row r="7" spans="1:28" ht="15.75" thickBot="1" x14ac:dyDescent="0.3">
      <c r="B7" s="94" t="s">
        <v>3</v>
      </c>
      <c r="C7" s="95"/>
      <c r="D7" s="31" t="s">
        <v>2</v>
      </c>
      <c r="E7" s="96" t="s">
        <v>4</v>
      </c>
      <c r="F7" s="96"/>
      <c r="G7" s="55" t="s">
        <v>0</v>
      </c>
    </row>
    <row r="8" spans="1:28" x14ac:dyDescent="0.25">
      <c r="A8" s="92" t="str">
        <f>A3</f>
        <v>Ex1</v>
      </c>
      <c r="B8" s="27">
        <f>1/SQRT($B$2)</f>
        <v>1</v>
      </c>
      <c r="C8" s="28">
        <v>1</v>
      </c>
      <c r="D8" s="15">
        <f>B3</f>
        <v>3.5</v>
      </c>
      <c r="E8" s="29" cm="1">
        <f t="array" ref="E8:F9">MINVERSE(B8:C9)</f>
        <v>1.2383135547194859</v>
      </c>
      <c r="F8" s="28">
        <v>-1.2383135547194859</v>
      </c>
      <c r="G8" s="15" t="s">
        <v>1</v>
      </c>
      <c r="H8" s="16" cm="1">
        <f t="array" ref="H8:H9">MMULT(_xlfn.ANCHORARRAY(E8),D8:D9)</f>
        <v>0.74298813283169141</v>
      </c>
    </row>
    <row r="9" spans="1:28" ht="15.75" thickBot="1" x14ac:dyDescent="0.3">
      <c r="A9" s="93"/>
      <c r="B9" s="22">
        <f>1/SQRT($AB$2)</f>
        <v>0.19245008972987526</v>
      </c>
      <c r="C9" s="24">
        <v>1</v>
      </c>
      <c r="D9" s="25">
        <f>AB3</f>
        <v>2.9</v>
      </c>
      <c r="E9" s="23">
        <v>-0.23831355471948587</v>
      </c>
      <c r="F9" s="24">
        <v>1.2383135547194859</v>
      </c>
      <c r="G9" s="20" t="s">
        <v>2</v>
      </c>
      <c r="H9" s="21">
        <v>2.7570118671683086</v>
      </c>
    </row>
    <row r="10" spans="1:28" x14ac:dyDescent="0.25">
      <c r="A10" s="90" t="str">
        <f>A4</f>
        <v>Ex2</v>
      </c>
      <c r="B10" s="17">
        <f>1/SQRT($B$2)</f>
        <v>1</v>
      </c>
      <c r="C10" s="19">
        <v>1</v>
      </c>
      <c r="D10" s="26">
        <f>B4</f>
        <v>3.5</v>
      </c>
      <c r="E10" s="18" cm="1">
        <f t="array" ref="E10:F11">MINVERSE(B10:C11)</f>
        <v>1.2383135547194859</v>
      </c>
      <c r="F10" s="19">
        <v>-1.2383135547194859</v>
      </c>
      <c r="G10" s="15" t="s">
        <v>1</v>
      </c>
      <c r="H10" s="16" cm="1">
        <f t="array" ref="H10:H11">MMULT(_xlfn.ANCHORARRAY(E10),D10:D11)</f>
        <v>1.2383135547194857</v>
      </c>
    </row>
    <row r="11" spans="1:28" ht="15.75" thickBot="1" x14ac:dyDescent="0.3">
      <c r="A11" s="91"/>
      <c r="B11" s="22">
        <f>1/SQRT($AB$2)</f>
        <v>0.19245008972987526</v>
      </c>
      <c r="C11" s="24">
        <v>1</v>
      </c>
      <c r="D11" s="25">
        <f>AB4</f>
        <v>2.5</v>
      </c>
      <c r="E11" s="23">
        <v>-0.23831355471948587</v>
      </c>
      <c r="F11" s="24">
        <v>1.2383135547194859</v>
      </c>
      <c r="G11" s="20" t="s">
        <v>2</v>
      </c>
      <c r="H11" s="21">
        <v>2.2616864452805143</v>
      </c>
    </row>
    <row r="12" spans="1:28" x14ac:dyDescent="0.25">
      <c r="A12" s="90" t="str">
        <f>A5</f>
        <v>Ex3</v>
      </c>
      <c r="B12" s="17">
        <f>1/SQRT($B$2)</f>
        <v>1</v>
      </c>
      <c r="C12" s="19">
        <v>1</v>
      </c>
      <c r="D12" s="26">
        <f>B5</f>
        <v>3.5</v>
      </c>
      <c r="E12" s="18" cm="1">
        <f t="array" ref="E12:F13">MINVERSE(B12:C13)</f>
        <v>1.2383135547194859</v>
      </c>
      <c r="F12" s="19">
        <v>-1.2383135547194859</v>
      </c>
      <c r="G12" s="15" t="s">
        <v>1</v>
      </c>
      <c r="H12" s="16" cm="1">
        <f t="array" ref="H12:H13">MMULT(_xlfn.ANCHORARRAY(E12),D12:D13)</f>
        <v>3.0957838867987144</v>
      </c>
    </row>
    <row r="13" spans="1:28" ht="15.75" thickBot="1" x14ac:dyDescent="0.3">
      <c r="A13" s="91"/>
      <c r="B13" s="22">
        <f>1/SQRT($AB$2)</f>
        <v>0.19245008972987526</v>
      </c>
      <c r="C13" s="24">
        <v>1</v>
      </c>
      <c r="D13" s="25">
        <f>AB5</f>
        <v>1</v>
      </c>
      <c r="E13" s="23">
        <v>-0.23831355471948587</v>
      </c>
      <c r="F13" s="24">
        <v>1.2383135547194859</v>
      </c>
      <c r="G13" s="24" t="s">
        <v>2</v>
      </c>
      <c r="H13" s="30">
        <v>0.40421611320128537</v>
      </c>
    </row>
    <row r="15" spans="1:28" ht="15.75" thickBot="1" x14ac:dyDescent="0.3"/>
    <row r="16" spans="1:28" ht="30.75" customHeight="1" x14ac:dyDescent="0.25">
      <c r="A16" s="81" t="s">
        <v>7</v>
      </c>
      <c r="B16" s="82"/>
      <c r="C16" s="82"/>
      <c r="D16" s="82"/>
      <c r="E16" s="82"/>
      <c r="F16" s="82"/>
      <c r="G16" s="82"/>
      <c r="H16" s="83"/>
    </row>
    <row r="17" spans="1:8" ht="30.75" customHeight="1" x14ac:dyDescent="0.25">
      <c r="A17" s="84"/>
      <c r="B17" s="85"/>
      <c r="C17" s="85"/>
      <c r="D17" s="85"/>
      <c r="E17" s="85"/>
      <c r="F17" s="85"/>
      <c r="G17" s="85"/>
      <c r="H17" s="86"/>
    </row>
    <row r="18" spans="1:8" ht="30.75" customHeight="1" x14ac:dyDescent="0.25">
      <c r="A18" s="84"/>
      <c r="B18" s="85"/>
      <c r="C18" s="85"/>
      <c r="D18" s="85"/>
      <c r="E18" s="85"/>
      <c r="F18" s="85"/>
      <c r="G18" s="85"/>
      <c r="H18" s="86"/>
    </row>
    <row r="19" spans="1:8" ht="30.75" customHeight="1" x14ac:dyDescent="0.25">
      <c r="A19" s="84"/>
      <c r="B19" s="85"/>
      <c r="C19" s="85"/>
      <c r="D19" s="85"/>
      <c r="E19" s="85"/>
      <c r="F19" s="85"/>
      <c r="G19" s="85"/>
      <c r="H19" s="86"/>
    </row>
    <row r="20" spans="1:8" ht="30.75" customHeight="1" x14ac:dyDescent="0.25">
      <c r="A20" s="84"/>
      <c r="B20" s="85"/>
      <c r="C20" s="85"/>
      <c r="D20" s="85"/>
      <c r="E20" s="85"/>
      <c r="F20" s="85"/>
      <c r="G20" s="85"/>
      <c r="H20" s="86"/>
    </row>
    <row r="21" spans="1:8" ht="30.75" customHeight="1" x14ac:dyDescent="0.25">
      <c r="A21" s="84"/>
      <c r="B21" s="85"/>
      <c r="C21" s="85"/>
      <c r="D21" s="85"/>
      <c r="E21" s="85"/>
      <c r="F21" s="85"/>
      <c r="G21" s="85"/>
      <c r="H21" s="86"/>
    </row>
    <row r="22" spans="1:8" ht="30.75" customHeight="1" x14ac:dyDescent="0.25">
      <c r="A22" s="84"/>
      <c r="B22" s="85"/>
      <c r="C22" s="85"/>
      <c r="D22" s="85"/>
      <c r="E22" s="85"/>
      <c r="F22" s="85"/>
      <c r="G22" s="85"/>
      <c r="H22" s="86"/>
    </row>
    <row r="23" spans="1:8" ht="30.75" customHeight="1" x14ac:dyDescent="0.25">
      <c r="A23" s="84"/>
      <c r="B23" s="85"/>
      <c r="C23" s="85"/>
      <c r="D23" s="85"/>
      <c r="E23" s="85"/>
      <c r="F23" s="85"/>
      <c r="G23" s="85"/>
      <c r="H23" s="86"/>
    </row>
    <row r="24" spans="1:8" ht="30.75" customHeight="1" x14ac:dyDescent="0.25">
      <c r="A24" s="84"/>
      <c r="B24" s="85"/>
      <c r="C24" s="85"/>
      <c r="D24" s="85"/>
      <c r="E24" s="85"/>
      <c r="F24" s="85"/>
      <c r="G24" s="85"/>
      <c r="H24" s="86"/>
    </row>
    <row r="25" spans="1:8" ht="30.75" customHeight="1" x14ac:dyDescent="0.25">
      <c r="A25" s="84"/>
      <c r="B25" s="85"/>
      <c r="C25" s="85"/>
      <c r="D25" s="85"/>
      <c r="E25" s="85"/>
      <c r="F25" s="85"/>
      <c r="G25" s="85"/>
      <c r="H25" s="86"/>
    </row>
    <row r="26" spans="1:8" ht="30.75" customHeight="1" thickBot="1" x14ac:dyDescent="0.3">
      <c r="A26" s="87"/>
      <c r="B26" s="88"/>
      <c r="C26" s="88"/>
      <c r="D26" s="88"/>
      <c r="E26" s="88"/>
      <c r="F26" s="88"/>
      <c r="G26" s="88"/>
      <c r="H26" s="89"/>
    </row>
  </sheetData>
  <mergeCells count="6">
    <mergeCell ref="A12:A13"/>
    <mergeCell ref="A16:H26"/>
    <mergeCell ref="A8:A9"/>
    <mergeCell ref="B7:C7"/>
    <mergeCell ref="E7:F7"/>
    <mergeCell ref="A10:A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9018-EE0E-499D-9565-9FEA8892E7BD}">
  <dimension ref="A1:AB49"/>
  <sheetViews>
    <sheetView zoomScale="85" zoomScaleNormal="85" workbookViewId="0">
      <selection activeCell="R28" sqref="R28"/>
    </sheetView>
  </sheetViews>
  <sheetFormatPr defaultRowHeight="15" x14ac:dyDescent="0.25"/>
  <cols>
    <col min="8" max="8" width="12" bestFit="1" customWidth="1"/>
    <col min="14" max="14" width="12" bestFit="1" customWidth="1"/>
  </cols>
  <sheetData>
    <row r="1" spans="1:28" x14ac:dyDescent="0.25">
      <c r="A1" s="7" t="s">
        <v>5</v>
      </c>
      <c r="B1" s="10">
        <v>2024</v>
      </c>
      <c r="C1" s="11">
        <v>2025</v>
      </c>
      <c r="D1" s="11">
        <v>2026</v>
      </c>
      <c r="E1" s="11">
        <v>2027</v>
      </c>
      <c r="F1" s="11">
        <v>2028</v>
      </c>
      <c r="G1" s="11">
        <v>2029</v>
      </c>
      <c r="H1" s="11">
        <v>2030</v>
      </c>
      <c r="I1" s="11">
        <v>2031</v>
      </c>
      <c r="J1" s="11">
        <v>2032</v>
      </c>
      <c r="K1" s="11">
        <v>2033</v>
      </c>
      <c r="L1" s="11">
        <v>2034</v>
      </c>
      <c r="M1" s="11">
        <v>2035</v>
      </c>
      <c r="N1" s="11">
        <v>2036</v>
      </c>
      <c r="O1" s="11">
        <v>2037</v>
      </c>
      <c r="P1" s="11">
        <v>2038</v>
      </c>
      <c r="Q1" s="11">
        <v>2039</v>
      </c>
      <c r="R1" s="11">
        <v>2040</v>
      </c>
      <c r="S1" s="11">
        <v>2041</v>
      </c>
      <c r="T1" s="11">
        <v>2042</v>
      </c>
      <c r="U1" s="11">
        <v>2043</v>
      </c>
      <c r="V1" s="11">
        <v>2044</v>
      </c>
      <c r="W1" s="11">
        <v>2045</v>
      </c>
      <c r="X1" s="11">
        <v>2046</v>
      </c>
      <c r="Y1" s="11">
        <v>2047</v>
      </c>
      <c r="Z1" s="11">
        <v>2048</v>
      </c>
      <c r="AA1" s="11">
        <v>2049</v>
      </c>
      <c r="AB1" s="12">
        <v>2050</v>
      </c>
    </row>
    <row r="2" spans="1:28" ht="15.75" thickBot="1" x14ac:dyDescent="0.3">
      <c r="A2" s="8" t="s">
        <v>6</v>
      </c>
      <c r="B2" s="13">
        <f>B1-$B$1</f>
        <v>0</v>
      </c>
      <c r="C2" s="5">
        <f t="shared" ref="C2:AB2" si="0">C1-$B$1</f>
        <v>1</v>
      </c>
      <c r="D2" s="5">
        <f t="shared" si="0"/>
        <v>2</v>
      </c>
      <c r="E2" s="5">
        <f t="shared" si="0"/>
        <v>3</v>
      </c>
      <c r="F2" s="5">
        <f t="shared" si="0"/>
        <v>4</v>
      </c>
      <c r="G2" s="5">
        <f t="shared" si="0"/>
        <v>5</v>
      </c>
      <c r="H2" s="5">
        <f t="shared" si="0"/>
        <v>6</v>
      </c>
      <c r="I2" s="5">
        <f t="shared" si="0"/>
        <v>7</v>
      </c>
      <c r="J2" s="5">
        <f t="shared" si="0"/>
        <v>8</v>
      </c>
      <c r="K2" s="5">
        <f t="shared" si="0"/>
        <v>9</v>
      </c>
      <c r="L2" s="5">
        <f t="shared" si="0"/>
        <v>10</v>
      </c>
      <c r="M2" s="5">
        <f t="shared" si="0"/>
        <v>11</v>
      </c>
      <c r="N2" s="5">
        <f t="shared" si="0"/>
        <v>12</v>
      </c>
      <c r="O2" s="5">
        <f t="shared" si="0"/>
        <v>13</v>
      </c>
      <c r="P2" s="5">
        <f t="shared" si="0"/>
        <v>14</v>
      </c>
      <c r="Q2" s="5">
        <f t="shared" si="0"/>
        <v>15</v>
      </c>
      <c r="R2" s="5">
        <f t="shared" si="0"/>
        <v>16</v>
      </c>
      <c r="S2" s="5">
        <f t="shared" si="0"/>
        <v>17</v>
      </c>
      <c r="T2" s="5">
        <f t="shared" si="0"/>
        <v>18</v>
      </c>
      <c r="U2" s="5">
        <f t="shared" si="0"/>
        <v>19</v>
      </c>
      <c r="V2" s="5">
        <f t="shared" si="0"/>
        <v>20</v>
      </c>
      <c r="W2" s="5">
        <f t="shared" si="0"/>
        <v>21</v>
      </c>
      <c r="X2" s="5">
        <f t="shared" si="0"/>
        <v>22</v>
      </c>
      <c r="Y2" s="5">
        <f t="shared" si="0"/>
        <v>23</v>
      </c>
      <c r="Z2" s="5">
        <f t="shared" si="0"/>
        <v>24</v>
      </c>
      <c r="AA2" s="5">
        <f t="shared" si="0"/>
        <v>25</v>
      </c>
      <c r="AB2" s="14">
        <f t="shared" si="0"/>
        <v>26</v>
      </c>
    </row>
    <row r="3" spans="1:28" x14ac:dyDescent="0.25">
      <c r="A3" s="8" t="s">
        <v>10</v>
      </c>
      <c r="B3" s="10">
        <v>3.5</v>
      </c>
      <c r="C3" s="50">
        <f>($L$9*C$2^3)+($L$10*C$2^2)+($L$11*C$2)+$L$12</f>
        <v>3.4856586865515435</v>
      </c>
      <c r="D3" s="50">
        <f>($L$9*D$2^3)+($L$10*D$2^2)+($L$11*D$2)+$L$12</f>
        <v>3.4446926699673952</v>
      </c>
      <c r="E3" s="50">
        <f t="shared" ref="E3:O3" si="1">($L$9*E$2^3)+($L$10*E$2^2)+($L$11*E$2)+$L$12</f>
        <v>3.3801888358893852</v>
      </c>
      <c r="F3" s="50">
        <f t="shared" si="1"/>
        <v>3.2952340699593448</v>
      </c>
      <c r="G3" s="50">
        <f t="shared" si="1"/>
        <v>3.192915257819104</v>
      </c>
      <c r="H3" s="50">
        <f t="shared" si="1"/>
        <v>3.0763192851104941</v>
      </c>
      <c r="I3" s="50">
        <f t="shared" si="1"/>
        <v>2.9485330374753453</v>
      </c>
      <c r="J3" s="50">
        <f t="shared" si="1"/>
        <v>2.8126434005554888</v>
      </c>
      <c r="K3" s="50">
        <f t="shared" si="1"/>
        <v>2.6717372599927547</v>
      </c>
      <c r="L3" s="50">
        <f t="shared" si="1"/>
        <v>2.5289015014289742</v>
      </c>
      <c r="M3" s="50">
        <f t="shared" si="1"/>
        <v>2.387223010505978</v>
      </c>
      <c r="N3" s="50">
        <f t="shared" si="1"/>
        <v>2.2497886728655963</v>
      </c>
      <c r="O3" s="50">
        <f t="shared" si="1"/>
        <v>2.1196853741496606</v>
      </c>
      <c r="P3" s="11">
        <v>2</v>
      </c>
      <c r="Q3" s="50">
        <f>($L$9*Q$2^3)+($L$10*Q$2^2)+($L$11*Q$2)+$L$12</f>
        <v>1.8938194360584479</v>
      </c>
      <c r="R3" s="50">
        <f t="shared" ref="R3:AA3" si="2">($L$9*R$2^3)+($L$10*R$2^2)+($L$11*R$2)+$L$12</f>
        <v>1.8042305679668327</v>
      </c>
      <c r="S3" s="50">
        <f t="shared" si="2"/>
        <v>1.734320281366986</v>
      </c>
      <c r="T3" s="50">
        <f t="shared" si="2"/>
        <v>1.687175461900738</v>
      </c>
      <c r="U3" s="50">
        <f t="shared" si="2"/>
        <v>1.6658829952099192</v>
      </c>
      <c r="V3" s="50">
        <f t="shared" si="2"/>
        <v>1.6735297669363627</v>
      </c>
      <c r="W3" s="50">
        <f t="shared" si="2"/>
        <v>1.7132026627218959</v>
      </c>
      <c r="X3" s="50">
        <f t="shared" si="2"/>
        <v>1.7879885682083501</v>
      </c>
      <c r="Y3" s="50">
        <f t="shared" si="2"/>
        <v>1.9009743690375585</v>
      </c>
      <c r="Z3" s="50">
        <f t="shared" si="2"/>
        <v>2.0552469508513482</v>
      </c>
      <c r="AA3" s="50">
        <f t="shared" si="2"/>
        <v>2.2538931992915536</v>
      </c>
      <c r="AB3" s="12">
        <v>2.5</v>
      </c>
    </row>
    <row r="4" spans="1:28" x14ac:dyDescent="0.25">
      <c r="A4" s="8" t="s">
        <v>8</v>
      </c>
      <c r="B4" s="51">
        <v>3.5</v>
      </c>
      <c r="C4" s="2">
        <f t="shared" ref="C4:O4" si="3">($L$13*C$2^3)+($L$14*C$2^2)+($L$15*C$2)+$L$16</f>
        <v>3.8465490362811794</v>
      </c>
      <c r="D4" s="2">
        <f t="shared" si="3"/>
        <v>4.0843014128728417</v>
      </c>
      <c r="E4" s="2">
        <f t="shared" si="3"/>
        <v>4.2230066064887488</v>
      </c>
      <c r="F4" s="2">
        <f t="shared" si="3"/>
        <v>4.2724140938426656</v>
      </c>
      <c r="G4" s="2">
        <f t="shared" si="3"/>
        <v>4.2422733516483522</v>
      </c>
      <c r="H4" s="2">
        <f t="shared" si="3"/>
        <v>4.1423338566195707</v>
      </c>
      <c r="I4" s="2">
        <f t="shared" si="3"/>
        <v>3.9823450854700853</v>
      </c>
      <c r="J4" s="2">
        <f t="shared" si="3"/>
        <v>3.7720565149136576</v>
      </c>
      <c r="K4" s="2">
        <f t="shared" si="3"/>
        <v>3.5212176216640501</v>
      </c>
      <c r="L4" s="2">
        <f t="shared" si="3"/>
        <v>3.2395778824350261</v>
      </c>
      <c r="M4" s="2">
        <f t="shared" si="3"/>
        <v>2.9368867739403459</v>
      </c>
      <c r="N4" s="2">
        <f t="shared" si="3"/>
        <v>2.6228937728937733</v>
      </c>
      <c r="O4" s="2">
        <f t="shared" si="3"/>
        <v>2.3073483560090695</v>
      </c>
      <c r="P4" s="1">
        <v>2</v>
      </c>
      <c r="Q4" s="2">
        <f t="shared" ref="Q4:AA4" si="4">($L$13*Q$2^3)+($L$14*Q$2^2)+($L$15*Q$2)+$L$16</f>
        <v>1.7105981815803259</v>
      </c>
      <c r="R4" s="2">
        <f t="shared" si="4"/>
        <v>1.4488923774638067</v>
      </c>
      <c r="S4" s="2">
        <f t="shared" si="4"/>
        <v>1.2246320643642079</v>
      </c>
      <c r="T4" s="2">
        <f t="shared" si="4"/>
        <v>1.0475667189952906</v>
      </c>
      <c r="U4" s="2">
        <f t="shared" si="4"/>
        <v>0.92744581807081961</v>
      </c>
      <c r="V4" s="2">
        <f t="shared" si="4"/>
        <v>0.87401883830455596</v>
      </c>
      <c r="W4" s="2">
        <f t="shared" si="4"/>
        <v>0.89703525641025728</v>
      </c>
      <c r="X4" s="2">
        <f t="shared" si="4"/>
        <v>1.0062445491016945</v>
      </c>
      <c r="Y4" s="2">
        <f t="shared" si="4"/>
        <v>1.2113961930926234</v>
      </c>
      <c r="Z4" s="2">
        <f t="shared" si="4"/>
        <v>1.5222396650968122</v>
      </c>
      <c r="AA4" s="2">
        <f t="shared" si="4"/>
        <v>1.9485244418280168</v>
      </c>
      <c r="AB4" s="3">
        <v>2.5</v>
      </c>
    </row>
    <row r="5" spans="1:28" ht="15.75" thickBot="1" x14ac:dyDescent="0.3">
      <c r="A5" s="9" t="s">
        <v>9</v>
      </c>
      <c r="B5" s="52">
        <v>3.5</v>
      </c>
      <c r="C5" s="5">
        <f>($N$19*C2^4)+($N$20*C2^3)+($N$21*C2^2)+($N$22*C2)+$N$23</f>
        <v>3.6413604605498637</v>
      </c>
      <c r="D5" s="5">
        <f t="shared" ref="D5:O5" si="5">($N$19*D2^4)+($N$20*D2^3)+($N$21*D2^2)+($N$22*D2)+$N$23</f>
        <v>3.7855796164992319</v>
      </c>
      <c r="E5" s="5">
        <f t="shared" si="5"/>
        <v>3.9149444486447282</v>
      </c>
      <c r="F5" s="5">
        <f t="shared" si="5"/>
        <v>4.0144475833983355</v>
      </c>
      <c r="G5" s="5">
        <f t="shared" si="5"/>
        <v>4.0717872927873993</v>
      </c>
      <c r="H5" s="5">
        <f t="shared" si="5"/>
        <v>4.0773674944546254</v>
      </c>
      <c r="I5" s="5">
        <f t="shared" si="5"/>
        <v>4.0242977516580787</v>
      </c>
      <c r="J5" s="5">
        <f t="shared" si="5"/>
        <v>3.9083932732711877</v>
      </c>
      <c r="K5" s="5">
        <f t="shared" si="5"/>
        <v>3.7281749137827402</v>
      </c>
      <c r="L5" s="5">
        <f t="shared" si="5"/>
        <v>3.4848691732968855</v>
      </c>
      <c r="M5" s="5">
        <f t="shared" si="5"/>
        <v>3.1824081975331322</v>
      </c>
      <c r="N5" s="5">
        <f t="shared" si="5"/>
        <v>2.8274297778263522</v>
      </c>
      <c r="O5" s="5">
        <f t="shared" si="5"/>
        <v>2.4292773511267769</v>
      </c>
      <c r="P5" s="4">
        <v>2</v>
      </c>
      <c r="Q5" s="5">
        <f>($N$19*Q2^4)+($N$20*Q2^3)+($N$21*Q2^2)+($N$22*Q2)+$N$23</f>
        <v>1.5543524526269685</v>
      </c>
      <c r="R5" s="5">
        <f t="shared" ref="R5:AA5" si="6">($N$19*R2^4)+($N$20*R2^3)+($N$21*R2^2)+($N$22*R2)+$N$23</f>
        <v>1.1097950828040033</v>
      </c>
      <c r="S5" s="5">
        <f t="shared" si="6"/>
        <v>0.6864939099427767</v>
      </c>
      <c r="T5" s="5">
        <f t="shared" si="6"/>
        <v>0.30732059907032516</v>
      </c>
      <c r="U5" s="5">
        <f t="shared" si="6"/>
        <v>-2.1475391709566694E-3</v>
      </c>
      <c r="V5" s="5">
        <f t="shared" si="6"/>
        <v>-0.21362754852330523</v>
      </c>
      <c r="W5" s="5">
        <f t="shared" si="6"/>
        <v>-0.29613082711360672</v>
      </c>
      <c r="X5" s="5">
        <f t="shared" si="6"/>
        <v>-0.21596312745339086</v>
      </c>
      <c r="Y5" s="5">
        <f t="shared" si="6"/>
        <v>6.3275443561201072E-2</v>
      </c>
      <c r="Z5" s="5">
        <f t="shared" si="6"/>
        <v>0.58069042464935361</v>
      </c>
      <c r="AA5" s="5">
        <f t="shared" si="6"/>
        <v>1.3780930001456304</v>
      </c>
      <c r="AB5" s="6">
        <v>2.5</v>
      </c>
    </row>
    <row r="7" spans="1:28" ht="15.75" thickBot="1" x14ac:dyDescent="0.3"/>
    <row r="8" spans="1:28" ht="15.75" thickBot="1" x14ac:dyDescent="0.3">
      <c r="B8" s="94" t="s">
        <v>3</v>
      </c>
      <c r="C8" s="96"/>
      <c r="D8" s="96"/>
      <c r="E8" s="98"/>
      <c r="F8" s="43" t="s">
        <v>2</v>
      </c>
      <c r="G8" s="94" t="s">
        <v>4</v>
      </c>
      <c r="H8" s="96"/>
      <c r="I8" s="96"/>
      <c r="J8" s="96"/>
      <c r="K8" s="54" t="s">
        <v>0</v>
      </c>
    </row>
    <row r="9" spans="1:28" x14ac:dyDescent="0.25">
      <c r="A9" s="92" t="str">
        <f>A3</f>
        <v>Ex1</v>
      </c>
      <c r="B9" s="27">
        <f>$B$2^3</f>
        <v>0</v>
      </c>
      <c r="C9" s="29">
        <f>$B$2^2</f>
        <v>0</v>
      </c>
      <c r="D9" s="29">
        <f>$B$2</f>
        <v>0</v>
      </c>
      <c r="E9" s="29">
        <v>1</v>
      </c>
      <c r="F9" s="15">
        <f>B3</f>
        <v>3.5</v>
      </c>
      <c r="G9" s="29" cm="1">
        <f t="array" ref="G9:J12">MINVERSE(B9:E12)</f>
        <v>3.0189590629151069E-4</v>
      </c>
      <c r="H9" s="29">
        <v>-4.2517006802721087E-4</v>
      </c>
      <c r="I9" s="29">
        <v>1.2327416173570018E-4</v>
      </c>
      <c r="J9" s="29">
        <v>2.7472527472527466E-3</v>
      </c>
      <c r="K9" s="44" t="s">
        <v>1</v>
      </c>
      <c r="L9" s="16" cm="1">
        <f t="array" ref="L9:L12">MMULT(_xlfn.ANCHORARRAY(G9),F9:F12)</f>
        <v>5.1448094030511621E-4</v>
      </c>
    </row>
    <row r="10" spans="1:28" x14ac:dyDescent="0.25">
      <c r="A10" s="99"/>
      <c r="B10" s="36">
        <f>$P$2^3</f>
        <v>2744</v>
      </c>
      <c r="C10" s="38">
        <f>$P$2^2</f>
        <v>196</v>
      </c>
      <c r="D10" s="38">
        <f>$P$2</f>
        <v>14</v>
      </c>
      <c r="E10" s="38">
        <v>1</v>
      </c>
      <c r="F10" s="37">
        <f>P3</f>
        <v>2</v>
      </c>
      <c r="G10" s="38">
        <v>-9.3285835044076802E-3</v>
      </c>
      <c r="H10" s="38">
        <v>1.1054421768707483E-2</v>
      </c>
      <c r="I10" s="38">
        <v>-1.7258382642998027E-3</v>
      </c>
      <c r="J10" s="38">
        <v>-0.10989010989010989</v>
      </c>
      <c r="K10" s="45" t="s">
        <v>2</v>
      </c>
      <c r="L10" s="39">
        <v>-1.4855794388761419E-2</v>
      </c>
    </row>
    <row r="11" spans="1:28" x14ac:dyDescent="0.25">
      <c r="A11" s="99"/>
      <c r="B11" s="36">
        <f>$AB$2^3</f>
        <v>17576</v>
      </c>
      <c r="C11" s="38">
        <f>$AB$2^2</f>
        <v>676</v>
      </c>
      <c r="D11" s="38">
        <f>$AB$2</f>
        <v>26</v>
      </c>
      <c r="E11" s="38">
        <v>1</v>
      </c>
      <c r="F11" s="37">
        <f>AB3</f>
        <v>2.5</v>
      </c>
      <c r="G11" s="38">
        <v>0</v>
      </c>
      <c r="H11" s="38">
        <v>0</v>
      </c>
      <c r="I11" s="38">
        <v>0</v>
      </c>
      <c r="J11" s="38">
        <v>1</v>
      </c>
      <c r="K11" s="45" t="s">
        <v>17</v>
      </c>
      <c r="L11" s="39">
        <v>0</v>
      </c>
    </row>
    <row r="12" spans="1:28" ht="15.75" thickBot="1" x14ac:dyDescent="0.3">
      <c r="A12" s="93"/>
      <c r="B12" s="40">
        <f>3*$B$2^2</f>
        <v>0</v>
      </c>
      <c r="C12" s="41">
        <f>2*$B$2</f>
        <v>0</v>
      </c>
      <c r="D12" s="41">
        <v>1</v>
      </c>
      <c r="E12" s="41">
        <v>0</v>
      </c>
      <c r="F12" s="42">
        <v>0</v>
      </c>
      <c r="G12" s="23">
        <v>1</v>
      </c>
      <c r="H12" s="23">
        <v>0</v>
      </c>
      <c r="I12" s="23">
        <v>0</v>
      </c>
      <c r="J12" s="23">
        <v>0</v>
      </c>
      <c r="K12" s="46" t="s">
        <v>18</v>
      </c>
      <c r="L12" s="30">
        <v>3.5</v>
      </c>
    </row>
    <row r="13" spans="1:28" x14ac:dyDescent="0.25">
      <c r="A13" s="92" t="str">
        <f>A4</f>
        <v>Ex2</v>
      </c>
      <c r="B13" s="27">
        <f>$B$2^3</f>
        <v>0</v>
      </c>
      <c r="C13" s="29">
        <f>$B$2^2</f>
        <v>0</v>
      </c>
      <c r="D13" s="29">
        <f>$B$2</f>
        <v>0</v>
      </c>
      <c r="E13" s="29">
        <v>1</v>
      </c>
      <c r="F13" s="15">
        <f>B4</f>
        <v>3.5</v>
      </c>
      <c r="G13" s="29" cm="1">
        <f t="array" ref="G13:J16">MINVERSE(B13:E16)</f>
        <v>-1.9623233908948185E-4</v>
      </c>
      <c r="H13" s="29">
        <v>-7.0861678004535231E-5</v>
      </c>
      <c r="I13" s="29">
        <v>2.6709401709401712E-4</v>
      </c>
      <c r="J13" s="29">
        <v>-5.9523809523809529E-3</v>
      </c>
      <c r="K13" s="44" t="s">
        <v>1</v>
      </c>
      <c r="L13" s="16" cm="1">
        <f t="array" ref="L13:L16">MMULT(_xlfn.ANCHORARRAY(G13),F13:F16)</f>
        <v>1.6249127856270717E-3</v>
      </c>
    </row>
    <row r="14" spans="1:28" x14ac:dyDescent="0.25">
      <c r="A14" s="99"/>
      <c r="B14" s="36">
        <f>$P$2^3</f>
        <v>2744</v>
      </c>
      <c r="C14" s="38">
        <f>$P$2^2</f>
        <v>196</v>
      </c>
      <c r="D14" s="38">
        <f>$P$2</f>
        <v>14</v>
      </c>
      <c r="E14" s="38">
        <v>1</v>
      </c>
      <c r="F14" s="37">
        <f>P4</f>
        <v>2</v>
      </c>
      <c r="G14" s="38">
        <v>1.0596546310832022E-2</v>
      </c>
      <c r="H14" s="38">
        <v>-3.1179138321995427E-3</v>
      </c>
      <c r="I14" s="38">
        <v>-7.4786324786324798E-3</v>
      </c>
      <c r="J14" s="38">
        <v>0.23809523809523811</v>
      </c>
      <c r="K14" s="45" t="s">
        <v>2</v>
      </c>
      <c r="L14" s="39">
        <v>-5.9273068201639634E-2</v>
      </c>
    </row>
    <row r="15" spans="1:28" x14ac:dyDescent="0.25">
      <c r="A15" s="99"/>
      <c r="B15" s="36">
        <f>$AB$2^3</f>
        <v>17576</v>
      </c>
      <c r="C15" s="38">
        <f>$AB$2^2</f>
        <v>676</v>
      </c>
      <c r="D15" s="38">
        <f>$AB$2</f>
        <v>26</v>
      </c>
      <c r="E15" s="38">
        <v>1</v>
      </c>
      <c r="F15" s="37">
        <f>AB4</f>
        <v>2.5</v>
      </c>
      <c r="G15" s="38">
        <v>-0.18131868131868129</v>
      </c>
      <c r="H15" s="38">
        <v>0.12896825396825393</v>
      </c>
      <c r="I15" s="38">
        <v>5.2350427350427359E-2</v>
      </c>
      <c r="J15" s="38">
        <v>-2.1666666666666665</v>
      </c>
      <c r="K15" s="45" t="s">
        <v>17</v>
      </c>
      <c r="L15" s="39">
        <v>0.4041971916971917</v>
      </c>
    </row>
    <row r="16" spans="1:28" ht="15.75" thickBot="1" x14ac:dyDescent="0.3">
      <c r="A16" s="93"/>
      <c r="B16" s="40">
        <f>3*$P$2^2</f>
        <v>588</v>
      </c>
      <c r="C16" s="41">
        <f>2*$P$2</f>
        <v>28</v>
      </c>
      <c r="D16" s="41">
        <v>1</v>
      </c>
      <c r="E16" s="41">
        <v>0</v>
      </c>
      <c r="F16" s="42">
        <v>-0.3</v>
      </c>
      <c r="G16" s="23">
        <v>1</v>
      </c>
      <c r="H16" s="23">
        <v>0</v>
      </c>
      <c r="I16" s="23">
        <v>0</v>
      </c>
      <c r="J16" s="23">
        <v>0</v>
      </c>
      <c r="K16" s="46" t="s">
        <v>18</v>
      </c>
      <c r="L16" s="30">
        <v>3.5</v>
      </c>
    </row>
    <row r="17" spans="1:14" ht="15.75" thickBot="1" x14ac:dyDescent="0.3"/>
    <row r="18" spans="1:14" ht="15.75" thickBot="1" x14ac:dyDescent="0.3">
      <c r="B18" s="94" t="s">
        <v>3</v>
      </c>
      <c r="C18" s="96"/>
      <c r="D18" s="96"/>
      <c r="E18" s="96"/>
      <c r="F18" s="98"/>
      <c r="G18" s="43" t="s">
        <v>2</v>
      </c>
      <c r="H18" s="94" t="s">
        <v>4</v>
      </c>
      <c r="I18" s="96"/>
      <c r="J18" s="96"/>
      <c r="K18" s="96"/>
      <c r="L18" s="96"/>
      <c r="M18" s="54" t="s">
        <v>0</v>
      </c>
    </row>
    <row r="19" spans="1:14" x14ac:dyDescent="0.25">
      <c r="A19" s="92" t="str">
        <f>A5</f>
        <v>Ex3</v>
      </c>
      <c r="B19" s="27">
        <f>$B$2^4</f>
        <v>0</v>
      </c>
      <c r="C19" s="29">
        <f>$B$2^3</f>
        <v>0</v>
      </c>
      <c r="D19" s="29">
        <f>$B$2^2</f>
        <v>0</v>
      </c>
      <c r="E19" s="29">
        <f>B2</f>
        <v>0</v>
      </c>
      <c r="F19" s="29">
        <v>1</v>
      </c>
      <c r="G19" s="15">
        <f>B5</f>
        <v>3.5</v>
      </c>
      <c r="H19" s="29" cm="1">
        <f t="array" ref="H19:L23">MINVERSE(B19:F23)</f>
        <v>-9.211093812159367E-5</v>
      </c>
      <c r="I19" s="29">
        <v>1.447387465624547E-4</v>
      </c>
      <c r="J19" s="29">
        <v>-5.2627808440861031E-5</v>
      </c>
      <c r="K19" s="29">
        <v>-9.3523497778816831E-4</v>
      </c>
      <c r="L19" s="29">
        <v>2.7721554537618983E-4</v>
      </c>
      <c r="M19" s="44" t="s">
        <v>1</v>
      </c>
      <c r="N19" s="16" cm="1">
        <f t="array" ref="N19:N23">MMULT(_xlfn.ANCHORARRAY(H19),G19:G23)</f>
        <v>1.1273523397336882E-4</v>
      </c>
    </row>
    <row r="20" spans="1:14" x14ac:dyDescent="0.25">
      <c r="A20" s="99"/>
      <c r="B20" s="36">
        <f>$P$2^4</f>
        <v>38416</v>
      </c>
      <c r="C20" s="38">
        <f>$P$2^3</f>
        <v>2744</v>
      </c>
      <c r="D20" s="38">
        <f>$P$2^2</f>
        <v>196</v>
      </c>
      <c r="E20" s="38">
        <f>P2</f>
        <v>14</v>
      </c>
      <c r="F20" s="38">
        <v>1</v>
      </c>
      <c r="G20" s="37">
        <f>P5</f>
        <v>2</v>
      </c>
      <c r="H20" s="38">
        <v>3.6207744702196226E-3</v>
      </c>
      <c r="I20" s="38">
        <v>-5.6448111159357337E-3</v>
      </c>
      <c r="J20" s="38">
        <v>2.0240366457161111E-3</v>
      </c>
      <c r="K20" s="38">
        <v>3.6474164133738572E-2</v>
      </c>
      <c r="L20" s="38">
        <v>-1.0071761299257204E-2</v>
      </c>
      <c r="M20" s="45" t="s">
        <v>2</v>
      </c>
      <c r="N20" s="39">
        <v>-3.6285812710697158E-3</v>
      </c>
    </row>
    <row r="21" spans="1:14" x14ac:dyDescent="0.25">
      <c r="A21" s="99"/>
      <c r="B21" s="36">
        <f>$AB$2^4</f>
        <v>456976</v>
      </c>
      <c r="C21" s="38">
        <f>$AB$2^3</f>
        <v>17576</v>
      </c>
      <c r="D21" s="38">
        <f>$AB$2^2</f>
        <v>676</v>
      </c>
      <c r="E21" s="38">
        <f>AB2</f>
        <v>26</v>
      </c>
      <c r="F21" s="38">
        <v>1</v>
      </c>
      <c r="G21" s="37">
        <f>AB5</f>
        <v>2.5</v>
      </c>
      <c r="H21" s="38">
        <v>-2.8234606543242377E-2</v>
      </c>
      <c r="I21" s="38">
        <v>4.0942972933854377E-2</v>
      </c>
      <c r="J21" s="38">
        <v>-1.2708366390612002E-2</v>
      </c>
      <c r="K21" s="38">
        <v>-0.30301613280336664</v>
      </c>
      <c r="L21" s="38">
        <v>6.0232037885317481E-2</v>
      </c>
      <c r="M21" s="45" t="s">
        <v>17</v>
      </c>
      <c r="N21" s="39">
        <v>1.1525944875147916E-2</v>
      </c>
    </row>
    <row r="22" spans="1:14" x14ac:dyDescent="0.25">
      <c r="A22" s="99"/>
      <c r="B22" s="48">
        <f>4*$B$2^3</f>
        <v>0</v>
      </c>
      <c r="C22" s="49">
        <f>3*$B$3^2</f>
        <v>36.75</v>
      </c>
      <c r="D22" s="49">
        <f>2*B2</f>
        <v>0</v>
      </c>
      <c r="E22" s="49">
        <v>1</v>
      </c>
      <c r="F22" s="49">
        <v>0</v>
      </c>
      <c r="G22" s="47">
        <v>0</v>
      </c>
      <c r="H22" s="38">
        <v>-0.13306346178057113</v>
      </c>
      <c r="I22" s="38">
        <v>0.20744680851063824</v>
      </c>
      <c r="J22" s="38">
        <v>-7.4383346730067093E-2</v>
      </c>
      <c r="K22" s="38">
        <v>-0.34042553191489294</v>
      </c>
      <c r="L22" s="38">
        <v>0.3701372277477023</v>
      </c>
      <c r="M22" s="45" t="s">
        <v>18</v>
      </c>
      <c r="N22" s="39">
        <v>0.13335036171181211</v>
      </c>
    </row>
    <row r="23" spans="1:14" ht="15.75" thickBot="1" x14ac:dyDescent="0.3">
      <c r="A23" s="93"/>
      <c r="B23" s="40">
        <f>4*$AB$2^3</f>
        <v>70304</v>
      </c>
      <c r="C23" s="41">
        <f>3*$AB$2^2</f>
        <v>2028</v>
      </c>
      <c r="D23" s="41">
        <f>$AB$2</f>
        <v>26</v>
      </c>
      <c r="E23" s="41">
        <f>1</f>
        <v>1</v>
      </c>
      <c r="F23" s="41">
        <v>0</v>
      </c>
      <c r="G23" s="42">
        <v>1</v>
      </c>
      <c r="H23" s="23">
        <v>1</v>
      </c>
      <c r="I23" s="23">
        <v>0</v>
      </c>
      <c r="J23" s="23">
        <v>0</v>
      </c>
      <c r="K23" s="23">
        <v>0</v>
      </c>
      <c r="L23" s="23">
        <v>0</v>
      </c>
      <c r="M23" s="46" t="s">
        <v>19</v>
      </c>
      <c r="N23" s="30">
        <v>3.5</v>
      </c>
    </row>
    <row r="25" spans="1:14" ht="14.45" customHeight="1" x14ac:dyDescent="0.25">
      <c r="A25" s="97" t="s">
        <v>20</v>
      </c>
      <c r="B25" s="97"/>
      <c r="C25" s="97"/>
      <c r="D25" s="97"/>
      <c r="E25" s="97"/>
      <c r="F25" s="97"/>
      <c r="G25" s="97"/>
      <c r="H25" s="97"/>
    </row>
    <row r="26" spans="1:14" x14ac:dyDescent="0.25">
      <c r="A26" s="97"/>
      <c r="B26" s="97"/>
      <c r="C26" s="97"/>
      <c r="D26" s="97"/>
      <c r="E26" s="97"/>
      <c r="F26" s="97"/>
      <c r="G26" s="97"/>
      <c r="H26" s="97"/>
    </row>
    <row r="27" spans="1:14" x14ac:dyDescent="0.25">
      <c r="A27" s="97"/>
      <c r="B27" s="97"/>
      <c r="C27" s="97"/>
      <c r="D27" s="97"/>
      <c r="E27" s="97"/>
      <c r="F27" s="97"/>
      <c r="G27" s="97"/>
      <c r="H27" s="97"/>
    </row>
    <row r="28" spans="1:14" x14ac:dyDescent="0.25">
      <c r="A28" s="97"/>
      <c r="B28" s="97"/>
      <c r="C28" s="97"/>
      <c r="D28" s="97"/>
      <c r="E28" s="97"/>
      <c r="F28" s="97"/>
      <c r="G28" s="97"/>
      <c r="H28" s="97"/>
    </row>
    <row r="29" spans="1:14" x14ac:dyDescent="0.25">
      <c r="A29" s="97"/>
      <c r="B29" s="97"/>
      <c r="C29" s="97"/>
      <c r="D29" s="97"/>
      <c r="E29" s="97"/>
      <c r="F29" s="97"/>
      <c r="G29" s="97"/>
      <c r="H29" s="97"/>
    </row>
    <row r="30" spans="1:14" x14ac:dyDescent="0.25">
      <c r="A30" s="97"/>
      <c r="B30" s="97"/>
      <c r="C30" s="97"/>
      <c r="D30" s="97"/>
      <c r="E30" s="97"/>
      <c r="F30" s="97"/>
      <c r="G30" s="97"/>
      <c r="H30" s="97"/>
    </row>
    <row r="31" spans="1:14" x14ac:dyDescent="0.25">
      <c r="A31" s="97"/>
      <c r="B31" s="97"/>
      <c r="C31" s="97"/>
      <c r="D31" s="97"/>
      <c r="E31" s="97"/>
      <c r="F31" s="97"/>
      <c r="G31" s="97"/>
      <c r="H31" s="97"/>
    </row>
    <row r="32" spans="1:14" x14ac:dyDescent="0.25">
      <c r="A32" s="97"/>
      <c r="B32" s="97"/>
      <c r="C32" s="97"/>
      <c r="D32" s="97"/>
      <c r="E32" s="97"/>
      <c r="F32" s="97"/>
      <c r="G32" s="97"/>
      <c r="H32" s="97"/>
    </row>
    <row r="33" spans="1:8" x14ac:dyDescent="0.25">
      <c r="A33" s="97"/>
      <c r="B33" s="97"/>
      <c r="C33" s="97"/>
      <c r="D33" s="97"/>
      <c r="E33" s="97"/>
      <c r="F33" s="97"/>
      <c r="G33" s="97"/>
      <c r="H33" s="97"/>
    </row>
    <row r="34" spans="1:8" x14ac:dyDescent="0.25">
      <c r="A34" s="97"/>
      <c r="B34" s="97"/>
      <c r="C34" s="97"/>
      <c r="D34" s="97"/>
      <c r="E34" s="97"/>
      <c r="F34" s="97"/>
      <c r="G34" s="97"/>
      <c r="H34" s="97"/>
    </row>
    <row r="35" spans="1:8" x14ac:dyDescent="0.25">
      <c r="A35" s="97"/>
      <c r="B35" s="97"/>
      <c r="C35" s="97"/>
      <c r="D35" s="97"/>
      <c r="E35" s="97"/>
      <c r="F35" s="97"/>
      <c r="G35" s="97"/>
      <c r="H35" s="97"/>
    </row>
    <row r="36" spans="1:8" x14ac:dyDescent="0.25">
      <c r="A36" s="97"/>
      <c r="B36" s="97"/>
      <c r="C36" s="97"/>
      <c r="D36" s="97"/>
      <c r="E36" s="97"/>
      <c r="F36" s="97"/>
      <c r="G36" s="97"/>
      <c r="H36" s="97"/>
    </row>
    <row r="37" spans="1:8" x14ac:dyDescent="0.25">
      <c r="A37" s="97"/>
      <c r="B37" s="97"/>
      <c r="C37" s="97"/>
      <c r="D37" s="97"/>
      <c r="E37" s="97"/>
      <c r="F37" s="97"/>
      <c r="G37" s="97"/>
      <c r="H37" s="97"/>
    </row>
    <row r="38" spans="1:8" x14ac:dyDescent="0.25">
      <c r="A38" s="97"/>
      <c r="B38" s="97"/>
      <c r="C38" s="97"/>
      <c r="D38" s="97"/>
      <c r="E38" s="97"/>
      <c r="F38" s="97"/>
      <c r="G38" s="97"/>
      <c r="H38" s="97"/>
    </row>
    <row r="39" spans="1:8" x14ac:dyDescent="0.25">
      <c r="A39" s="97"/>
      <c r="B39" s="97"/>
      <c r="C39" s="97"/>
      <c r="D39" s="97"/>
      <c r="E39" s="97"/>
      <c r="F39" s="97"/>
      <c r="G39" s="97"/>
      <c r="H39" s="97"/>
    </row>
    <row r="40" spans="1:8" x14ac:dyDescent="0.25">
      <c r="A40" s="97"/>
      <c r="B40" s="97"/>
      <c r="C40" s="97"/>
      <c r="D40" s="97"/>
      <c r="E40" s="97"/>
      <c r="F40" s="97"/>
      <c r="G40" s="97"/>
      <c r="H40" s="97"/>
    </row>
    <row r="41" spans="1:8" x14ac:dyDescent="0.25">
      <c r="A41" s="97"/>
      <c r="B41" s="97"/>
      <c r="C41" s="97"/>
      <c r="D41" s="97"/>
      <c r="E41" s="97"/>
      <c r="F41" s="97"/>
      <c r="G41" s="97"/>
      <c r="H41" s="97"/>
    </row>
    <row r="42" spans="1:8" x14ac:dyDescent="0.25">
      <c r="A42" s="97"/>
      <c r="B42" s="97"/>
      <c r="C42" s="97"/>
      <c r="D42" s="97"/>
      <c r="E42" s="97"/>
      <c r="F42" s="97"/>
      <c r="G42" s="97"/>
      <c r="H42" s="97"/>
    </row>
    <row r="43" spans="1:8" x14ac:dyDescent="0.25">
      <c r="A43" s="97"/>
      <c r="B43" s="97"/>
      <c r="C43" s="97"/>
      <c r="D43" s="97"/>
      <c r="E43" s="97"/>
      <c r="F43" s="97"/>
      <c r="G43" s="97"/>
      <c r="H43" s="97"/>
    </row>
    <row r="44" spans="1:8" x14ac:dyDescent="0.25">
      <c r="A44" s="97"/>
      <c r="B44" s="97"/>
      <c r="C44" s="97"/>
      <c r="D44" s="97"/>
      <c r="E44" s="97"/>
      <c r="F44" s="97"/>
      <c r="G44" s="97"/>
      <c r="H44" s="97"/>
    </row>
    <row r="45" spans="1:8" x14ac:dyDescent="0.25">
      <c r="A45" s="97"/>
      <c r="B45" s="97"/>
      <c r="C45" s="97"/>
      <c r="D45" s="97"/>
      <c r="E45" s="97"/>
      <c r="F45" s="97"/>
      <c r="G45" s="97"/>
      <c r="H45" s="97"/>
    </row>
    <row r="46" spans="1:8" x14ac:dyDescent="0.25">
      <c r="A46" s="97"/>
      <c r="B46" s="97"/>
      <c r="C46" s="97"/>
      <c r="D46" s="97"/>
      <c r="E46" s="97"/>
      <c r="F46" s="97"/>
      <c r="G46" s="97"/>
      <c r="H46" s="97"/>
    </row>
    <row r="47" spans="1:8" x14ac:dyDescent="0.25">
      <c r="A47" s="97"/>
      <c r="B47" s="97"/>
      <c r="C47" s="97"/>
      <c r="D47" s="97"/>
      <c r="E47" s="97"/>
      <c r="F47" s="97"/>
      <c r="G47" s="97"/>
      <c r="H47" s="97"/>
    </row>
    <row r="48" spans="1:8" x14ac:dyDescent="0.25">
      <c r="A48" s="97"/>
      <c r="B48" s="97"/>
      <c r="C48" s="97"/>
      <c r="D48" s="97"/>
      <c r="E48" s="97"/>
      <c r="F48" s="97"/>
      <c r="G48" s="97"/>
      <c r="H48" s="97"/>
    </row>
    <row r="49" spans="1:8" x14ac:dyDescent="0.25">
      <c r="A49" s="97"/>
      <c r="B49" s="97"/>
      <c r="C49" s="97"/>
      <c r="D49" s="97"/>
      <c r="E49" s="97"/>
      <c r="F49" s="97"/>
      <c r="G49" s="97"/>
      <c r="H49" s="97"/>
    </row>
  </sheetData>
  <mergeCells count="8">
    <mergeCell ref="G8:J8"/>
    <mergeCell ref="A25:H49"/>
    <mergeCell ref="H18:L18"/>
    <mergeCell ref="B18:F18"/>
    <mergeCell ref="A13:A16"/>
    <mergeCell ref="A19:A23"/>
    <mergeCell ref="A9:A12"/>
    <mergeCell ref="B8:E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75245-4B20-4803-BA7F-128AE0986D3D}">
  <dimension ref="A1:AB52"/>
  <sheetViews>
    <sheetView zoomScale="85" zoomScaleNormal="85" workbookViewId="0">
      <selection activeCell="V27" sqref="V27"/>
    </sheetView>
  </sheetViews>
  <sheetFormatPr defaultRowHeight="15" x14ac:dyDescent="0.25"/>
  <cols>
    <col min="2" max="2" width="12" customWidth="1"/>
    <col min="8" max="8" width="12" bestFit="1" customWidth="1"/>
    <col min="21" max="21" width="12.28515625" bestFit="1" customWidth="1"/>
    <col min="22" max="22" width="12" bestFit="1" customWidth="1"/>
    <col min="28" max="28" width="10.85546875" customWidth="1"/>
  </cols>
  <sheetData>
    <row r="1" spans="1:28" ht="15.75" thickBot="1" x14ac:dyDescent="0.3">
      <c r="B1" s="72" t="s">
        <v>44</v>
      </c>
      <c r="C1" s="100" t="s">
        <v>37</v>
      </c>
      <c r="D1" s="100"/>
      <c r="E1" s="100"/>
      <c r="F1" s="100"/>
      <c r="G1" s="100"/>
      <c r="H1" s="100"/>
      <c r="I1" s="100"/>
      <c r="J1" s="100"/>
      <c r="K1" s="100"/>
      <c r="L1" s="100"/>
      <c r="M1" s="100"/>
      <c r="N1" s="100"/>
      <c r="O1" s="100"/>
      <c r="P1" s="76" t="s">
        <v>38</v>
      </c>
      <c r="Q1" s="100" t="s">
        <v>39</v>
      </c>
      <c r="R1" s="100"/>
      <c r="S1" s="100"/>
      <c r="T1" s="100"/>
      <c r="U1" s="100"/>
      <c r="V1" s="100"/>
      <c r="W1" s="100"/>
      <c r="X1" s="100"/>
      <c r="Y1" s="100"/>
      <c r="Z1" s="100"/>
      <c r="AA1" s="100"/>
      <c r="AB1" s="72" t="s">
        <v>45</v>
      </c>
    </row>
    <row r="2" spans="1:28" x14ac:dyDescent="0.25">
      <c r="A2" s="7" t="s">
        <v>5</v>
      </c>
      <c r="B2" s="73">
        <v>2024</v>
      </c>
      <c r="C2" s="1">
        <v>2025</v>
      </c>
      <c r="D2" s="1">
        <v>2026</v>
      </c>
      <c r="E2" s="1">
        <v>2027</v>
      </c>
      <c r="F2" s="1">
        <v>2028</v>
      </c>
      <c r="G2" s="1">
        <v>2029</v>
      </c>
      <c r="H2" s="1">
        <v>2030</v>
      </c>
      <c r="I2" s="1">
        <v>2031</v>
      </c>
      <c r="J2" s="1">
        <v>2032</v>
      </c>
      <c r="K2" s="1">
        <v>2033</v>
      </c>
      <c r="L2" s="1">
        <v>2034</v>
      </c>
      <c r="M2" s="1">
        <v>2035</v>
      </c>
      <c r="N2" s="1">
        <v>2036</v>
      </c>
      <c r="O2" s="1">
        <v>2037</v>
      </c>
      <c r="P2" s="77">
        <v>2038</v>
      </c>
      <c r="Q2" s="1">
        <v>2039</v>
      </c>
      <c r="R2" s="1">
        <v>2040</v>
      </c>
      <c r="S2" s="1">
        <v>2041</v>
      </c>
      <c r="T2" s="1">
        <v>2042</v>
      </c>
      <c r="U2" s="1">
        <v>2043</v>
      </c>
      <c r="V2" s="1">
        <v>2044</v>
      </c>
      <c r="W2" s="1">
        <v>2045</v>
      </c>
      <c r="X2" s="1">
        <v>2046</v>
      </c>
      <c r="Y2" s="1">
        <v>2047</v>
      </c>
      <c r="Z2" s="1">
        <v>2048</v>
      </c>
      <c r="AA2" s="1">
        <v>2049</v>
      </c>
      <c r="AB2" s="73">
        <v>2050</v>
      </c>
    </row>
    <row r="3" spans="1:28" ht="15.75" thickBot="1" x14ac:dyDescent="0.3">
      <c r="A3" s="8" t="s">
        <v>6</v>
      </c>
      <c r="B3" s="74">
        <f>B2-$B$2</f>
        <v>0</v>
      </c>
      <c r="C3" s="5">
        <f t="shared" ref="C3:AA3" si="0">C2-$B$2</f>
        <v>1</v>
      </c>
      <c r="D3" s="5">
        <f t="shared" si="0"/>
        <v>2</v>
      </c>
      <c r="E3" s="5">
        <f t="shared" si="0"/>
        <v>3</v>
      </c>
      <c r="F3" s="5">
        <f t="shared" si="0"/>
        <v>4</v>
      </c>
      <c r="G3" s="5">
        <f t="shared" si="0"/>
        <v>5</v>
      </c>
      <c r="H3" s="5">
        <f t="shared" si="0"/>
        <v>6</v>
      </c>
      <c r="I3" s="5">
        <f t="shared" si="0"/>
        <v>7</v>
      </c>
      <c r="J3" s="5">
        <f t="shared" si="0"/>
        <v>8</v>
      </c>
      <c r="K3" s="5">
        <f t="shared" si="0"/>
        <v>9</v>
      </c>
      <c r="L3" s="5">
        <f t="shared" si="0"/>
        <v>10</v>
      </c>
      <c r="M3" s="5">
        <f t="shared" si="0"/>
        <v>11</v>
      </c>
      <c r="N3" s="5">
        <f t="shared" si="0"/>
        <v>12</v>
      </c>
      <c r="O3" s="5">
        <f t="shared" si="0"/>
        <v>13</v>
      </c>
      <c r="P3" s="78">
        <f t="shared" si="0"/>
        <v>14</v>
      </c>
      <c r="Q3" s="5">
        <f t="shared" si="0"/>
        <v>15</v>
      </c>
      <c r="R3" s="5">
        <f t="shared" si="0"/>
        <v>16</v>
      </c>
      <c r="S3" s="5">
        <f t="shared" si="0"/>
        <v>17</v>
      </c>
      <c r="T3" s="5">
        <f t="shared" si="0"/>
        <v>18</v>
      </c>
      <c r="U3" s="5">
        <f t="shared" si="0"/>
        <v>19</v>
      </c>
      <c r="V3" s="5">
        <f t="shared" si="0"/>
        <v>20</v>
      </c>
      <c r="W3" s="5">
        <f t="shared" si="0"/>
        <v>21</v>
      </c>
      <c r="X3" s="5">
        <f t="shared" si="0"/>
        <v>22</v>
      </c>
      <c r="Y3" s="5">
        <f t="shared" si="0"/>
        <v>23</v>
      </c>
      <c r="Z3" s="5">
        <f t="shared" si="0"/>
        <v>24</v>
      </c>
      <c r="AA3" s="5">
        <f t="shared" si="0"/>
        <v>25</v>
      </c>
      <c r="AB3" s="74">
        <f>AB2-$B$2</f>
        <v>26</v>
      </c>
    </row>
    <row r="4" spans="1:28" ht="15.75" thickBot="1" x14ac:dyDescent="0.3">
      <c r="A4" s="9"/>
      <c r="B4" s="75">
        <v>3.5</v>
      </c>
      <c r="C4" s="56">
        <f>($U$10*C3^3)+($U$11*C3^2)+($U$12*C3)+$U$13</f>
        <v>3.5787627551020407</v>
      </c>
      <c r="D4" s="56">
        <f t="shared" ref="D4:O4" si="1">($U$10*D3^3)+($U$11*D3^2)+($U$12*D3)+$U$13</f>
        <v>3.6562009419152277</v>
      </c>
      <c r="E4" s="56">
        <f t="shared" si="1"/>
        <v>3.7309899921507066</v>
      </c>
      <c r="F4" s="56">
        <f t="shared" si="1"/>
        <v>3.8018053375196232</v>
      </c>
      <c r="G4" s="56">
        <f t="shared" si="1"/>
        <v>3.867322409733124</v>
      </c>
      <c r="H4" s="56">
        <f t="shared" si="1"/>
        <v>3.9262166405023549</v>
      </c>
      <c r="I4" s="56">
        <f t="shared" si="1"/>
        <v>3.9771634615384617</v>
      </c>
      <c r="J4" s="56">
        <f t="shared" si="1"/>
        <v>4.0188383045525899</v>
      </c>
      <c r="K4" s="56">
        <f t="shared" si="1"/>
        <v>4.0499166012558865</v>
      </c>
      <c r="L4" s="56">
        <f t="shared" si="1"/>
        <v>4.0690737833594977</v>
      </c>
      <c r="M4" s="56">
        <f t="shared" si="1"/>
        <v>4.074985282574568</v>
      </c>
      <c r="N4" s="56">
        <f t="shared" si="1"/>
        <v>4.0663265306122449</v>
      </c>
      <c r="O4" s="56">
        <f t="shared" si="1"/>
        <v>4.0417729591836729</v>
      </c>
      <c r="P4" s="79">
        <v>4</v>
      </c>
      <c r="Q4" s="56">
        <f>($U$14*Q3^3)+($U$15*Q3^2)+($U$16*Q3)+$U$17</f>
        <v>3.9401614010989023</v>
      </c>
      <c r="R4" s="56">
        <f t="shared" ref="R4:AA4" si="2">($U$14*R3^3)+($U$15*R3^2)+($U$16*R3)+$U$17</f>
        <v>3.863324175824177</v>
      </c>
      <c r="S4" s="56">
        <f t="shared" si="2"/>
        <v>3.7710336538461542</v>
      </c>
      <c r="T4" s="56">
        <f t="shared" si="2"/>
        <v>3.664835164835166</v>
      </c>
      <c r="U4" s="56">
        <f t="shared" si="2"/>
        <v>3.5462740384615392</v>
      </c>
      <c r="V4" s="56">
        <f t="shared" si="2"/>
        <v>3.4168956043956058</v>
      </c>
      <c r="W4" s="56">
        <f t="shared" si="2"/>
        <v>3.2782451923076943</v>
      </c>
      <c r="X4" s="56">
        <f t="shared" si="2"/>
        <v>3.1318681318681341</v>
      </c>
      <c r="Y4" s="56">
        <f t="shared" si="2"/>
        <v>2.9793097527472554</v>
      </c>
      <c r="Z4" s="56">
        <f t="shared" si="2"/>
        <v>2.8221153846153868</v>
      </c>
      <c r="AA4" s="56">
        <f t="shared" si="2"/>
        <v>2.6618303571428594</v>
      </c>
      <c r="AB4" s="75">
        <v>2.5</v>
      </c>
    </row>
    <row r="7" spans="1:28" ht="15.75" thickBot="1" x14ac:dyDescent="0.3"/>
    <row r="8" spans="1:28" ht="15.75" thickBot="1" x14ac:dyDescent="0.3">
      <c r="C8" s="94" t="s">
        <v>3</v>
      </c>
      <c r="D8" s="96"/>
      <c r="E8" s="96"/>
      <c r="F8" s="96"/>
      <c r="G8" s="96"/>
      <c r="H8" s="96"/>
      <c r="I8" s="96"/>
      <c r="J8" s="98"/>
      <c r="K8" s="101" t="s">
        <v>2</v>
      </c>
      <c r="L8" s="94" t="s">
        <v>4</v>
      </c>
      <c r="M8" s="96"/>
      <c r="N8" s="96"/>
      <c r="O8" s="96"/>
      <c r="P8" s="96"/>
      <c r="Q8" s="96"/>
      <c r="R8" s="96"/>
      <c r="S8" s="98"/>
      <c r="T8" s="101" t="s">
        <v>0</v>
      </c>
    </row>
    <row r="9" spans="1:28" ht="15.75" thickBot="1" x14ac:dyDescent="0.3">
      <c r="C9" s="70" t="s">
        <v>25</v>
      </c>
      <c r="D9" s="71" t="s">
        <v>26</v>
      </c>
      <c r="E9" s="71" t="s">
        <v>27</v>
      </c>
      <c r="F9" s="71" t="s">
        <v>28</v>
      </c>
      <c r="G9" s="71" t="s">
        <v>29</v>
      </c>
      <c r="H9" s="71" t="s">
        <v>30</v>
      </c>
      <c r="I9" s="71" t="s">
        <v>31</v>
      </c>
      <c r="J9" s="71" t="s">
        <v>32</v>
      </c>
      <c r="K9" s="102"/>
      <c r="L9" s="70" t="s">
        <v>25</v>
      </c>
      <c r="M9" s="71" t="s">
        <v>26</v>
      </c>
      <c r="N9" s="71" t="s">
        <v>27</v>
      </c>
      <c r="O9" s="71" t="s">
        <v>28</v>
      </c>
      <c r="P9" s="71" t="s">
        <v>29</v>
      </c>
      <c r="Q9" s="71" t="s">
        <v>30</v>
      </c>
      <c r="R9" s="71" t="s">
        <v>31</v>
      </c>
      <c r="S9" s="71" t="s">
        <v>32</v>
      </c>
      <c r="T9" s="102"/>
    </row>
    <row r="10" spans="1:28" x14ac:dyDescent="0.25">
      <c r="B10" s="103" t="s">
        <v>22</v>
      </c>
      <c r="C10" s="29">
        <f>$B$3^3</f>
        <v>0</v>
      </c>
      <c r="D10" s="29">
        <f>$B$3^2</f>
        <v>0</v>
      </c>
      <c r="E10" s="29">
        <f>$B$3</f>
        <v>0</v>
      </c>
      <c r="F10" s="29">
        <v>1</v>
      </c>
      <c r="G10" s="29">
        <v>0</v>
      </c>
      <c r="H10" s="29">
        <v>0</v>
      </c>
      <c r="I10" s="29">
        <v>0</v>
      </c>
      <c r="J10" s="29">
        <v>0</v>
      </c>
      <c r="K10" s="15">
        <f>B4</f>
        <v>3.5</v>
      </c>
      <c r="L10" s="29" cm="1">
        <f t="array" ref="L10:S17">MINVERSE(C10:J17)</f>
        <v>9.8116169544740952E-5</v>
      </c>
      <c r="M10" s="29">
        <v>-9.8116169544740952E-5</v>
      </c>
      <c r="N10" s="29">
        <v>-1.1446886446886436E-4</v>
      </c>
      <c r="O10" s="29">
        <v>1.1446886446886436E-4</v>
      </c>
      <c r="P10" s="29">
        <v>1.3736263736263726E-3</v>
      </c>
      <c r="Q10" s="29">
        <v>5.4945054945055088E-3</v>
      </c>
      <c r="R10" s="29">
        <v>-1.5109890109890101E-2</v>
      </c>
      <c r="S10" s="29">
        <v>-2.7472527472527414E-3</v>
      </c>
      <c r="T10" s="44" t="s">
        <v>25</v>
      </c>
      <c r="U10" s="16" cm="1">
        <f t="array" ref="U10:U17">MMULT(_xlfn.ANCHORARRAY(L10),K10:K17)</f>
        <v>-2.2076138147566701E-4</v>
      </c>
    </row>
    <row r="11" spans="1:28" x14ac:dyDescent="0.25">
      <c r="B11" s="104"/>
      <c r="C11" s="38">
        <f>$P$3^3</f>
        <v>2744</v>
      </c>
      <c r="D11" s="38">
        <f>$P$3^2</f>
        <v>196</v>
      </c>
      <c r="E11" s="38">
        <f>$P$3</f>
        <v>14</v>
      </c>
      <c r="F11" s="38">
        <v>1</v>
      </c>
      <c r="G11" s="38">
        <v>0</v>
      </c>
      <c r="H11" s="38">
        <v>0</v>
      </c>
      <c r="I11" s="38">
        <v>0</v>
      </c>
      <c r="J11" s="38">
        <v>0</v>
      </c>
      <c r="K11" s="37">
        <f>P4</f>
        <v>4</v>
      </c>
      <c r="L11" s="38">
        <v>0</v>
      </c>
      <c r="M11" s="38">
        <v>0</v>
      </c>
      <c r="N11" s="38">
        <v>-1.9825411154020651E-18</v>
      </c>
      <c r="O11" s="38">
        <v>1.9825411154020651E-18</v>
      </c>
      <c r="P11" s="38">
        <v>0</v>
      </c>
      <c r="Q11" s="38">
        <v>-2.5376526277146434E-16</v>
      </c>
      <c r="R11" s="38">
        <v>0.49999999999999989</v>
      </c>
      <c r="S11" s="38">
        <v>0</v>
      </c>
      <c r="T11" s="45" t="s">
        <v>26</v>
      </c>
      <c r="U11" s="39">
        <v>-2.9738116731030981E-18</v>
      </c>
    </row>
    <row r="12" spans="1:28" x14ac:dyDescent="0.25">
      <c r="B12" s="104" t="s">
        <v>23</v>
      </c>
      <c r="C12" s="38">
        <v>0</v>
      </c>
      <c r="D12" s="38">
        <v>0</v>
      </c>
      <c r="E12" s="38">
        <v>0</v>
      </c>
      <c r="F12" s="38">
        <v>0</v>
      </c>
      <c r="G12" s="38">
        <f>$P$3^3</f>
        <v>2744</v>
      </c>
      <c r="H12" s="38">
        <f>$P$3^2</f>
        <v>196</v>
      </c>
      <c r="I12" s="38">
        <f>$P$3</f>
        <v>14</v>
      </c>
      <c r="J12" s="38">
        <v>1</v>
      </c>
      <c r="K12" s="37">
        <f>P4</f>
        <v>4</v>
      </c>
      <c r="L12" s="38">
        <v>-9.0659340659340656E-2</v>
      </c>
      <c r="M12" s="38">
        <v>9.0659340659340656E-2</v>
      </c>
      <c r="N12" s="38">
        <v>2.2435897435897443E-2</v>
      </c>
      <c r="O12" s="38">
        <v>-2.2435897435897443E-2</v>
      </c>
      <c r="P12" s="38">
        <v>-0.26923076923076905</v>
      </c>
      <c r="Q12" s="38">
        <v>-1.0769230769230762</v>
      </c>
      <c r="R12" s="38">
        <v>-4.0384615384615383</v>
      </c>
      <c r="S12" s="38">
        <v>0.53846153846153733</v>
      </c>
      <c r="T12" s="45" t="s">
        <v>27</v>
      </c>
      <c r="U12" s="39">
        <v>7.898351648351648E-2</v>
      </c>
    </row>
    <row r="13" spans="1:28" x14ac:dyDescent="0.25">
      <c r="B13" s="104"/>
      <c r="C13" s="38">
        <v>0</v>
      </c>
      <c r="D13" s="38">
        <v>0</v>
      </c>
      <c r="E13" s="38">
        <v>0</v>
      </c>
      <c r="F13" s="38">
        <v>0</v>
      </c>
      <c r="G13" s="38">
        <f>$AB$3^3</f>
        <v>17576</v>
      </c>
      <c r="H13" s="38">
        <f>$AB$3^2</f>
        <v>676</v>
      </c>
      <c r="I13" s="38">
        <f>$AB$3</f>
        <v>26</v>
      </c>
      <c r="J13" s="38">
        <v>1</v>
      </c>
      <c r="K13" s="37">
        <f>AB4</f>
        <v>2.5</v>
      </c>
      <c r="L13" s="36">
        <v>1</v>
      </c>
      <c r="M13" s="38">
        <v>0</v>
      </c>
      <c r="N13" s="38">
        <v>0</v>
      </c>
      <c r="O13" s="38">
        <v>0</v>
      </c>
      <c r="P13" s="38">
        <v>0</v>
      </c>
      <c r="Q13" s="38">
        <v>0</v>
      </c>
      <c r="R13" s="38">
        <v>0</v>
      </c>
      <c r="S13" s="38">
        <v>0</v>
      </c>
      <c r="T13" s="45" t="s">
        <v>28</v>
      </c>
      <c r="U13" s="39">
        <v>3.5</v>
      </c>
    </row>
    <row r="14" spans="1:28" x14ac:dyDescent="0.25">
      <c r="B14" s="63" t="s">
        <v>40</v>
      </c>
      <c r="C14" s="49">
        <f>3*$P$3^2</f>
        <v>588</v>
      </c>
      <c r="D14" s="49">
        <f>2*$P$3</f>
        <v>28</v>
      </c>
      <c r="E14" s="49">
        <v>1</v>
      </c>
      <c r="F14" s="49">
        <v>0</v>
      </c>
      <c r="G14" s="49">
        <f>-3*$P$3^2</f>
        <v>-588</v>
      </c>
      <c r="H14" s="49">
        <f>-2*$P$3</f>
        <v>-28</v>
      </c>
      <c r="I14" s="49">
        <v>-1</v>
      </c>
      <c r="J14" s="49">
        <v>0</v>
      </c>
      <c r="K14" s="64">
        <v>0</v>
      </c>
      <c r="L14" s="38">
        <v>-1.1446886446886447E-4</v>
      </c>
      <c r="M14" s="38">
        <v>1.1446886446886447E-4</v>
      </c>
      <c r="N14" s="38">
        <v>1.3354700854700861E-4</v>
      </c>
      <c r="O14" s="38">
        <v>-1.3354700854700861E-4</v>
      </c>
      <c r="P14" s="38">
        <v>-1.602564102564104E-3</v>
      </c>
      <c r="Q14" s="38">
        <v>7.478632478632479E-3</v>
      </c>
      <c r="R14" s="38">
        <v>3.7393162393162395E-3</v>
      </c>
      <c r="S14" s="58">
        <v>1.7094017094017089E-2</v>
      </c>
      <c r="T14" s="45" t="s">
        <v>29</v>
      </c>
      <c r="U14" s="39">
        <v>2.5755494505494517E-4</v>
      </c>
    </row>
    <row r="15" spans="1:28" x14ac:dyDescent="0.25">
      <c r="B15" s="63" t="s">
        <v>41</v>
      </c>
      <c r="C15" s="49">
        <f>6*$P$3</f>
        <v>84</v>
      </c>
      <c r="D15" s="49">
        <f>2</f>
        <v>2</v>
      </c>
      <c r="E15" s="49">
        <v>0</v>
      </c>
      <c r="F15" s="49">
        <v>0</v>
      </c>
      <c r="G15" s="49">
        <f>-6*$P$3</f>
        <v>-84</v>
      </c>
      <c r="H15" s="49">
        <f>-2</f>
        <v>-2</v>
      </c>
      <c r="I15" s="49">
        <v>0</v>
      </c>
      <c r="J15" s="49">
        <v>0</v>
      </c>
      <c r="K15" s="64">
        <v>0</v>
      </c>
      <c r="L15" s="38">
        <v>8.9285714285714281E-3</v>
      </c>
      <c r="M15" s="38">
        <v>-8.9285714285714281E-3</v>
      </c>
      <c r="N15" s="38">
        <v>-1.0416666666666671E-2</v>
      </c>
      <c r="O15" s="38">
        <v>1.0416666666666671E-2</v>
      </c>
      <c r="P15" s="38">
        <v>0.12500000000000006</v>
      </c>
      <c r="Q15" s="38">
        <v>-0.58333333333333348</v>
      </c>
      <c r="R15" s="38">
        <v>-0.29166666666666674</v>
      </c>
      <c r="S15" s="38">
        <v>-0.83333333333333326</v>
      </c>
      <c r="T15" s="45" t="s">
        <v>30</v>
      </c>
      <c r="U15" s="39">
        <v>-2.0089285714285719E-2</v>
      </c>
    </row>
    <row r="16" spans="1:28" x14ac:dyDescent="0.25">
      <c r="B16" s="59" t="s">
        <v>42</v>
      </c>
      <c r="C16" s="61">
        <f>6*$B$3</f>
        <v>0</v>
      </c>
      <c r="D16" s="61">
        <v>2</v>
      </c>
      <c r="E16" s="61">
        <v>0</v>
      </c>
      <c r="F16" s="61">
        <v>0</v>
      </c>
      <c r="G16" s="61">
        <v>0</v>
      </c>
      <c r="H16" s="61">
        <v>0</v>
      </c>
      <c r="I16" s="61">
        <v>0</v>
      </c>
      <c r="J16" s="61">
        <v>0</v>
      </c>
      <c r="K16" s="47">
        <v>0</v>
      </c>
      <c r="L16" s="38">
        <v>-0.21565934065934067</v>
      </c>
      <c r="M16" s="38">
        <v>0.21565934065934067</v>
      </c>
      <c r="N16" s="38">
        <v>0.16826923076923087</v>
      </c>
      <c r="O16" s="38">
        <v>-0.16826923076923087</v>
      </c>
      <c r="P16" s="38">
        <v>-3.0192307692307705</v>
      </c>
      <c r="Q16" s="38">
        <v>14.089743589743595</v>
      </c>
      <c r="R16" s="38">
        <v>7.0448717948717974</v>
      </c>
      <c r="S16" s="38">
        <v>12.20512820512821</v>
      </c>
      <c r="T16" s="45" t="s">
        <v>31</v>
      </c>
      <c r="U16" s="39">
        <v>0.3602335164835167</v>
      </c>
    </row>
    <row r="17" spans="1:21" ht="15.75" thickBot="1" x14ac:dyDescent="0.3">
      <c r="B17" s="60" t="s">
        <v>43</v>
      </c>
      <c r="C17" s="62">
        <v>0</v>
      </c>
      <c r="D17" s="62">
        <v>0</v>
      </c>
      <c r="E17" s="62">
        <v>0</v>
      </c>
      <c r="F17" s="62">
        <v>0</v>
      </c>
      <c r="G17" s="62">
        <f>6*$AB$3</f>
        <v>156</v>
      </c>
      <c r="H17" s="62">
        <f>2</f>
        <v>2</v>
      </c>
      <c r="I17" s="62">
        <v>0</v>
      </c>
      <c r="J17" s="62">
        <v>0</v>
      </c>
      <c r="K17" s="42">
        <v>0</v>
      </c>
      <c r="L17" s="23">
        <v>1.5833333333333337</v>
      </c>
      <c r="M17" s="23">
        <v>-1.5833333333333337</v>
      </c>
      <c r="N17" s="23">
        <v>0.31944444444444359</v>
      </c>
      <c r="O17" s="23">
        <v>0.68055555555555636</v>
      </c>
      <c r="P17" s="23">
        <v>22.166666666666679</v>
      </c>
      <c r="Q17" s="23">
        <v>-103.4444444444445</v>
      </c>
      <c r="R17" s="23">
        <v>-51.72222222222225</v>
      </c>
      <c r="S17" s="23">
        <v>-54.444444444444493</v>
      </c>
      <c r="T17" s="46" t="s">
        <v>32</v>
      </c>
      <c r="U17" s="30">
        <v>2.1874999999999982</v>
      </c>
    </row>
    <row r="19" spans="1:21" ht="15" customHeight="1" x14ac:dyDescent="0.25">
      <c r="A19" s="97" t="s">
        <v>55</v>
      </c>
      <c r="B19" s="97"/>
      <c r="C19" s="97"/>
      <c r="D19" s="97"/>
      <c r="E19" s="97"/>
      <c r="F19" s="97"/>
      <c r="G19" s="97"/>
      <c r="H19" s="97"/>
      <c r="I19" s="97"/>
      <c r="J19" s="97"/>
      <c r="K19" s="97"/>
      <c r="L19" s="97"/>
    </row>
    <row r="20" spans="1:21" x14ac:dyDescent="0.25">
      <c r="A20" s="97"/>
      <c r="B20" s="97"/>
      <c r="C20" s="97"/>
      <c r="D20" s="97"/>
      <c r="E20" s="97"/>
      <c r="F20" s="97"/>
      <c r="G20" s="97"/>
      <c r="H20" s="97"/>
      <c r="I20" s="97"/>
      <c r="J20" s="97"/>
      <c r="K20" s="97"/>
      <c r="L20" s="97"/>
    </row>
    <row r="21" spans="1:21" x14ac:dyDescent="0.25">
      <c r="A21" s="97"/>
      <c r="B21" s="97"/>
      <c r="C21" s="97"/>
      <c r="D21" s="97"/>
      <c r="E21" s="97"/>
      <c r="F21" s="97"/>
      <c r="G21" s="97"/>
      <c r="H21" s="97"/>
      <c r="I21" s="97"/>
      <c r="J21" s="97"/>
      <c r="K21" s="97"/>
      <c r="L21" s="97"/>
    </row>
    <row r="22" spans="1:21" x14ac:dyDescent="0.25">
      <c r="A22" s="97"/>
      <c r="B22" s="97"/>
      <c r="C22" s="97"/>
      <c r="D22" s="97"/>
      <c r="E22" s="97"/>
      <c r="F22" s="97"/>
      <c r="G22" s="97"/>
      <c r="H22" s="97"/>
      <c r="I22" s="97"/>
      <c r="J22" s="97"/>
      <c r="K22" s="97"/>
      <c r="L22" s="97"/>
    </row>
    <row r="23" spans="1:21" x14ac:dyDescent="0.25">
      <c r="A23" s="97"/>
      <c r="B23" s="97"/>
      <c r="C23" s="97"/>
      <c r="D23" s="97"/>
      <c r="E23" s="97"/>
      <c r="F23" s="97"/>
      <c r="G23" s="97"/>
      <c r="H23" s="97"/>
      <c r="I23" s="97"/>
      <c r="J23" s="97"/>
      <c r="K23" s="97"/>
      <c r="L23" s="97"/>
    </row>
    <row r="24" spans="1:21" x14ac:dyDescent="0.25">
      <c r="A24" s="97"/>
      <c r="B24" s="97"/>
      <c r="C24" s="97"/>
      <c r="D24" s="97"/>
      <c r="E24" s="97"/>
      <c r="F24" s="97"/>
      <c r="G24" s="97"/>
      <c r="H24" s="97"/>
      <c r="I24" s="97"/>
      <c r="J24" s="97"/>
      <c r="K24" s="97"/>
      <c r="L24" s="97"/>
    </row>
    <row r="25" spans="1:21" x14ac:dyDescent="0.25">
      <c r="A25" s="97"/>
      <c r="B25" s="97"/>
      <c r="C25" s="97"/>
      <c r="D25" s="97"/>
      <c r="E25" s="97"/>
      <c r="F25" s="97"/>
      <c r="G25" s="97"/>
      <c r="H25" s="97"/>
      <c r="I25" s="97"/>
      <c r="J25" s="97"/>
      <c r="K25" s="97"/>
      <c r="L25" s="97"/>
    </row>
    <row r="26" spans="1:21" x14ac:dyDescent="0.25">
      <c r="A26" s="97"/>
      <c r="B26" s="97"/>
      <c r="C26" s="97"/>
      <c r="D26" s="97"/>
      <c r="E26" s="97"/>
      <c r="F26" s="97"/>
      <c r="G26" s="97"/>
      <c r="H26" s="97"/>
      <c r="I26" s="97"/>
      <c r="J26" s="97"/>
      <c r="K26" s="97"/>
      <c r="L26" s="97"/>
    </row>
    <row r="27" spans="1:21" x14ac:dyDescent="0.25">
      <c r="A27" s="97"/>
      <c r="B27" s="97"/>
      <c r="C27" s="97"/>
      <c r="D27" s="97"/>
      <c r="E27" s="97"/>
      <c r="F27" s="97"/>
      <c r="G27" s="97"/>
      <c r="H27" s="97"/>
      <c r="I27" s="97"/>
      <c r="J27" s="97"/>
      <c r="K27" s="97"/>
      <c r="L27" s="97"/>
    </row>
    <row r="28" spans="1:21" x14ac:dyDescent="0.25">
      <c r="A28" s="97"/>
      <c r="B28" s="97"/>
      <c r="C28" s="97"/>
      <c r="D28" s="97"/>
      <c r="E28" s="97"/>
      <c r="F28" s="97"/>
      <c r="G28" s="97"/>
      <c r="H28" s="97"/>
      <c r="I28" s="97"/>
      <c r="J28" s="97"/>
      <c r="K28" s="97"/>
      <c r="L28" s="97"/>
    </row>
    <row r="29" spans="1:21" x14ac:dyDescent="0.25">
      <c r="A29" s="97"/>
      <c r="B29" s="97"/>
      <c r="C29" s="97"/>
      <c r="D29" s="97"/>
      <c r="E29" s="97"/>
      <c r="F29" s="97"/>
      <c r="G29" s="97"/>
      <c r="H29" s="97"/>
      <c r="I29" s="97"/>
      <c r="J29" s="97"/>
      <c r="K29" s="97"/>
      <c r="L29" s="97"/>
    </row>
    <row r="30" spans="1:21" x14ac:dyDescent="0.25">
      <c r="A30" s="97"/>
      <c r="B30" s="97"/>
      <c r="C30" s="97"/>
      <c r="D30" s="97"/>
      <c r="E30" s="97"/>
      <c r="F30" s="97"/>
      <c r="G30" s="97"/>
      <c r="H30" s="97"/>
      <c r="I30" s="97"/>
      <c r="J30" s="97"/>
      <c r="K30" s="97"/>
      <c r="L30" s="97"/>
    </row>
    <row r="31" spans="1:21" x14ac:dyDescent="0.25">
      <c r="A31" s="97"/>
      <c r="B31" s="97"/>
      <c r="C31" s="97"/>
      <c r="D31" s="97"/>
      <c r="E31" s="97"/>
      <c r="F31" s="97"/>
      <c r="G31" s="97"/>
      <c r="H31" s="97"/>
      <c r="I31" s="97"/>
      <c r="J31" s="97"/>
      <c r="K31" s="97"/>
      <c r="L31" s="97"/>
    </row>
    <row r="32" spans="1:21" x14ac:dyDescent="0.25">
      <c r="A32" s="97"/>
      <c r="B32" s="97"/>
      <c r="C32" s="97"/>
      <c r="D32" s="97"/>
      <c r="E32" s="97"/>
      <c r="F32" s="97"/>
      <c r="G32" s="97"/>
      <c r="H32" s="97"/>
      <c r="I32" s="97"/>
      <c r="J32" s="97"/>
      <c r="K32" s="97"/>
      <c r="L32" s="97"/>
    </row>
    <row r="33" spans="1:12" x14ac:dyDescent="0.25">
      <c r="A33" s="97"/>
      <c r="B33" s="97"/>
      <c r="C33" s="97"/>
      <c r="D33" s="97"/>
      <c r="E33" s="97"/>
      <c r="F33" s="97"/>
      <c r="G33" s="97"/>
      <c r="H33" s="97"/>
      <c r="I33" s="97"/>
      <c r="J33" s="97"/>
      <c r="K33" s="97"/>
      <c r="L33" s="97"/>
    </row>
    <row r="34" spans="1:12" x14ac:dyDescent="0.25">
      <c r="A34" s="97"/>
      <c r="B34" s="97"/>
      <c r="C34" s="97"/>
      <c r="D34" s="97"/>
      <c r="E34" s="97"/>
      <c r="F34" s="97"/>
      <c r="G34" s="97"/>
      <c r="H34" s="97"/>
      <c r="I34" s="97"/>
      <c r="J34" s="97"/>
      <c r="K34" s="97"/>
      <c r="L34" s="97"/>
    </row>
    <row r="35" spans="1:12" x14ac:dyDescent="0.25">
      <c r="A35" s="97"/>
      <c r="B35" s="97"/>
      <c r="C35" s="97"/>
      <c r="D35" s="97"/>
      <c r="E35" s="97"/>
      <c r="F35" s="97"/>
      <c r="G35" s="97"/>
      <c r="H35" s="97"/>
      <c r="I35" s="97"/>
      <c r="J35" s="97"/>
      <c r="K35" s="97"/>
      <c r="L35" s="97"/>
    </row>
    <row r="36" spans="1:12" x14ac:dyDescent="0.25">
      <c r="A36" s="97"/>
      <c r="B36" s="97"/>
      <c r="C36" s="97"/>
      <c r="D36" s="97"/>
      <c r="E36" s="97"/>
      <c r="F36" s="97"/>
      <c r="G36" s="97"/>
      <c r="H36" s="97"/>
      <c r="I36" s="97"/>
      <c r="J36" s="97"/>
      <c r="K36" s="97"/>
      <c r="L36" s="97"/>
    </row>
    <row r="37" spans="1:12" x14ac:dyDescent="0.25">
      <c r="A37" s="97"/>
      <c r="B37" s="97"/>
      <c r="C37" s="97"/>
      <c r="D37" s="97"/>
      <c r="E37" s="97"/>
      <c r="F37" s="97"/>
      <c r="G37" s="97"/>
      <c r="H37" s="97"/>
      <c r="I37" s="97"/>
      <c r="J37" s="97"/>
      <c r="K37" s="97"/>
      <c r="L37" s="97"/>
    </row>
    <row r="38" spans="1:12" x14ac:dyDescent="0.25">
      <c r="A38" s="97"/>
      <c r="B38" s="97"/>
      <c r="C38" s="97"/>
      <c r="D38" s="97"/>
      <c r="E38" s="97"/>
      <c r="F38" s="97"/>
      <c r="G38" s="97"/>
      <c r="H38" s="97"/>
      <c r="I38" s="97"/>
      <c r="J38" s="97"/>
      <c r="K38" s="97"/>
      <c r="L38" s="97"/>
    </row>
    <row r="39" spans="1:12" x14ac:dyDescent="0.25">
      <c r="A39" s="97"/>
      <c r="B39" s="97"/>
      <c r="C39" s="97"/>
      <c r="D39" s="97"/>
      <c r="E39" s="97"/>
      <c r="F39" s="97"/>
      <c r="G39" s="97"/>
      <c r="H39" s="97"/>
      <c r="I39" s="97"/>
      <c r="J39" s="97"/>
      <c r="K39" s="97"/>
      <c r="L39" s="97"/>
    </row>
    <row r="40" spans="1:12" x14ac:dyDescent="0.25">
      <c r="A40" s="97"/>
      <c r="B40" s="97"/>
      <c r="C40" s="97"/>
      <c r="D40" s="97"/>
      <c r="E40" s="97"/>
      <c r="F40" s="97"/>
      <c r="G40" s="97"/>
      <c r="H40" s="97"/>
      <c r="I40" s="97"/>
      <c r="J40" s="97"/>
      <c r="K40" s="97"/>
      <c r="L40" s="97"/>
    </row>
    <row r="41" spans="1:12" x14ac:dyDescent="0.25">
      <c r="A41" s="97"/>
      <c r="B41" s="97"/>
      <c r="C41" s="97"/>
      <c r="D41" s="97"/>
      <c r="E41" s="97"/>
      <c r="F41" s="97"/>
      <c r="G41" s="97"/>
      <c r="H41" s="97"/>
      <c r="I41" s="97"/>
      <c r="J41" s="97"/>
      <c r="K41" s="97"/>
      <c r="L41" s="97"/>
    </row>
    <row r="42" spans="1:12" x14ac:dyDescent="0.25">
      <c r="A42" s="97"/>
      <c r="B42" s="97"/>
      <c r="C42" s="97"/>
      <c r="D42" s="97"/>
      <c r="E42" s="97"/>
      <c r="F42" s="97"/>
      <c r="G42" s="97"/>
      <c r="H42" s="97"/>
      <c r="I42" s="97"/>
      <c r="J42" s="97"/>
      <c r="K42" s="97"/>
      <c r="L42" s="97"/>
    </row>
    <row r="43" spans="1:12" x14ac:dyDescent="0.25">
      <c r="A43" s="97"/>
      <c r="B43" s="97"/>
      <c r="C43" s="97"/>
      <c r="D43" s="97"/>
      <c r="E43" s="97"/>
      <c r="F43" s="97"/>
      <c r="G43" s="97"/>
      <c r="H43" s="97"/>
      <c r="I43" s="97"/>
      <c r="J43" s="97"/>
      <c r="K43" s="97"/>
      <c r="L43" s="97"/>
    </row>
    <row r="44" spans="1:12" x14ac:dyDescent="0.25">
      <c r="A44" s="97"/>
      <c r="B44" s="97"/>
      <c r="C44" s="97"/>
      <c r="D44" s="97"/>
      <c r="E44" s="97"/>
      <c r="F44" s="97"/>
      <c r="G44" s="97"/>
      <c r="H44" s="97"/>
      <c r="I44" s="97"/>
      <c r="J44" s="97"/>
      <c r="K44" s="97"/>
      <c r="L44" s="97"/>
    </row>
    <row r="45" spans="1:12" x14ac:dyDescent="0.25">
      <c r="A45" s="97"/>
      <c r="B45" s="97"/>
      <c r="C45" s="97"/>
      <c r="D45" s="97"/>
      <c r="E45" s="97"/>
      <c r="F45" s="97"/>
      <c r="G45" s="97"/>
      <c r="H45" s="97"/>
      <c r="I45" s="97"/>
      <c r="J45" s="97"/>
      <c r="K45" s="97"/>
      <c r="L45" s="97"/>
    </row>
    <row r="46" spans="1:12" x14ac:dyDescent="0.25">
      <c r="A46" s="97"/>
      <c r="B46" s="97"/>
      <c r="C46" s="97"/>
      <c r="D46" s="97"/>
      <c r="E46" s="97"/>
      <c r="F46" s="97"/>
      <c r="G46" s="97"/>
      <c r="H46" s="97"/>
      <c r="I46" s="97"/>
      <c r="J46" s="97"/>
      <c r="K46" s="97"/>
      <c r="L46" s="97"/>
    </row>
    <row r="47" spans="1:12" x14ac:dyDescent="0.25">
      <c r="A47" s="97"/>
      <c r="B47" s="97"/>
      <c r="C47" s="97"/>
      <c r="D47" s="97"/>
      <c r="E47" s="97"/>
      <c r="F47" s="97"/>
      <c r="G47" s="97"/>
      <c r="H47" s="97"/>
      <c r="I47" s="97"/>
      <c r="J47" s="97"/>
      <c r="K47" s="97"/>
      <c r="L47" s="97"/>
    </row>
    <row r="48" spans="1:12" x14ac:dyDescent="0.25">
      <c r="A48" s="97"/>
      <c r="B48" s="97"/>
      <c r="C48" s="97"/>
      <c r="D48" s="97"/>
      <c r="E48" s="97"/>
      <c r="F48" s="97"/>
      <c r="G48" s="97"/>
      <c r="H48" s="97"/>
      <c r="I48" s="97"/>
      <c r="J48" s="97"/>
      <c r="K48" s="97"/>
      <c r="L48" s="97"/>
    </row>
    <row r="49" spans="1:12" x14ac:dyDescent="0.25">
      <c r="A49" s="97"/>
      <c r="B49" s="97"/>
      <c r="C49" s="97"/>
      <c r="D49" s="97"/>
      <c r="E49" s="97"/>
      <c r="F49" s="97"/>
      <c r="G49" s="97"/>
      <c r="H49" s="97"/>
      <c r="I49" s="97"/>
      <c r="J49" s="97"/>
      <c r="K49" s="97"/>
      <c r="L49" s="97"/>
    </row>
    <row r="50" spans="1:12" x14ac:dyDescent="0.25">
      <c r="A50" s="97"/>
      <c r="B50" s="97"/>
      <c r="C50" s="97"/>
      <c r="D50" s="97"/>
      <c r="E50" s="97"/>
      <c r="F50" s="97"/>
      <c r="G50" s="97"/>
      <c r="H50" s="97"/>
      <c r="I50" s="97"/>
      <c r="J50" s="97"/>
      <c r="K50" s="97"/>
      <c r="L50" s="97"/>
    </row>
    <row r="51" spans="1:12" x14ac:dyDescent="0.25">
      <c r="A51" s="97"/>
      <c r="B51" s="97"/>
      <c r="C51" s="97"/>
      <c r="D51" s="97"/>
      <c r="E51" s="97"/>
      <c r="F51" s="97"/>
      <c r="G51" s="97"/>
      <c r="H51" s="97"/>
      <c r="I51" s="97"/>
      <c r="J51" s="97"/>
      <c r="K51" s="97"/>
      <c r="L51" s="97"/>
    </row>
    <row r="52" spans="1:12" x14ac:dyDescent="0.25">
      <c r="A52" s="97"/>
      <c r="B52" s="97"/>
      <c r="C52" s="97"/>
      <c r="D52" s="97"/>
      <c r="E52" s="97"/>
      <c r="F52" s="97"/>
      <c r="G52" s="97"/>
      <c r="H52" s="97"/>
      <c r="I52" s="97"/>
      <c r="J52" s="97"/>
      <c r="K52" s="97"/>
      <c r="L52" s="97"/>
    </row>
  </sheetData>
  <mergeCells count="9">
    <mergeCell ref="C1:O1"/>
    <mergeCell ref="Q1:AA1"/>
    <mergeCell ref="A19:L52"/>
    <mergeCell ref="K8:K9"/>
    <mergeCell ref="T8:T9"/>
    <mergeCell ref="C8:J8"/>
    <mergeCell ref="L8:S8"/>
    <mergeCell ref="B10:B11"/>
    <mergeCell ref="B12:B13"/>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0D276-7AA3-45F8-9548-D28F5B9CAD0D}">
  <dimension ref="A1:AL40"/>
  <sheetViews>
    <sheetView tabSelected="1" topLeftCell="A3" zoomScale="85" zoomScaleNormal="85" workbookViewId="0">
      <selection activeCell="V32" sqref="V32"/>
    </sheetView>
  </sheetViews>
  <sheetFormatPr defaultRowHeight="15" x14ac:dyDescent="0.25"/>
  <cols>
    <col min="2" max="2" width="14" customWidth="1"/>
    <col min="8" max="8" width="12" bestFit="1" customWidth="1"/>
    <col min="21" max="21" width="12.28515625" bestFit="1" customWidth="1"/>
    <col min="22" max="22" width="12" bestFit="1" customWidth="1"/>
    <col min="28" max="28" width="10.42578125" customWidth="1"/>
    <col min="38" max="38" width="12.5703125" customWidth="1"/>
  </cols>
  <sheetData>
    <row r="1" spans="1:38" ht="15.75" thickBot="1" x14ac:dyDescent="0.3">
      <c r="B1" s="72" t="s">
        <v>44</v>
      </c>
      <c r="C1" s="105" t="s">
        <v>37</v>
      </c>
      <c r="D1" s="100"/>
      <c r="E1" s="100"/>
      <c r="F1" s="100"/>
      <c r="G1" s="100"/>
      <c r="H1" s="100"/>
      <c r="I1" s="100"/>
      <c r="J1" s="100"/>
      <c r="K1" s="100"/>
      <c r="L1" s="100"/>
      <c r="M1" s="100"/>
      <c r="N1" s="100"/>
      <c r="O1" s="106"/>
      <c r="P1" s="53" t="s">
        <v>52</v>
      </c>
      <c r="Q1" s="105" t="s">
        <v>39</v>
      </c>
      <c r="R1" s="100"/>
      <c r="S1" s="100"/>
      <c r="T1" s="100"/>
      <c r="U1" s="100"/>
      <c r="V1" s="100"/>
      <c r="W1" s="100"/>
      <c r="X1" s="100"/>
      <c r="Y1" s="100"/>
      <c r="Z1" s="100"/>
      <c r="AA1" s="106"/>
      <c r="AB1" s="53" t="s">
        <v>51</v>
      </c>
      <c r="AC1" s="105" t="s">
        <v>53</v>
      </c>
      <c r="AD1" s="100"/>
      <c r="AE1" s="100"/>
      <c r="AF1" s="100"/>
      <c r="AG1" s="100"/>
      <c r="AH1" s="100"/>
      <c r="AI1" s="100"/>
      <c r="AJ1" s="100"/>
      <c r="AK1" s="106"/>
      <c r="AL1" s="72" t="s">
        <v>45</v>
      </c>
    </row>
    <row r="2" spans="1:38" x14ac:dyDescent="0.25">
      <c r="A2" s="7" t="s">
        <v>5</v>
      </c>
      <c r="B2" s="80">
        <v>2024</v>
      </c>
      <c r="C2" s="11">
        <v>2025</v>
      </c>
      <c r="D2" s="11">
        <v>2026</v>
      </c>
      <c r="E2" s="11">
        <v>2027</v>
      </c>
      <c r="F2" s="11">
        <v>2028</v>
      </c>
      <c r="G2" s="11">
        <v>2029</v>
      </c>
      <c r="H2" s="11">
        <v>2030</v>
      </c>
      <c r="I2" s="11">
        <v>2031</v>
      </c>
      <c r="J2" s="11">
        <v>2032</v>
      </c>
      <c r="K2" s="11">
        <v>2033</v>
      </c>
      <c r="L2" s="11">
        <v>2034</v>
      </c>
      <c r="M2" s="11">
        <v>2035</v>
      </c>
      <c r="N2" s="11">
        <v>2036</v>
      </c>
      <c r="O2" s="11">
        <v>2037</v>
      </c>
      <c r="P2" s="77">
        <v>2038</v>
      </c>
      <c r="Q2" s="11">
        <v>2039</v>
      </c>
      <c r="R2" s="11">
        <v>2040</v>
      </c>
      <c r="S2" s="11">
        <v>2041</v>
      </c>
      <c r="T2" s="11">
        <v>2042</v>
      </c>
      <c r="U2" s="11">
        <v>2043</v>
      </c>
      <c r="V2" s="11">
        <v>2044</v>
      </c>
      <c r="W2" s="11">
        <v>2045</v>
      </c>
      <c r="X2" s="11">
        <v>2046</v>
      </c>
      <c r="Y2" s="11">
        <v>2047</v>
      </c>
      <c r="Z2" s="11">
        <v>2048</v>
      </c>
      <c r="AA2" s="11">
        <v>2049</v>
      </c>
      <c r="AB2" s="77">
        <v>2050</v>
      </c>
      <c r="AC2" s="11">
        <v>2051</v>
      </c>
      <c r="AD2" s="11">
        <v>2052</v>
      </c>
      <c r="AE2" s="11">
        <v>2053</v>
      </c>
      <c r="AF2" s="11">
        <v>2054</v>
      </c>
      <c r="AG2" s="11">
        <v>2055</v>
      </c>
      <c r="AH2" s="11">
        <v>2056</v>
      </c>
      <c r="AI2" s="11">
        <v>2057</v>
      </c>
      <c r="AJ2" s="11">
        <v>2058</v>
      </c>
      <c r="AK2" s="11">
        <v>2059</v>
      </c>
      <c r="AL2" s="80">
        <v>2060</v>
      </c>
    </row>
    <row r="3" spans="1:38" ht="15.75" thickBot="1" x14ac:dyDescent="0.3">
      <c r="A3" s="8" t="s">
        <v>6</v>
      </c>
      <c r="B3" s="74">
        <f>B2-$B$2</f>
        <v>0</v>
      </c>
      <c r="C3" s="5">
        <f t="shared" ref="C3:AA3" si="0">C2-$B$2</f>
        <v>1</v>
      </c>
      <c r="D3" s="5">
        <f t="shared" si="0"/>
        <v>2</v>
      </c>
      <c r="E3" s="5">
        <f t="shared" si="0"/>
        <v>3</v>
      </c>
      <c r="F3" s="5">
        <f t="shared" si="0"/>
        <v>4</v>
      </c>
      <c r="G3" s="5">
        <f t="shared" si="0"/>
        <v>5</v>
      </c>
      <c r="H3" s="5">
        <f t="shared" si="0"/>
        <v>6</v>
      </c>
      <c r="I3" s="5">
        <f t="shared" si="0"/>
        <v>7</v>
      </c>
      <c r="J3" s="5">
        <f t="shared" si="0"/>
        <v>8</v>
      </c>
      <c r="K3" s="5">
        <f t="shared" si="0"/>
        <v>9</v>
      </c>
      <c r="L3" s="5">
        <f t="shared" si="0"/>
        <v>10</v>
      </c>
      <c r="M3" s="5">
        <f t="shared" si="0"/>
        <v>11</v>
      </c>
      <c r="N3" s="5">
        <f t="shared" si="0"/>
        <v>12</v>
      </c>
      <c r="O3" s="5">
        <f t="shared" si="0"/>
        <v>13</v>
      </c>
      <c r="P3" s="78">
        <f t="shared" si="0"/>
        <v>14</v>
      </c>
      <c r="Q3" s="5">
        <f t="shared" si="0"/>
        <v>15</v>
      </c>
      <c r="R3" s="5">
        <f t="shared" si="0"/>
        <v>16</v>
      </c>
      <c r="S3" s="5">
        <f t="shared" si="0"/>
        <v>17</v>
      </c>
      <c r="T3" s="5">
        <f t="shared" si="0"/>
        <v>18</v>
      </c>
      <c r="U3" s="5">
        <f t="shared" si="0"/>
        <v>19</v>
      </c>
      <c r="V3" s="5">
        <f t="shared" si="0"/>
        <v>20</v>
      </c>
      <c r="W3" s="5">
        <f t="shared" si="0"/>
        <v>21</v>
      </c>
      <c r="X3" s="5">
        <f t="shared" si="0"/>
        <v>22</v>
      </c>
      <c r="Y3" s="5">
        <f t="shared" si="0"/>
        <v>23</v>
      </c>
      <c r="Z3" s="5">
        <f t="shared" si="0"/>
        <v>24</v>
      </c>
      <c r="AA3" s="5">
        <f t="shared" si="0"/>
        <v>25</v>
      </c>
      <c r="AB3" s="78">
        <f>AB2-$B$2</f>
        <v>26</v>
      </c>
      <c r="AC3" s="5">
        <f t="shared" ref="AC3" si="1">AC2-$B$2</f>
        <v>27</v>
      </c>
      <c r="AD3" s="5">
        <f t="shared" ref="AD3" si="2">AD2-$B$2</f>
        <v>28</v>
      </c>
      <c r="AE3" s="5">
        <f t="shared" ref="AE3" si="3">AE2-$B$2</f>
        <v>29</v>
      </c>
      <c r="AF3" s="5">
        <f t="shared" ref="AF3" si="4">AF2-$B$2</f>
        <v>30</v>
      </c>
      <c r="AG3" s="5">
        <f t="shared" ref="AG3" si="5">AG2-$B$2</f>
        <v>31</v>
      </c>
      <c r="AH3" s="5">
        <f t="shared" ref="AH3" si="6">AH2-$B$2</f>
        <v>32</v>
      </c>
      <c r="AI3" s="5">
        <f t="shared" ref="AI3" si="7">AI2-$B$2</f>
        <v>33</v>
      </c>
      <c r="AJ3" s="5">
        <f t="shared" ref="AJ3" si="8">AJ2-$B$2</f>
        <v>34</v>
      </c>
      <c r="AK3" s="5">
        <f t="shared" ref="AK3" si="9">AK2-$B$2</f>
        <v>35</v>
      </c>
      <c r="AL3" s="74">
        <f t="shared" ref="AL3" si="10">AL2-$B$2</f>
        <v>36</v>
      </c>
    </row>
    <row r="4" spans="1:38" ht="15.75" thickBot="1" x14ac:dyDescent="0.3">
      <c r="A4" s="9"/>
      <c r="B4" s="75">
        <v>3.5</v>
      </c>
      <c r="C4" s="56">
        <f t="shared" ref="C4:O4" si="11">($AC$10*C3^3)+($AC$11*C3^2)+($AC$12*C3)+$AC$13</f>
        <v>3.3387956248785691</v>
      </c>
      <c r="D4" s="56">
        <f t="shared" si="11"/>
        <v>3.1792546810795557</v>
      </c>
      <c r="E4" s="56">
        <f t="shared" si="11"/>
        <v>3.0230405999253773</v>
      </c>
      <c r="F4" s="56">
        <f t="shared" si="11"/>
        <v>2.8718168127384525</v>
      </c>
      <c r="G4" s="56">
        <f t="shared" si="11"/>
        <v>2.7272467508411982</v>
      </c>
      <c r="H4" s="56">
        <f t="shared" si="11"/>
        <v>2.5909938455560315</v>
      </c>
      <c r="I4" s="56">
        <f t="shared" si="11"/>
        <v>2.4647215282053718</v>
      </c>
      <c r="J4" s="56">
        <f t="shared" si="11"/>
        <v>2.3500932301116348</v>
      </c>
      <c r="K4" s="56">
        <f t="shared" si="11"/>
        <v>2.2487723825972399</v>
      </c>
      <c r="L4" s="56">
        <f t="shared" si="11"/>
        <v>2.1624224169846036</v>
      </c>
      <c r="M4" s="56">
        <f t="shared" si="11"/>
        <v>2.0927067645961435</v>
      </c>
      <c r="N4" s="56">
        <f t="shared" si="11"/>
        <v>2.041288856754278</v>
      </c>
      <c r="O4" s="56">
        <f t="shared" si="11"/>
        <v>2.0098321247814241</v>
      </c>
      <c r="P4" s="79">
        <v>2</v>
      </c>
      <c r="Q4" s="56">
        <f>($AC$14*Q3^3)+($AC$15*Q3^2)+($AC$16*Q3)+$AC$17</f>
        <v>2.0124870347596708</v>
      </c>
      <c r="R4" s="56">
        <f t="shared" ref="R4:AA4" si="12">($AC$14*R3^3)+($AC$15*R3^2)+($AC$16*R3)+$AC$17</f>
        <v>2.0441122655190984</v>
      </c>
      <c r="S4" s="56">
        <f t="shared" si="12"/>
        <v>2.0907258497641923</v>
      </c>
      <c r="T4" s="56">
        <f t="shared" si="12"/>
        <v>2.148177944980862</v>
      </c>
      <c r="U4" s="56">
        <f t="shared" si="12"/>
        <v>2.2123187086550136</v>
      </c>
      <c r="V4" s="56">
        <f t="shared" si="12"/>
        <v>2.2789982982725601</v>
      </c>
      <c r="W4" s="56">
        <f t="shared" si="12"/>
        <v>2.3440668713194093</v>
      </c>
      <c r="X4" s="56">
        <f t="shared" si="12"/>
        <v>2.4033745852814672</v>
      </c>
      <c r="Y4" s="56">
        <f t="shared" si="12"/>
        <v>2.4527715976446434</v>
      </c>
      <c r="Z4" s="56">
        <f t="shared" si="12"/>
        <v>2.488108065894858</v>
      </c>
      <c r="AA4" s="56">
        <f t="shared" si="12"/>
        <v>2.5052341475180029</v>
      </c>
      <c r="AB4" s="79">
        <v>2.5</v>
      </c>
      <c r="AC4" s="56">
        <f t="shared" ref="AC4:AK4" si="13">($AC$18*AC3^3)+($AC$19*AC3^2)+($AC$20*AC3)+$AC$21</f>
        <v>2.4689509002577967</v>
      </c>
      <c r="AD4" s="56">
        <f t="shared" si="13"/>
        <v>2.4114126029325185</v>
      </c>
      <c r="AE4" s="56">
        <f t="shared" si="13"/>
        <v>2.3274059820963373</v>
      </c>
      <c r="AF4" s="56">
        <f t="shared" si="13"/>
        <v>2.2169519118214236</v>
      </c>
      <c r="AG4" s="56">
        <f t="shared" si="13"/>
        <v>2.0800712661799423</v>
      </c>
      <c r="AH4" s="56">
        <f t="shared" si="13"/>
        <v>1.9167849192440674</v>
      </c>
      <c r="AI4" s="56">
        <f t="shared" si="13"/>
        <v>1.7271137450859655</v>
      </c>
      <c r="AJ4" s="56">
        <f t="shared" si="13"/>
        <v>1.5110786177778088</v>
      </c>
      <c r="AK4" s="56">
        <f t="shared" si="13"/>
        <v>1.2687004113917624</v>
      </c>
      <c r="AL4" s="75">
        <v>1</v>
      </c>
    </row>
    <row r="7" spans="1:38" ht="15.75" thickBot="1" x14ac:dyDescent="0.3"/>
    <row r="8" spans="1:38" ht="15.75" thickBot="1" x14ac:dyDescent="0.3">
      <c r="C8" s="94" t="s">
        <v>3</v>
      </c>
      <c r="D8" s="96"/>
      <c r="E8" s="96"/>
      <c r="F8" s="96"/>
      <c r="G8" s="96"/>
      <c r="H8" s="96"/>
      <c r="I8" s="96"/>
      <c r="J8" s="96"/>
      <c r="K8" s="96"/>
      <c r="L8" s="96"/>
      <c r="M8" s="96"/>
      <c r="N8" s="96"/>
      <c r="O8" s="101" t="s">
        <v>2</v>
      </c>
      <c r="P8" s="96" t="s">
        <v>4</v>
      </c>
      <c r="Q8" s="96"/>
      <c r="R8" s="96"/>
      <c r="S8" s="96"/>
      <c r="T8" s="96"/>
      <c r="U8" s="96"/>
      <c r="V8" s="96"/>
      <c r="W8" s="96"/>
      <c r="X8" s="96"/>
      <c r="Y8" s="96"/>
      <c r="Z8" s="96"/>
      <c r="AA8" s="98"/>
      <c r="AB8" s="101" t="s">
        <v>0</v>
      </c>
    </row>
    <row r="9" spans="1:38" ht="15.75" thickBot="1" x14ac:dyDescent="0.3">
      <c r="C9" s="70" t="s">
        <v>25</v>
      </c>
      <c r="D9" s="71" t="s">
        <v>26</v>
      </c>
      <c r="E9" s="71" t="s">
        <v>27</v>
      </c>
      <c r="F9" s="71" t="s">
        <v>28</v>
      </c>
      <c r="G9" s="71" t="s">
        <v>29</v>
      </c>
      <c r="H9" s="71" t="s">
        <v>30</v>
      </c>
      <c r="I9" s="71" t="s">
        <v>31</v>
      </c>
      <c r="J9" s="71" t="s">
        <v>32</v>
      </c>
      <c r="K9" s="71" t="s">
        <v>33</v>
      </c>
      <c r="L9" s="71" t="s">
        <v>34</v>
      </c>
      <c r="M9" s="71" t="s">
        <v>35</v>
      </c>
      <c r="N9" s="71" t="s">
        <v>36</v>
      </c>
      <c r="O9" s="102"/>
      <c r="P9" s="70" t="s">
        <v>25</v>
      </c>
      <c r="Q9" s="71" t="s">
        <v>26</v>
      </c>
      <c r="R9" s="71" t="s">
        <v>27</v>
      </c>
      <c r="S9" s="71" t="s">
        <v>28</v>
      </c>
      <c r="T9" s="71" t="s">
        <v>29</v>
      </c>
      <c r="U9" s="71" t="s">
        <v>30</v>
      </c>
      <c r="V9" s="71" t="s">
        <v>31</v>
      </c>
      <c r="W9" s="71" t="s">
        <v>32</v>
      </c>
      <c r="X9" s="71" t="s">
        <v>33</v>
      </c>
      <c r="Y9" s="71" t="s">
        <v>34</v>
      </c>
      <c r="Z9" s="71" t="s">
        <v>35</v>
      </c>
      <c r="AA9" s="71" t="s">
        <v>36</v>
      </c>
      <c r="AB9" s="102"/>
    </row>
    <row r="10" spans="1:38" x14ac:dyDescent="0.25">
      <c r="B10" s="103" t="s">
        <v>22</v>
      </c>
      <c r="C10" s="65">
        <f>$B$3^3</f>
        <v>0</v>
      </c>
      <c r="D10" s="29">
        <f>$B$3^2</f>
        <v>0</v>
      </c>
      <c r="E10" s="29">
        <f>$B$3</f>
        <v>0</v>
      </c>
      <c r="F10" s="29">
        <v>1</v>
      </c>
      <c r="G10" s="29">
        <v>0</v>
      </c>
      <c r="H10" s="29">
        <v>0</v>
      </c>
      <c r="I10" s="29">
        <v>0</v>
      </c>
      <c r="J10" s="29">
        <v>0</v>
      </c>
      <c r="K10" s="29">
        <v>0</v>
      </c>
      <c r="L10" s="29">
        <v>0</v>
      </c>
      <c r="M10" s="29">
        <v>0</v>
      </c>
      <c r="N10" s="29">
        <v>0</v>
      </c>
      <c r="O10" s="15">
        <f>B4</f>
        <v>3.5</v>
      </c>
      <c r="P10" s="29" cm="1">
        <f t="array" ref="P10:AA21">MINVERSE(C10:N21)</f>
        <v>1.0342791026323841E-4</v>
      </c>
      <c r="Q10" s="29">
        <v>-1.0342791026323841E-4</v>
      </c>
      <c r="R10" s="29">
        <v>-1.4751969560618274E-4</v>
      </c>
      <c r="S10" s="29">
        <v>1.4751969560618223E-4</v>
      </c>
      <c r="T10" s="29">
        <v>3.2224560358885251E-5</v>
      </c>
      <c r="U10" s="29">
        <v>-3.2224560358885048E-5</v>
      </c>
      <c r="V10" s="29">
        <v>1.4479907436853396E-3</v>
      </c>
      <c r="W10" s="29">
        <v>5.1474717675636635E-3</v>
      </c>
      <c r="X10" s="29">
        <v>-3.2224560358885341E-4</v>
      </c>
      <c r="Y10" s="29">
        <v>-1.6069990730152701E-3</v>
      </c>
      <c r="Z10" s="29">
        <v>-1.5283406973361037E-2</v>
      </c>
      <c r="AA10" s="29">
        <v>4.2289449289875809E-6</v>
      </c>
      <c r="AB10" s="44" t="s">
        <v>25</v>
      </c>
      <c r="AC10" s="16" cm="1">
        <f t="array" ref="AC10:AC21">MMULT(_xlfn.ANCHORARRAY(P10),O10:O21)</f>
        <v>2.7723855373627587E-4</v>
      </c>
    </row>
    <row r="11" spans="1:38" x14ac:dyDescent="0.25">
      <c r="B11" s="104"/>
      <c r="C11" s="66">
        <f>$P$3^3</f>
        <v>2744</v>
      </c>
      <c r="D11" s="38">
        <f>$P$3^2</f>
        <v>196</v>
      </c>
      <c r="E11" s="38">
        <f>$P$3</f>
        <v>14</v>
      </c>
      <c r="F11" s="38">
        <v>1</v>
      </c>
      <c r="G11" s="38">
        <v>0</v>
      </c>
      <c r="H11" s="38">
        <v>0</v>
      </c>
      <c r="I11" s="38">
        <v>0</v>
      </c>
      <c r="J11" s="38">
        <v>0</v>
      </c>
      <c r="K11" s="38">
        <v>0</v>
      </c>
      <c r="L11" s="38">
        <v>0</v>
      </c>
      <c r="M11" s="38">
        <v>0</v>
      </c>
      <c r="N11" s="38">
        <v>0</v>
      </c>
      <c r="O11" s="37">
        <f>P4</f>
        <v>2</v>
      </c>
      <c r="P11" s="38">
        <v>1.9825411154020651E-18</v>
      </c>
      <c r="Q11" s="38">
        <v>-1.9825411154020651E-18</v>
      </c>
      <c r="R11" s="38">
        <v>0</v>
      </c>
      <c r="S11" s="38">
        <v>3.9650822308041303E-18</v>
      </c>
      <c r="T11" s="38">
        <v>0</v>
      </c>
      <c r="U11" s="38">
        <v>-1.9825411154020651E-18</v>
      </c>
      <c r="V11" s="38">
        <v>0</v>
      </c>
      <c r="W11" s="38">
        <v>-1.2688263138573217E-16</v>
      </c>
      <c r="X11" s="38">
        <v>1.5860328923216521E-17</v>
      </c>
      <c r="Y11" s="38">
        <v>0</v>
      </c>
      <c r="Z11" s="38">
        <v>0.50000000000000011</v>
      </c>
      <c r="AA11" s="38">
        <v>0</v>
      </c>
      <c r="AB11" s="45" t="s">
        <v>26</v>
      </c>
      <c r="AC11" s="39">
        <v>1.0903976134711357E-17</v>
      </c>
    </row>
    <row r="12" spans="1:38" x14ac:dyDescent="0.25">
      <c r="B12" s="104" t="s">
        <v>23</v>
      </c>
      <c r="C12" s="66">
        <v>0</v>
      </c>
      <c r="D12" s="38">
        <v>0</v>
      </c>
      <c r="E12" s="38">
        <v>0</v>
      </c>
      <c r="F12" s="38">
        <v>0</v>
      </c>
      <c r="G12" s="38">
        <f>$P$3^3</f>
        <v>2744</v>
      </c>
      <c r="H12" s="38">
        <f>$P$3^2</f>
        <v>196</v>
      </c>
      <c r="I12" s="38">
        <f>$P$3</f>
        <v>14</v>
      </c>
      <c r="J12" s="38">
        <v>1</v>
      </c>
      <c r="K12" s="38">
        <v>0</v>
      </c>
      <c r="L12" s="38">
        <v>0</v>
      </c>
      <c r="M12" s="38">
        <v>0</v>
      </c>
      <c r="N12" s="38">
        <v>0</v>
      </c>
      <c r="O12" s="37">
        <f>P4</f>
        <v>2</v>
      </c>
      <c r="P12" s="38">
        <v>-9.170044184016618E-2</v>
      </c>
      <c r="Q12" s="38">
        <v>9.170044184016618E-2</v>
      </c>
      <c r="R12" s="38">
        <v>2.8913860338811818E-2</v>
      </c>
      <c r="S12" s="38">
        <v>-2.891386033881177E-2</v>
      </c>
      <c r="T12" s="38">
        <v>-6.3160138303415096E-3</v>
      </c>
      <c r="U12" s="38">
        <v>6.3160138303414975E-3</v>
      </c>
      <c r="V12" s="38">
        <v>-0.28380618576232658</v>
      </c>
      <c r="W12" s="38">
        <v>-1.0089044664424762</v>
      </c>
      <c r="X12" s="38">
        <v>6.3160138303415048E-2</v>
      </c>
      <c r="Y12" s="38">
        <v>0.31497181831099297</v>
      </c>
      <c r="Z12" s="38">
        <v>-4.0044522332212384</v>
      </c>
      <c r="AA12" s="38">
        <v>-8.2887320608156581E-4</v>
      </c>
      <c r="AB12" s="45" t="s">
        <v>27</v>
      </c>
      <c r="AC12" s="39">
        <v>-0.16148161367516736</v>
      </c>
    </row>
    <row r="13" spans="1:38" x14ac:dyDescent="0.25">
      <c r="B13" s="104"/>
      <c r="C13" s="66">
        <v>0</v>
      </c>
      <c r="D13" s="38">
        <v>0</v>
      </c>
      <c r="E13" s="38">
        <v>0</v>
      </c>
      <c r="F13" s="38">
        <v>0</v>
      </c>
      <c r="G13" s="38">
        <f>$AB$3^3</f>
        <v>17576</v>
      </c>
      <c r="H13" s="38">
        <f>$AB$3^2</f>
        <v>676</v>
      </c>
      <c r="I13" s="38">
        <f>$AB$3</f>
        <v>26</v>
      </c>
      <c r="J13" s="38">
        <v>1</v>
      </c>
      <c r="K13" s="38">
        <v>0</v>
      </c>
      <c r="L13" s="38">
        <v>0</v>
      </c>
      <c r="M13" s="38">
        <v>0</v>
      </c>
      <c r="N13" s="38">
        <v>0</v>
      </c>
      <c r="O13" s="37">
        <f>AB4</f>
        <v>2.5</v>
      </c>
      <c r="P13" s="36">
        <v>1</v>
      </c>
      <c r="Q13" s="38">
        <v>0</v>
      </c>
      <c r="R13" s="38">
        <v>0</v>
      </c>
      <c r="S13" s="38">
        <v>0</v>
      </c>
      <c r="T13" s="38">
        <v>0</v>
      </c>
      <c r="U13" s="38">
        <v>0</v>
      </c>
      <c r="V13" s="38">
        <v>0</v>
      </c>
      <c r="W13" s="38">
        <v>0</v>
      </c>
      <c r="X13" s="38">
        <v>0</v>
      </c>
      <c r="Y13" s="38">
        <v>0</v>
      </c>
      <c r="Z13" s="38">
        <v>0</v>
      </c>
      <c r="AA13" s="38">
        <v>0</v>
      </c>
      <c r="AB13" s="45" t="s">
        <v>28</v>
      </c>
      <c r="AC13" s="39">
        <v>3.5</v>
      </c>
    </row>
    <row r="14" spans="1:38" x14ac:dyDescent="0.25">
      <c r="B14" s="104" t="s">
        <v>24</v>
      </c>
      <c r="C14" s="66">
        <v>0</v>
      </c>
      <c r="D14" s="38">
        <v>0</v>
      </c>
      <c r="E14" s="38">
        <v>0</v>
      </c>
      <c r="F14" s="38">
        <v>0</v>
      </c>
      <c r="G14" s="38">
        <v>0</v>
      </c>
      <c r="H14" s="38">
        <v>0</v>
      </c>
      <c r="I14" s="38">
        <v>0</v>
      </c>
      <c r="J14" s="38">
        <v>0</v>
      </c>
      <c r="K14" s="38">
        <f>$AB$3^3</f>
        <v>17576</v>
      </c>
      <c r="L14" s="38">
        <f>$AB$3^2</f>
        <v>676</v>
      </c>
      <c r="M14" s="38">
        <f>$AB$3</f>
        <v>26</v>
      </c>
      <c r="N14" s="38">
        <v>1</v>
      </c>
      <c r="O14" s="37">
        <f>AB4</f>
        <v>2.5</v>
      </c>
      <c r="P14" s="38">
        <v>-1.4751969560618255E-4</v>
      </c>
      <c r="Q14" s="38">
        <v>1.4751969560618255E-4</v>
      </c>
      <c r="R14" s="38">
        <v>3.39196624512544E-4</v>
      </c>
      <c r="S14" s="38">
        <v>-3.3919662451254313E-4</v>
      </c>
      <c r="T14" s="38">
        <v>-2.0050837556639671E-4</v>
      </c>
      <c r="U14" s="38">
        <v>2.0050837556639676E-4</v>
      </c>
      <c r="V14" s="38">
        <v>-2.0652757384865559E-3</v>
      </c>
      <c r="W14" s="38">
        <v>9.6379534462705998E-3</v>
      </c>
      <c r="X14" s="38">
        <v>2.0050837556639693E-3</v>
      </c>
      <c r="Y14" s="38">
        <v>9.9991053432061487E-3</v>
      </c>
      <c r="Z14" s="38">
        <v>4.8189767231352999E-3</v>
      </c>
      <c r="AA14" s="38">
        <v>-2.6313435113700113E-5</v>
      </c>
      <c r="AB14" s="45" t="s">
        <v>29</v>
      </c>
      <c r="AC14" s="39">
        <v>-6.9164041901513876E-4</v>
      </c>
    </row>
    <row r="15" spans="1:38" x14ac:dyDescent="0.25">
      <c r="B15" s="104"/>
      <c r="C15" s="66">
        <v>0</v>
      </c>
      <c r="D15" s="38">
        <v>0</v>
      </c>
      <c r="E15" s="38">
        <v>0</v>
      </c>
      <c r="F15" s="38">
        <v>0</v>
      </c>
      <c r="G15" s="38">
        <v>0</v>
      </c>
      <c r="H15" s="38">
        <v>0</v>
      </c>
      <c r="I15" s="38">
        <v>0</v>
      </c>
      <c r="J15" s="38">
        <v>0</v>
      </c>
      <c r="K15" s="38">
        <f>$AL$3^3</f>
        <v>46656</v>
      </c>
      <c r="L15" s="38">
        <f>$AL$3^2</f>
        <v>1296</v>
      </c>
      <c r="M15" s="38">
        <f>$AL$3</f>
        <v>36</v>
      </c>
      <c r="N15" s="38">
        <v>1</v>
      </c>
      <c r="O15" s="37">
        <f>AL4</f>
        <v>1</v>
      </c>
      <c r="P15" s="38">
        <v>1.0539799446515686E-2</v>
      </c>
      <c r="Q15" s="38">
        <v>-1.0539799446515686E-2</v>
      </c>
      <c r="R15" s="38">
        <v>-2.0442085444986522E-2</v>
      </c>
      <c r="S15" s="38">
        <v>2.0442085444986487E-2</v>
      </c>
      <c r="T15" s="38">
        <v>9.7747833088618376E-3</v>
      </c>
      <c r="U15" s="38">
        <v>-9.7747833088618428E-3</v>
      </c>
      <c r="V15" s="38">
        <v>0.14755719225121963</v>
      </c>
      <c r="W15" s="38">
        <v>-0.68860023050569186</v>
      </c>
      <c r="X15" s="38">
        <v>-9.7747833088618494E-2</v>
      </c>
      <c r="Y15" s="38">
        <v>-0.48745638548129971</v>
      </c>
      <c r="Z15" s="38">
        <v>-0.34430011525284593</v>
      </c>
      <c r="AA15" s="38">
        <v>1.2827799617928786E-3</v>
      </c>
      <c r="AB15" s="45" t="s">
        <v>30</v>
      </c>
      <c r="AC15" s="39">
        <v>4.0692916855559459E-2</v>
      </c>
    </row>
    <row r="16" spans="1:38" x14ac:dyDescent="0.25">
      <c r="B16" s="63" t="s">
        <v>47</v>
      </c>
      <c r="C16" s="67">
        <f>3*$P$3^2</f>
        <v>588</v>
      </c>
      <c r="D16" s="49">
        <f>2*$P$3</f>
        <v>28</v>
      </c>
      <c r="E16" s="49">
        <v>1</v>
      </c>
      <c r="F16" s="49">
        <v>0</v>
      </c>
      <c r="G16" s="49">
        <f>-3*$P$3^2</f>
        <v>-588</v>
      </c>
      <c r="H16" s="49">
        <f>-2*$P$3</f>
        <v>-28</v>
      </c>
      <c r="I16" s="49">
        <v>-1</v>
      </c>
      <c r="J16" s="49">
        <v>0</v>
      </c>
      <c r="K16" s="49">
        <v>0</v>
      </c>
      <c r="L16" s="49">
        <v>0</v>
      </c>
      <c r="M16" s="49">
        <v>0</v>
      </c>
      <c r="N16" s="49">
        <v>0</v>
      </c>
      <c r="O16" s="64">
        <v>0</v>
      </c>
      <c r="P16" s="38">
        <v>-0.23925763409138581</v>
      </c>
      <c r="Q16" s="38">
        <v>0.23925763409138581</v>
      </c>
      <c r="R16" s="38">
        <v>0.31510305656862314</v>
      </c>
      <c r="S16" s="38">
        <v>-0.31510305656862275</v>
      </c>
      <c r="T16" s="38">
        <v>-0.14316298015440718</v>
      </c>
      <c r="U16" s="38">
        <v>0.14316298015440732</v>
      </c>
      <c r="V16" s="38">
        <v>-3.3496068772794021</v>
      </c>
      <c r="W16" s="38">
        <v>15.631498760637212</v>
      </c>
      <c r="X16" s="38">
        <v>1.4316298015440738</v>
      </c>
      <c r="Y16" s="38">
        <v>7.139361215049191</v>
      </c>
      <c r="Z16" s="38">
        <v>7.8157493803186062</v>
      </c>
      <c r="AA16" s="38">
        <v>-1.8787792671181802E-2</v>
      </c>
      <c r="AB16" s="45" t="s">
        <v>31</v>
      </c>
      <c r="AC16" s="39">
        <v>-0.73118244965300006</v>
      </c>
    </row>
    <row r="17" spans="1:29" x14ac:dyDescent="0.25">
      <c r="B17" s="63" t="s">
        <v>48</v>
      </c>
      <c r="C17" s="67">
        <f>6*$P$3</f>
        <v>84</v>
      </c>
      <c r="D17" s="49">
        <f>2</f>
        <v>2</v>
      </c>
      <c r="E17" s="49">
        <v>0</v>
      </c>
      <c r="F17" s="49">
        <v>0</v>
      </c>
      <c r="G17" s="49">
        <f>-6*$P$3</f>
        <v>-84</v>
      </c>
      <c r="H17" s="49">
        <f>-2</f>
        <v>-2</v>
      </c>
      <c r="I17" s="49">
        <v>0</v>
      </c>
      <c r="J17" s="49">
        <v>0</v>
      </c>
      <c r="K17" s="49">
        <v>0</v>
      </c>
      <c r="L17" s="49">
        <v>0</v>
      </c>
      <c r="M17" s="49">
        <v>0</v>
      </c>
      <c r="N17" s="49">
        <v>0</v>
      </c>
      <c r="O17" s="64">
        <v>0</v>
      </c>
      <c r="P17" s="38">
        <v>1.6886002305056917</v>
      </c>
      <c r="Q17" s="38">
        <v>-1.6886002305056917</v>
      </c>
      <c r="R17" s="38">
        <v>-0.33554958240578631</v>
      </c>
      <c r="S17" s="38">
        <v>1.3355495824057855</v>
      </c>
      <c r="T17" s="38">
        <v>0.63861917617897301</v>
      </c>
      <c r="U17" s="38">
        <v>-0.6386191761789739</v>
      </c>
      <c r="V17" s="38">
        <v>23.640403227079695</v>
      </c>
      <c r="W17" s="38">
        <v>-110.3218817263719</v>
      </c>
      <c r="X17" s="38">
        <v>-6.3861917617897408</v>
      </c>
      <c r="Y17" s="38">
        <v>-31.847150518111608</v>
      </c>
      <c r="Z17" s="38">
        <v>-55.160940863185949</v>
      </c>
      <c r="AA17" s="38">
        <v>8.3808290837134147E-2</v>
      </c>
      <c r="AB17" s="45" t="s">
        <v>32</v>
      </c>
      <c r="AC17" s="39">
        <v>6.1586039012298865</v>
      </c>
    </row>
    <row r="18" spans="1:29" x14ac:dyDescent="0.25">
      <c r="B18" s="63" t="s">
        <v>49</v>
      </c>
      <c r="C18" s="67">
        <v>0</v>
      </c>
      <c r="D18" s="49">
        <v>0</v>
      </c>
      <c r="E18" s="49">
        <v>0</v>
      </c>
      <c r="F18" s="49">
        <v>0</v>
      </c>
      <c r="G18" s="49">
        <f>3*$AB$3^2</f>
        <v>2028</v>
      </c>
      <c r="H18" s="49">
        <f>2*$AB$3</f>
        <v>52</v>
      </c>
      <c r="I18" s="49">
        <v>1</v>
      </c>
      <c r="J18" s="49">
        <v>0</v>
      </c>
      <c r="K18" s="49">
        <f>-3*$AB$3^2</f>
        <v>-2028</v>
      </c>
      <c r="L18" s="49">
        <f>-2*$AB$3</f>
        <v>-52</v>
      </c>
      <c r="M18" s="49">
        <v>-1</v>
      </c>
      <c r="N18" s="49">
        <v>0</v>
      </c>
      <c r="O18" s="64">
        <v>0</v>
      </c>
      <c r="P18" s="38">
        <v>2.5373669573925666E-7</v>
      </c>
      <c r="Q18" s="38">
        <v>-2.5373669573925666E-7</v>
      </c>
      <c r="R18" s="38">
        <v>-1.5788061068219948E-6</v>
      </c>
      <c r="S18" s="38">
        <v>1.5788061068220329E-6</v>
      </c>
      <c r="T18" s="38">
        <v>1.5393359541514813E-6</v>
      </c>
      <c r="U18" s="38">
        <v>-1.5393359541515003E-6</v>
      </c>
      <c r="V18" s="38">
        <v>3.5523137403496791E-6</v>
      </c>
      <c r="W18" s="38">
        <v>-1.6577464121631478E-5</v>
      </c>
      <c r="X18" s="38">
        <v>-1.5393359541514487E-5</v>
      </c>
      <c r="Y18" s="38">
        <v>5.4468810685361181E-5</v>
      </c>
      <c r="Z18" s="38">
        <v>-8.2887320608157391E-6</v>
      </c>
      <c r="AA18" s="38">
        <v>1.3143560839293323E-4</v>
      </c>
      <c r="AB18" s="45" t="s">
        <v>33</v>
      </c>
      <c r="AC18" s="39">
        <v>3.4790120282471808E-6</v>
      </c>
    </row>
    <row r="19" spans="1:29" x14ac:dyDescent="0.25">
      <c r="B19" s="63" t="s">
        <v>50</v>
      </c>
      <c r="C19" s="67">
        <v>0</v>
      </c>
      <c r="D19" s="49">
        <v>0</v>
      </c>
      <c r="E19" s="49">
        <v>0</v>
      </c>
      <c r="F19" s="49">
        <v>0</v>
      </c>
      <c r="G19" s="49">
        <f>6*$AB$3</f>
        <v>156</v>
      </c>
      <c r="H19" s="49">
        <v>2</v>
      </c>
      <c r="I19" s="49">
        <v>0</v>
      </c>
      <c r="J19" s="49">
        <v>0</v>
      </c>
      <c r="K19" s="49">
        <f>-6*$AB$3</f>
        <v>-156</v>
      </c>
      <c r="L19" s="49">
        <v>-2</v>
      </c>
      <c r="M19" s="49">
        <v>0</v>
      </c>
      <c r="N19" s="49">
        <v>0</v>
      </c>
      <c r="O19" s="64">
        <v>0</v>
      </c>
      <c r="P19" s="38">
        <v>-9.8652827303421825E-4</v>
      </c>
      <c r="Q19" s="38">
        <v>9.8652827303421825E-4</v>
      </c>
      <c r="R19" s="38">
        <v>6.1383981433240165E-3</v>
      </c>
      <c r="S19" s="38">
        <v>-6.1383981433240182E-3</v>
      </c>
      <c r="T19" s="38">
        <v>-5.9849381897409178E-3</v>
      </c>
      <c r="U19" s="38">
        <v>5.9849381897409187E-3</v>
      </c>
      <c r="V19" s="38">
        <v>-1.3811395822479063E-2</v>
      </c>
      <c r="W19" s="38">
        <v>6.4453180504902299E-2</v>
      </c>
      <c r="X19" s="38">
        <v>5.9849381897409175E-2</v>
      </c>
      <c r="Y19" s="38">
        <v>-0.21177473594467852</v>
      </c>
      <c r="Z19" s="38">
        <v>3.222659025245115E-2</v>
      </c>
      <c r="AA19" s="38">
        <v>-1.1021645431724524E-2</v>
      </c>
      <c r="AB19" s="45" t="s">
        <v>34</v>
      </c>
      <c r="AC19" s="39">
        <v>-1.3526398765824718E-2</v>
      </c>
    </row>
    <row r="20" spans="1:29" x14ac:dyDescent="0.25">
      <c r="B20" s="59" t="s">
        <v>42</v>
      </c>
      <c r="C20" s="68">
        <f>6*$B$3</f>
        <v>0</v>
      </c>
      <c r="D20" s="61">
        <v>2</v>
      </c>
      <c r="E20" s="61">
        <v>0</v>
      </c>
      <c r="F20" s="61">
        <v>0</v>
      </c>
      <c r="G20" s="61">
        <v>0</v>
      </c>
      <c r="H20" s="61">
        <v>0</v>
      </c>
      <c r="I20" s="61">
        <v>0</v>
      </c>
      <c r="J20" s="61">
        <v>0</v>
      </c>
      <c r="K20" s="61">
        <v>0</v>
      </c>
      <c r="L20" s="61">
        <v>0</v>
      </c>
      <c r="M20" s="61">
        <v>0</v>
      </c>
      <c r="N20" s="61">
        <v>0</v>
      </c>
      <c r="O20" s="47">
        <v>0</v>
      </c>
      <c r="P20" s="38">
        <v>6.0426886616911785E-2</v>
      </c>
      <c r="Q20" s="38">
        <v>-6.0426886616911785E-2</v>
      </c>
      <c r="R20" s="38">
        <v>-0.37598951672745062</v>
      </c>
      <c r="S20" s="38">
        <v>0.37598951672745073</v>
      </c>
      <c r="T20" s="38">
        <v>0.26658977880926443</v>
      </c>
      <c r="U20" s="38">
        <v>-0.26658977880926443</v>
      </c>
      <c r="V20" s="38">
        <v>0.84597641263676526</v>
      </c>
      <c r="W20" s="38">
        <v>-3.9478899256382385</v>
      </c>
      <c r="X20" s="38">
        <v>-3.6658977880926442</v>
      </c>
      <c r="Y20" s="38">
        <v>12.971638327097041</v>
      </c>
      <c r="Z20" s="38">
        <v>-1.9739449628191192</v>
      </c>
      <c r="AA20" s="38">
        <v>0.30112726756027069</v>
      </c>
      <c r="AB20" s="45" t="s">
        <v>35</v>
      </c>
      <c r="AC20" s="39">
        <v>0.6785197565029899</v>
      </c>
    </row>
    <row r="21" spans="1:29" ht="15.75" thickBot="1" x14ac:dyDescent="0.3">
      <c r="B21" s="60" t="s">
        <v>43</v>
      </c>
      <c r="C21" s="69">
        <v>0</v>
      </c>
      <c r="D21" s="62">
        <v>0</v>
      </c>
      <c r="E21" s="62">
        <v>0</v>
      </c>
      <c r="F21" s="62">
        <v>0</v>
      </c>
      <c r="G21" s="62">
        <v>0</v>
      </c>
      <c r="H21" s="62">
        <v>0</v>
      </c>
      <c r="I21" s="62">
        <v>0</v>
      </c>
      <c r="J21" s="62">
        <v>0</v>
      </c>
      <c r="K21" s="62">
        <f>6*AL3^2</f>
        <v>7776</v>
      </c>
      <c r="L21" s="62">
        <v>2</v>
      </c>
      <c r="M21" s="62">
        <v>0</v>
      </c>
      <c r="N21" s="62">
        <v>0</v>
      </c>
      <c r="O21" s="42">
        <v>0</v>
      </c>
      <c r="P21" s="23">
        <v>-0.90866561563288806</v>
      </c>
      <c r="Q21" s="23">
        <v>0.90866561563288806</v>
      </c>
      <c r="R21" s="23">
        <v>5.6539193861601849</v>
      </c>
      <c r="S21" s="23">
        <v>-5.6539193861601875</v>
      </c>
      <c r="T21" s="23">
        <v>-1.9125714015061814</v>
      </c>
      <c r="U21" s="23">
        <v>2.9125714015061814</v>
      </c>
      <c r="V21" s="23">
        <v>-12.721318618860437</v>
      </c>
      <c r="W21" s="23">
        <v>59.366153554682043</v>
      </c>
      <c r="X21" s="23">
        <v>55.12571401506181</v>
      </c>
      <c r="Y21" s="23">
        <v>-195.06021882252631</v>
      </c>
      <c r="Z21" s="23">
        <v>29.683076777341022</v>
      </c>
      <c r="AA21" s="23">
        <v>-2.6887888978354542</v>
      </c>
      <c r="AB21" s="46" t="s">
        <v>36</v>
      </c>
      <c r="AC21" s="30">
        <v>-6.0588152187887019</v>
      </c>
    </row>
    <row r="24" spans="1:29" ht="15" customHeight="1" x14ac:dyDescent="0.25">
      <c r="A24" s="97" t="s">
        <v>46</v>
      </c>
      <c r="B24" s="97"/>
      <c r="C24" s="97"/>
      <c r="D24" s="97"/>
      <c r="E24" s="97"/>
    </row>
    <row r="25" spans="1:29" x14ac:dyDescent="0.25">
      <c r="A25" s="97"/>
      <c r="B25" s="97"/>
      <c r="C25" s="97"/>
      <c r="D25" s="97"/>
      <c r="E25" s="97"/>
    </row>
    <row r="26" spans="1:29" x14ac:dyDescent="0.25">
      <c r="A26" s="97"/>
      <c r="B26" s="97"/>
      <c r="C26" s="97"/>
      <c r="D26" s="97"/>
      <c r="E26" s="97"/>
    </row>
    <row r="27" spans="1:29" x14ac:dyDescent="0.25">
      <c r="A27" s="97"/>
      <c r="B27" s="97"/>
      <c r="C27" s="97"/>
      <c r="D27" s="97"/>
      <c r="E27" s="97"/>
    </row>
    <row r="28" spans="1:29" ht="15.75" thickBot="1" x14ac:dyDescent="0.3">
      <c r="A28" s="97"/>
      <c r="B28" s="97"/>
      <c r="C28" s="97"/>
      <c r="D28" s="97"/>
      <c r="E28" s="97"/>
    </row>
    <row r="29" spans="1:29" ht="15.75" thickBot="1" x14ac:dyDescent="0.3">
      <c r="A29" s="97"/>
      <c r="B29" s="97"/>
      <c r="C29" s="97"/>
      <c r="D29" s="97"/>
      <c r="E29" s="97"/>
      <c r="L29" s="57"/>
    </row>
    <row r="30" spans="1:29" x14ac:dyDescent="0.25">
      <c r="A30" s="97"/>
      <c r="B30" s="97"/>
      <c r="C30" s="97"/>
      <c r="D30" s="97"/>
      <c r="E30" s="97"/>
    </row>
    <row r="31" spans="1:29" x14ac:dyDescent="0.25">
      <c r="A31" s="97"/>
      <c r="B31" s="97"/>
      <c r="C31" s="97"/>
      <c r="D31" s="97"/>
      <c r="E31" s="97"/>
    </row>
    <row r="32" spans="1:29" x14ac:dyDescent="0.25">
      <c r="A32" s="97"/>
      <c r="B32" s="97"/>
      <c r="C32" s="97"/>
      <c r="D32" s="97"/>
      <c r="E32" s="97"/>
    </row>
    <row r="33" spans="1:5" x14ac:dyDescent="0.25">
      <c r="A33" s="97"/>
      <c r="B33" s="97"/>
      <c r="C33" s="97"/>
      <c r="D33" s="97"/>
      <c r="E33" s="97"/>
    </row>
    <row r="34" spans="1:5" x14ac:dyDescent="0.25">
      <c r="A34" s="97"/>
      <c r="B34" s="97"/>
      <c r="C34" s="97"/>
      <c r="D34" s="97"/>
      <c r="E34" s="97"/>
    </row>
    <row r="35" spans="1:5" x14ac:dyDescent="0.25">
      <c r="A35" s="97"/>
      <c r="B35" s="97"/>
      <c r="C35" s="97"/>
      <c r="D35" s="97"/>
      <c r="E35" s="97"/>
    </row>
    <row r="36" spans="1:5" x14ac:dyDescent="0.25">
      <c r="A36" s="97"/>
      <c r="B36" s="97"/>
      <c r="C36" s="97"/>
      <c r="D36" s="97"/>
      <c r="E36" s="97"/>
    </row>
    <row r="37" spans="1:5" x14ac:dyDescent="0.25">
      <c r="A37" s="97"/>
      <c r="B37" s="97"/>
      <c r="C37" s="97"/>
      <c r="D37" s="97"/>
      <c r="E37" s="97"/>
    </row>
    <row r="38" spans="1:5" x14ac:dyDescent="0.25">
      <c r="A38" s="97"/>
      <c r="B38" s="97"/>
      <c r="C38" s="97"/>
      <c r="D38" s="97"/>
      <c r="E38" s="97"/>
    </row>
    <row r="39" spans="1:5" x14ac:dyDescent="0.25">
      <c r="A39" s="97"/>
      <c r="B39" s="97"/>
      <c r="C39" s="97"/>
      <c r="D39" s="97"/>
      <c r="E39" s="97"/>
    </row>
    <row r="40" spans="1:5" x14ac:dyDescent="0.25">
      <c r="A40" s="97"/>
      <c r="B40" s="97"/>
      <c r="C40" s="97"/>
      <c r="D40" s="97"/>
      <c r="E40" s="97"/>
    </row>
  </sheetData>
  <mergeCells count="11">
    <mergeCell ref="B14:B15"/>
    <mergeCell ref="A24:E40"/>
    <mergeCell ref="AC1:AK1"/>
    <mergeCell ref="Q1:AA1"/>
    <mergeCell ref="C1:O1"/>
    <mergeCell ref="O8:O9"/>
    <mergeCell ref="AB8:AB9"/>
    <mergeCell ref="B10:B11"/>
    <mergeCell ref="B12:B13"/>
    <mergeCell ref="C8:N8"/>
    <mergeCell ref="P8:AA8"/>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D3ED1-3FBD-4BC5-9BA9-8EA70B6BB0BC}">
  <dimension ref="A1"/>
  <sheetViews>
    <sheetView workbookViewId="0"/>
  </sheetViews>
  <sheetFormatPr defaultRowHeight="15" x14ac:dyDescent="0.25"/>
  <sheetData>
    <row r="1" spans="1:1" x14ac:dyDescent="0.25">
      <c r="A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Averaging then Scaling</vt:lpstr>
      <vt:lpstr>System of Equations</vt:lpstr>
      <vt:lpstr>System of Equations 2</vt:lpstr>
      <vt:lpstr>Natural Cubic Splines</vt:lpstr>
      <vt:lpstr>Natural Cubic Splines 2</vt:lpstr>
      <vt:lpstr>Smoothing Splines</vt:lpstr>
    </vt:vector>
  </TitlesOfParts>
  <Company>Canada Energy Regulator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Ryland</dc:creator>
  <cp:lastModifiedBy>Elliot Ryland</cp:lastModifiedBy>
  <dcterms:created xsi:type="dcterms:W3CDTF">2024-11-06T18:09:18Z</dcterms:created>
  <dcterms:modified xsi:type="dcterms:W3CDTF">2025-01-02T17:17:22Z</dcterms:modified>
</cp:coreProperties>
</file>