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9450" yWindow="0" windowWidth="11040" windowHeight="6960" firstSheet="1" activeTab="5"/>
  </bookViews>
  <sheets>
    <sheet name="Penentuan class Sentimen" sheetId="2" r:id="rId1"/>
    <sheet name="Text Preprocessing" sheetId="1" r:id="rId2"/>
    <sheet name="Kamus Sentimen " sheetId="3" r:id="rId3"/>
    <sheet name="Data Latih " sheetId="4" r:id="rId4"/>
    <sheet name="Naive bayes" sheetId="6" r:id="rId5"/>
    <sheet name="Data Uji " sheetId="5" r:id="rId6"/>
    <sheet name="HIPOTESIS" sheetId="7" r:id="rId7"/>
    <sheet name="Confusion Matrix" sheetId="9" r:id="rId8"/>
  </sheets>
  <calcPr calcId="144525"/>
  <fileRecoveryPr repairLoad="1"/>
</workbook>
</file>

<file path=xl/calcChain.xml><?xml version="1.0" encoding="utf-8"?>
<calcChain xmlns="http://schemas.openxmlformats.org/spreadsheetml/2006/main">
  <c r="R8" i="6" l="1"/>
  <c r="E3" i="7"/>
  <c r="L4" i="6"/>
  <c r="B6" i="9" l="1"/>
  <c r="D5" i="9"/>
  <c r="C4" i="9"/>
  <c r="B3" i="9"/>
  <c r="K4" i="7"/>
  <c r="K5" i="7"/>
  <c r="K6" i="7"/>
  <c r="K7" i="7"/>
  <c r="K8" i="7"/>
  <c r="K9" i="7"/>
  <c r="K10" i="7"/>
  <c r="K11" i="7"/>
  <c r="K12" i="7"/>
  <c r="K13" i="7"/>
  <c r="K14" i="7"/>
  <c r="K15" i="7"/>
  <c r="K16" i="7"/>
  <c r="K17" i="7"/>
  <c r="K18" i="7"/>
  <c r="K19" i="7"/>
  <c r="K20" i="7"/>
  <c r="K21" i="7"/>
  <c r="K22" i="7"/>
  <c r="J4" i="7"/>
  <c r="J5" i="7"/>
  <c r="J6" i="7"/>
  <c r="J7" i="7"/>
  <c r="J8" i="7"/>
  <c r="J9" i="7"/>
  <c r="J10" i="7"/>
  <c r="J11" i="7"/>
  <c r="J12" i="7"/>
  <c r="J13" i="7"/>
  <c r="J14" i="7"/>
  <c r="J15" i="7"/>
  <c r="J16" i="7"/>
  <c r="J17" i="7"/>
  <c r="J18" i="7"/>
  <c r="J19" i="7"/>
  <c r="J20" i="7"/>
  <c r="J21" i="7"/>
  <c r="J22" i="7"/>
  <c r="I6" i="7"/>
  <c r="I7" i="7"/>
  <c r="I8" i="7"/>
  <c r="I9" i="7"/>
  <c r="I10" i="7"/>
  <c r="I11" i="7"/>
  <c r="I12" i="7"/>
  <c r="I13" i="7"/>
  <c r="I14" i="7"/>
  <c r="I15" i="7"/>
  <c r="I16" i="7"/>
  <c r="I17" i="7"/>
  <c r="I18" i="7"/>
  <c r="I19" i="7"/>
  <c r="I20" i="7"/>
  <c r="I21" i="7"/>
  <c r="I22" i="7"/>
  <c r="I4" i="7"/>
  <c r="I5" i="7"/>
  <c r="K3" i="7"/>
  <c r="J3" i="7"/>
  <c r="I3" i="7"/>
  <c r="O6" i="7"/>
  <c r="E22" i="7"/>
  <c r="D22" i="7"/>
  <c r="C22" i="7"/>
  <c r="E21" i="7"/>
  <c r="D21" i="7"/>
  <c r="C21" i="7"/>
  <c r="E20" i="7"/>
  <c r="D20" i="7"/>
  <c r="C20" i="7"/>
  <c r="E19" i="7"/>
  <c r="D19" i="7"/>
  <c r="C19" i="7"/>
  <c r="E18" i="7"/>
  <c r="D18" i="7"/>
  <c r="C18" i="7"/>
  <c r="E17" i="7"/>
  <c r="D17" i="7"/>
  <c r="C17" i="7"/>
  <c r="E16" i="7"/>
  <c r="D16" i="7"/>
  <c r="C16" i="7"/>
  <c r="E15" i="7"/>
  <c r="D15" i="7"/>
  <c r="C15" i="7"/>
  <c r="E14" i="7"/>
  <c r="D14" i="7"/>
  <c r="C14" i="7"/>
  <c r="D13" i="7"/>
  <c r="C13" i="7"/>
  <c r="D12" i="7"/>
  <c r="C12" i="7"/>
  <c r="E11" i="7"/>
  <c r="D11" i="7"/>
  <c r="C11" i="7"/>
  <c r="D10" i="7"/>
  <c r="C10" i="7"/>
  <c r="D9" i="7"/>
  <c r="C9" i="7"/>
  <c r="D8" i="7"/>
  <c r="C8" i="7"/>
  <c r="D7" i="7"/>
  <c r="C7" i="7"/>
  <c r="D6" i="7"/>
  <c r="C6" i="7"/>
  <c r="F14" i="4"/>
  <c r="J31" i="6"/>
  <c r="D3" i="7" s="1"/>
  <c r="D5" i="7"/>
  <c r="C5" i="7"/>
  <c r="D4" i="7"/>
  <c r="C4" i="7"/>
  <c r="D31" i="6"/>
  <c r="C3" i="7"/>
  <c r="J32" i="6"/>
  <c r="I32" i="6"/>
  <c r="U30" i="6"/>
  <c r="U28" i="6"/>
  <c r="U27" i="6"/>
  <c r="U26" i="6"/>
  <c r="U25" i="6"/>
  <c r="U24" i="6"/>
  <c r="U23" i="6"/>
  <c r="U22" i="6"/>
  <c r="U21" i="6"/>
  <c r="U20" i="6"/>
  <c r="U19" i="6"/>
  <c r="U18" i="6"/>
  <c r="U17" i="6"/>
  <c r="U16" i="6"/>
  <c r="U15" i="6"/>
  <c r="U14" i="6"/>
  <c r="U13" i="6"/>
  <c r="U12" i="6"/>
  <c r="U11" i="6"/>
  <c r="U10" i="6"/>
  <c r="U9" i="6"/>
  <c r="U8" i="6"/>
  <c r="R30" i="6"/>
  <c r="Q30" i="6"/>
  <c r="R9" i="6"/>
  <c r="R10" i="6"/>
  <c r="R11" i="6"/>
  <c r="R12" i="6"/>
  <c r="R13" i="6"/>
  <c r="R14" i="6"/>
  <c r="R15" i="6"/>
  <c r="R16" i="6"/>
  <c r="R17" i="6"/>
  <c r="R18" i="6"/>
  <c r="R19" i="6"/>
  <c r="R20" i="6"/>
  <c r="R21" i="6"/>
  <c r="R22" i="6"/>
  <c r="R23" i="6"/>
  <c r="R24" i="6"/>
  <c r="R25" i="6"/>
  <c r="R26" i="6"/>
  <c r="R27" i="6"/>
  <c r="R28" i="6"/>
  <c r="M32" i="6"/>
  <c r="L32" i="6"/>
  <c r="L8" i="6"/>
  <c r="J11" i="6"/>
  <c r="J9" i="6"/>
  <c r="J10" i="6"/>
  <c r="J12" i="6"/>
  <c r="J13" i="6"/>
  <c r="J14" i="6"/>
  <c r="J15" i="6"/>
  <c r="J16" i="6"/>
  <c r="J17" i="6"/>
  <c r="J18" i="6"/>
  <c r="J19" i="6"/>
  <c r="J20" i="6"/>
  <c r="J21" i="6"/>
  <c r="J22" i="6"/>
  <c r="J23" i="6"/>
  <c r="J24" i="6"/>
  <c r="J25" i="6"/>
  <c r="J26" i="6"/>
  <c r="J27" i="6"/>
  <c r="J28" i="6"/>
  <c r="J29" i="6"/>
  <c r="J30" i="6"/>
  <c r="J8" i="6"/>
  <c r="I10" i="6"/>
  <c r="I9" i="6"/>
  <c r="I8" i="6"/>
  <c r="I11" i="6"/>
  <c r="I12" i="6"/>
  <c r="I13" i="6"/>
  <c r="I14" i="6"/>
  <c r="I15" i="6"/>
  <c r="I16" i="6"/>
  <c r="I17" i="6"/>
  <c r="I18" i="6"/>
  <c r="I19" i="6"/>
  <c r="I20" i="6"/>
  <c r="I21" i="6"/>
  <c r="I22" i="6"/>
  <c r="I23" i="6"/>
  <c r="I24" i="6"/>
  <c r="I25" i="6"/>
  <c r="I26" i="6"/>
  <c r="I27" i="6"/>
  <c r="I28" i="6"/>
  <c r="I29" i="6"/>
  <c r="I30" i="6"/>
  <c r="C8" i="6"/>
  <c r="C9" i="6"/>
  <c r="C10" i="6"/>
  <c r="C11" i="6"/>
  <c r="D11" i="6" s="1"/>
  <c r="C12" i="6"/>
  <c r="C13" i="6"/>
  <c r="C14" i="6"/>
  <c r="C15" i="6"/>
  <c r="D15" i="6" s="1"/>
  <c r="C16" i="6"/>
  <c r="C17" i="6"/>
  <c r="C18" i="6"/>
  <c r="C19" i="6"/>
  <c r="D19" i="6" s="1"/>
  <c r="C20" i="6"/>
  <c r="C21" i="6"/>
  <c r="C22" i="6"/>
  <c r="C23" i="6"/>
  <c r="D23" i="6" s="1"/>
  <c r="C24" i="6"/>
  <c r="C25" i="6"/>
  <c r="C26" i="6"/>
  <c r="C27" i="6"/>
  <c r="D27" i="6" s="1"/>
  <c r="C28" i="6"/>
  <c r="C29" i="6"/>
  <c r="C30" i="6"/>
  <c r="D9" i="6"/>
  <c r="D10" i="6"/>
  <c r="D12" i="6"/>
  <c r="D13" i="6"/>
  <c r="D14" i="6"/>
  <c r="D16" i="6"/>
  <c r="D17" i="6"/>
  <c r="D18" i="6"/>
  <c r="D20" i="6"/>
  <c r="D21" i="6"/>
  <c r="D22" i="6"/>
  <c r="D24" i="6"/>
  <c r="D25" i="6"/>
  <c r="D26" i="6"/>
  <c r="D28" i="6"/>
  <c r="D29" i="6"/>
  <c r="D30" i="6"/>
  <c r="D8" i="6"/>
  <c r="F29" i="6"/>
  <c r="F28" i="6"/>
  <c r="F27" i="6"/>
  <c r="F26" i="6"/>
  <c r="F25" i="6"/>
  <c r="F24" i="6"/>
  <c r="F23" i="6"/>
  <c r="F22" i="6"/>
  <c r="F21" i="6"/>
  <c r="F20" i="6"/>
  <c r="F19" i="6"/>
  <c r="F18" i="6"/>
  <c r="F16" i="6"/>
  <c r="F17" i="6"/>
  <c r="F15" i="6"/>
  <c r="F14" i="6"/>
  <c r="F13" i="6"/>
  <c r="F12" i="6"/>
  <c r="F11" i="6"/>
  <c r="F10" i="6"/>
  <c r="F9" i="6"/>
  <c r="F8" i="6"/>
  <c r="B8" i="6"/>
  <c r="F2" i="4"/>
  <c r="F5" i="4"/>
  <c r="C5" i="6"/>
  <c r="L3" i="6" s="1"/>
  <c r="C4" i="6"/>
  <c r="L2" i="6" s="1"/>
  <c r="C3" i="6"/>
  <c r="L1" i="6" s="1"/>
  <c r="F4" i="4"/>
  <c r="F3" i="4"/>
  <c r="C31" i="6" l="1"/>
  <c r="B31" i="6"/>
</calcChain>
</file>

<file path=xl/sharedStrings.xml><?xml version="1.0" encoding="utf-8"?>
<sst xmlns="http://schemas.openxmlformats.org/spreadsheetml/2006/main" count="3447" uniqueCount="1450">
  <si>
    <t>case folding</t>
  </si>
  <si>
    <t>shopee emang mantap</t>
  </si>
  <si>
    <t>Tokenization</t>
  </si>
  <si>
    <t>('shopee', 1)</t>
  </si>
  <si>
    <t>('emang', 1)</t>
  </si>
  <si>
    <t>('mantap', 1)</t>
  </si>
  <si>
    <t>Filtering</t>
  </si>
  <si>
    <t>shopee</t>
  </si>
  <si>
    <t>emang</t>
  </si>
  <si>
    <t>mantap</t>
  </si>
  <si>
    <t>kenapa koin shopee tangkap turun drastis  ðÿ˜¢</t>
  </si>
  <si>
    <t>('kenapa', 1)</t>
  </si>
  <si>
    <t>('koin', 1)</t>
  </si>
  <si>
    <t>('tangkap', 1)</t>
  </si>
  <si>
    <t>('turun', 1)</t>
  </si>
  <si>
    <t>('drastis', 1)</t>
  </si>
  <si>
    <t>koin</t>
  </si>
  <si>
    <t>tangkap</t>
  </si>
  <si>
    <t>turun</t>
  </si>
  <si>
    <t>drastis</t>
  </si>
  <si>
    <t>kok sekarang shopee tangkap makin kesini makin dikit banget yah yang main makin banyak koinnya makin dikit cuman x tangkap lagi lama  lama kaya goyang shopee jadi males mainnya</t>
  </si>
  <si>
    <t>('makin', 4)</t>
  </si>
  <si>
    <t>('shopee', 2)</t>
  </si>
  <si>
    <t>('tangkap', 2)</t>
  </si>
  <si>
    <t>('dikit', 2)</t>
  </si>
  <si>
    <t>('lama', 2)</t>
  </si>
  <si>
    <t>('kok', 1)</t>
  </si>
  <si>
    <t>('sekarang', 1)</t>
  </si>
  <si>
    <t>('kesini', 1)</t>
  </si>
  <si>
    <t>('banget', 1)</t>
  </si>
  <si>
    <t>('yah', 1)</t>
  </si>
  <si>
    <t>('yang', 1)</t>
  </si>
  <si>
    <t>('main', 1)</t>
  </si>
  <si>
    <t>('banyak', 1)</t>
  </si>
  <si>
    <t>('koinnya', 1)</t>
  </si>
  <si>
    <t>('cuman', 1)</t>
  </si>
  <si>
    <t>('x', 1)</t>
  </si>
  <si>
    <t>('lagi', 1)</t>
  </si>
  <si>
    <t>('kaya', 1)</t>
  </si>
  <si>
    <t>('goyang', 1)</t>
  </si>
  <si>
    <t>('jadi', 1)</t>
  </si>
  <si>
    <t>('males', 1)</t>
  </si>
  <si>
    <t>('mainnya', 1)</t>
  </si>
  <si>
    <t>kesini</t>
  </si>
  <si>
    <t>dikit</t>
  </si>
  <si>
    <t>banget</t>
  </si>
  <si>
    <t>yah</t>
  </si>
  <si>
    <t>main</t>
  </si>
  <si>
    <t>koinnya</t>
  </si>
  <si>
    <t>cuman</t>
  </si>
  <si>
    <t>x</t>
  </si>
  <si>
    <t>kaya</t>
  </si>
  <si>
    <t>goyang</t>
  </si>
  <si>
    <t>males</t>
  </si>
  <si>
    <t>mainnya</t>
  </si>
  <si>
    <t>semua promonya menarik</t>
  </si>
  <si>
    <t>('semua', 1)</t>
  </si>
  <si>
    <t>('promonya', 1)</t>
  </si>
  <si>
    <t>('menarik', 1)</t>
  </si>
  <si>
    <t>promonya</t>
  </si>
  <si>
    <t>menarik</t>
  </si>
  <si>
    <t>kerena cinta mati sama shopee</t>
  </si>
  <si>
    <t>('kerena', 1)</t>
  </si>
  <si>
    <t>('cinta', 1)</t>
  </si>
  <si>
    <t>('mati', 1)</t>
  </si>
  <si>
    <t>('sama', 1)</t>
  </si>
  <si>
    <t>kerena</t>
  </si>
  <si>
    <t>cinta</t>
  </si>
  <si>
    <t>mati</t>
  </si>
  <si>
    <t>('temenku', 1)</t>
  </si>
  <si>
    <t>('order', 1)</t>
  </si>
  <si>
    <t>('sistem', 1)</t>
  </si>
  <si>
    <t>('cod', 1)</t>
  </si>
  <si>
    <t>('dikirimpenjual', 1)</t>
  </si>
  <si>
    <t>('dichat', 1)</t>
  </si>
  <si>
    <t>('ada', 1)</t>
  </si>
  <si>
    <t>('respontdibatalin', 1)</t>
  </si>
  <si>
    <t>('bisa', 1)</t>
  </si>
  <si>
    <t>temenku</t>
  </si>
  <si>
    <t>order</t>
  </si>
  <si>
    <t>sistem</t>
  </si>
  <si>
    <t>cod</t>
  </si>
  <si>
    <t>sdh</t>
  </si>
  <si>
    <t>hr</t>
  </si>
  <si>
    <t>blom</t>
  </si>
  <si>
    <t>dikirimpenjual</t>
  </si>
  <si>
    <t>dichat</t>
  </si>
  <si>
    <t>gk</t>
  </si>
  <si>
    <t>respontdibatalin</t>
  </si>
  <si>
    <t xml:space="preserve">ongkir ke batam mahal banget </t>
  </si>
  <si>
    <t>('ongkir', 1)</t>
  </si>
  <si>
    <t>('ke', 1)</t>
  </si>
  <si>
    <t>('batam', 1)</t>
  </si>
  <si>
    <t>('mahal', 1)</t>
  </si>
  <si>
    <t>ongkir</t>
  </si>
  <si>
    <t>batam</t>
  </si>
  <si>
    <t>mahal</t>
  </si>
  <si>
    <t xml:space="preserve">seneng baget lo nahan nahan duit seller hobi apa gimana dlu pencairan susah sekarang status dikirim susah berubah ke selesai  ada yg udah selesai dananya susah di krim kan  maunya gimana sih kinerja lo antara lelet atau ngambil keuntungan udah mah bayar admin masih aja begitu najisnya </t>
  </si>
  <si>
    <t>('susah', 3)</t>
  </si>
  <si>
    <t>('lo', 2)</t>
  </si>
  <si>
    <t>('nahan', 2)</t>
  </si>
  <si>
    <t>('gimana', 2)</t>
  </si>
  <si>
    <t>('selesai', 2)</t>
  </si>
  <si>
    <t>('udah', 2)</t>
  </si>
  <si>
    <t>('seneng', 1)</t>
  </si>
  <si>
    <t>('baget', 1)</t>
  </si>
  <si>
    <t>('duit', 1)</t>
  </si>
  <si>
    <t>('seller', 1)</t>
  </si>
  <si>
    <t>('hobi', 1)</t>
  </si>
  <si>
    <t>('apa', 1)</t>
  </si>
  <si>
    <t>('dlu', 1)</t>
  </si>
  <si>
    <t>('pencairan', 1)</t>
  </si>
  <si>
    <t>('status', 1)</t>
  </si>
  <si>
    <t>('dikirim', 1)</t>
  </si>
  <si>
    <t>('berubah', 1)</t>
  </si>
  <si>
    <t>('yg', 1)</t>
  </si>
  <si>
    <t>('dananya', 1)</t>
  </si>
  <si>
    <t>('di', 1)</t>
  </si>
  <si>
    <t>('krim', 1)</t>
  </si>
  <si>
    <t>('kan', 1)</t>
  </si>
  <si>
    <t>('maunya', 1)</t>
  </si>
  <si>
    <t>('sih', 1)</t>
  </si>
  <si>
    <t>('kinerja', 1)</t>
  </si>
  <si>
    <t>('antara', 1)</t>
  </si>
  <si>
    <t>('lelet', 1)</t>
  </si>
  <si>
    <t>('atau', 1)</t>
  </si>
  <si>
    <t>('ngambil', 1)</t>
  </si>
  <si>
    <t>('keuntungan', 1)</t>
  </si>
  <si>
    <t>('mah', 1)</t>
  </si>
  <si>
    <t>('bayar', 1)</t>
  </si>
  <si>
    <t>('admin', 1)</t>
  </si>
  <si>
    <t>('masih', 1)</t>
  </si>
  <si>
    <t>('aja', 1)</t>
  </si>
  <si>
    <t>('begitu', 1)</t>
  </si>
  <si>
    <t>('najisnya', 1)</t>
  </si>
  <si>
    <t>seneng</t>
  </si>
  <si>
    <t>baget</t>
  </si>
  <si>
    <t>lo</t>
  </si>
  <si>
    <t>nahan</t>
  </si>
  <si>
    <t>duit</t>
  </si>
  <si>
    <t>seller</t>
  </si>
  <si>
    <t>hobi</t>
  </si>
  <si>
    <t>gimana</t>
  </si>
  <si>
    <t>dlu</t>
  </si>
  <si>
    <t>pencairan</t>
  </si>
  <si>
    <t>susah</t>
  </si>
  <si>
    <t>status</t>
  </si>
  <si>
    <t>dikirim</t>
  </si>
  <si>
    <t>berubah</t>
  </si>
  <si>
    <t>selesai</t>
  </si>
  <si>
    <t>yg</t>
  </si>
  <si>
    <t>udah</t>
  </si>
  <si>
    <t>dananya</t>
  </si>
  <si>
    <t>krim</t>
  </si>
  <si>
    <t>maunya</t>
  </si>
  <si>
    <t>sih</t>
  </si>
  <si>
    <t>kinerja</t>
  </si>
  <si>
    <t>lelet</t>
  </si>
  <si>
    <t>ngambil</t>
  </si>
  <si>
    <t>keuntungan</t>
  </si>
  <si>
    <t>mah</t>
  </si>
  <si>
    <t>bayar</t>
  </si>
  <si>
    <t>admin</t>
  </si>
  <si>
    <t>aja</t>
  </si>
  <si>
    <t>najisnya</t>
  </si>
  <si>
    <t xml:space="preserve">bohong nih stay jam  terus jam  tetap aja voucher sudah habis digunakan ya kali bohongnya kebangetaan </t>
  </si>
  <si>
    <t>('jam', 2)</t>
  </si>
  <si>
    <t>('bohong', 1)</t>
  </si>
  <si>
    <t>('nih', 1)</t>
  </si>
  <si>
    <t>('stay', 1)</t>
  </si>
  <si>
    <t>('terus', 1)</t>
  </si>
  <si>
    <t>('tetap', 1)</t>
  </si>
  <si>
    <t>('voucher', 1)</t>
  </si>
  <si>
    <t>('sudah', 1)</t>
  </si>
  <si>
    <t>('habis', 1)</t>
  </si>
  <si>
    <t>('digunakan', 1)</t>
  </si>
  <si>
    <t>('ya', 1)</t>
  </si>
  <si>
    <t>('kali', 1)</t>
  </si>
  <si>
    <t>('bohongnya', 1)</t>
  </si>
  <si>
    <t>('kebangetaan', 1)</t>
  </si>
  <si>
    <t>bohong</t>
  </si>
  <si>
    <t>nih</t>
  </si>
  <si>
    <t>stay</t>
  </si>
  <si>
    <t>jam</t>
  </si>
  <si>
    <t>voucher</t>
  </si>
  <si>
    <t>habis</t>
  </si>
  <si>
    <t>ya</t>
  </si>
  <si>
    <t>kali</t>
  </si>
  <si>
    <t>bohongnya</t>
  </si>
  <si>
    <t>kebangetaan</t>
  </si>
  <si>
    <t>susah banget ya min dapetin flashsale nya</t>
  </si>
  <si>
    <t>('susah', 1)</t>
  </si>
  <si>
    <t>('min', 1)</t>
  </si>
  <si>
    <t>('dapetin', 1)</t>
  </si>
  <si>
    <t>('flashsale', 1)</t>
  </si>
  <si>
    <t>('nya', 1)</t>
  </si>
  <si>
    <t>min</t>
  </si>
  <si>
    <t>dapetin</t>
  </si>
  <si>
    <t>flashsale</t>
  </si>
  <si>
    <t>nya</t>
  </si>
  <si>
    <t>promo bohong kuota habis</t>
  </si>
  <si>
    <t>('promo', 1)</t>
  </si>
  <si>
    <t>('kuota', 1)</t>
  </si>
  <si>
    <t>promo</t>
  </si>
  <si>
    <t>kuota</t>
  </si>
  <si>
    <t>telepon urus produk blokir ke cs percuma ga menyelesaikan masalah langsung juga kok dibikin ribet iya nanti udah kelar akan begitu lagi karena emang mindsetnya yang penting selesai udah tapi tanpa solusi yang supaya ga akan terulang lagi itu gimana ga ada coi yang blokir juga bisanya ngumpet diketek doang mana berani muncul kasih solusi yang tepat</t>
  </si>
  <si>
    <t>('yang', 4)</t>
  </si>
  <si>
    <t>('ga', 3)</t>
  </si>
  <si>
    <t>('blokir', 2)</t>
  </si>
  <si>
    <t>('juga', 2)</t>
  </si>
  <si>
    <t>('akan', 2)</t>
  </si>
  <si>
    <t>('lagi', 2)</t>
  </si>
  <si>
    <t>('solusi', 2)</t>
  </si>
  <si>
    <t>('telepon', 1)</t>
  </si>
  <si>
    <t>('urus', 1)</t>
  </si>
  <si>
    <t>('produk', 1)</t>
  </si>
  <si>
    <t>('cs', 1)</t>
  </si>
  <si>
    <t>('percuma', 1)</t>
  </si>
  <si>
    <t>('menyelesaikan', 1)</t>
  </si>
  <si>
    <t>('masalah', 1)</t>
  </si>
  <si>
    <t>('langsung', 1)</t>
  </si>
  <si>
    <t>('dibikin', 1)</t>
  </si>
  <si>
    <t>('ribet', 1)</t>
  </si>
  <si>
    <t>('iya', 1)</t>
  </si>
  <si>
    <t>('nanti', 1)</t>
  </si>
  <si>
    <t>('kelar', 1)</t>
  </si>
  <si>
    <t>('karena', 1)</t>
  </si>
  <si>
    <t>('mindsetnya', 1)</t>
  </si>
  <si>
    <t>('penting', 1)</t>
  </si>
  <si>
    <t>('selesai', 1)</t>
  </si>
  <si>
    <t>('tapi', 1)</t>
  </si>
  <si>
    <t>('tanpa', 1)</t>
  </si>
  <si>
    <t>('supaya', 1)</t>
  </si>
  <si>
    <t>('terulang', 1)</t>
  </si>
  <si>
    <t>('itu', 1)</t>
  </si>
  <si>
    <t>('gimana', 1)</t>
  </si>
  <si>
    <t>('coi', 1)</t>
  </si>
  <si>
    <t>('bisanya', 1)</t>
  </si>
  <si>
    <t>('ngumpet', 1)</t>
  </si>
  <si>
    <t>('diketek', 1)</t>
  </si>
  <si>
    <t>('doang', 1)</t>
  </si>
  <si>
    <t>('mana', 1)</t>
  </si>
  <si>
    <t>('berani', 1)</t>
  </si>
  <si>
    <t>('muncul', 1)</t>
  </si>
  <si>
    <t>('kasih', 1)</t>
  </si>
  <si>
    <t>('tepat', 1)</t>
  </si>
  <si>
    <t>telepon</t>
  </si>
  <si>
    <t>urus</t>
  </si>
  <si>
    <t>produk</t>
  </si>
  <si>
    <t>blokir</t>
  </si>
  <si>
    <t>cs</t>
  </si>
  <si>
    <t>ga</t>
  </si>
  <si>
    <t>menyelesaikan</t>
  </si>
  <si>
    <t>langsung</t>
  </si>
  <si>
    <t>dibikin</t>
  </si>
  <si>
    <t>ribet</t>
  </si>
  <si>
    <t>iya</t>
  </si>
  <si>
    <t>kelar</t>
  </si>
  <si>
    <t>mindsetnya</t>
  </si>
  <si>
    <t>solusi</t>
  </si>
  <si>
    <t>terulang</t>
  </si>
  <si>
    <t>coi</t>
  </si>
  <si>
    <t>bisanya</t>
  </si>
  <si>
    <t>ngumpet</t>
  </si>
  <si>
    <t>diketek</t>
  </si>
  <si>
    <t>doang</t>
  </si>
  <si>
    <t>berani</t>
  </si>
  <si>
    <t>muncul</t>
  </si>
  <si>
    <t>kasih</t>
  </si>
  <si>
    <t>apa cuman saya yang mau udah jam  pantengin promo  tagihan pas teng jam  itu kupon masih ada pas di klik klaim  langsung habis itu saya klik gak ada hitungan menit udah nyoba di hari yang beda tapi gitu kecewa sih</t>
  </si>
  <si>
    <t>('saya', 2)</t>
  </si>
  <si>
    <t>('yang', 2)</t>
  </si>
  <si>
    <t>('pas', 2)</t>
  </si>
  <si>
    <t>('itu', 2)</t>
  </si>
  <si>
    <t>('ada', 2)</t>
  </si>
  <si>
    <t>('di', 2)</t>
  </si>
  <si>
    <t>('klik', 2)</t>
  </si>
  <si>
    <t>('mau', 1)</t>
  </si>
  <si>
    <t>('pantengin', 1)</t>
  </si>
  <si>
    <t>('tagihan', 1)</t>
  </si>
  <si>
    <t>('teng', 1)</t>
  </si>
  <si>
    <t>('kupon', 1)</t>
  </si>
  <si>
    <t>('klaim', 1)</t>
  </si>
  <si>
    <t>('gak', 1)</t>
  </si>
  <si>
    <t>('hitungan', 1)</t>
  </si>
  <si>
    <t>('menit', 1)</t>
  </si>
  <si>
    <t>('nyoba', 1)</t>
  </si>
  <si>
    <t>('hari', 1)</t>
  </si>
  <si>
    <t>('beda', 1)</t>
  </si>
  <si>
    <t>('gitu', 1)</t>
  </si>
  <si>
    <t>('kecewa', 1)</t>
  </si>
  <si>
    <t>pantengin</t>
  </si>
  <si>
    <t>tagihan</t>
  </si>
  <si>
    <t>pas</t>
  </si>
  <si>
    <t>teng</t>
  </si>
  <si>
    <t>kupon</t>
  </si>
  <si>
    <t>klik</t>
  </si>
  <si>
    <t>klaim</t>
  </si>
  <si>
    <t>gak</t>
  </si>
  <si>
    <t>hitungan</t>
  </si>
  <si>
    <t>menit</t>
  </si>
  <si>
    <t>nyoba</t>
  </si>
  <si>
    <t>beda</t>
  </si>
  <si>
    <t>gitu</t>
  </si>
  <si>
    <t>kecewa</t>
  </si>
  <si>
    <t>tolong uang saya dikembalikan saya top up emoney tapi gagal sudah satu minggu uang saya belum dikembalikan</t>
  </si>
  <si>
    <t>('saya', 3)</t>
  </si>
  <si>
    <t>('uang', 2)</t>
  </si>
  <si>
    <t>('dikembalikan', 2)</t>
  </si>
  <si>
    <t>('tolong', 1)</t>
  </si>
  <si>
    <t>('top', 1)</t>
  </si>
  <si>
    <t>('up', 1)</t>
  </si>
  <si>
    <t>('emoney', 1)</t>
  </si>
  <si>
    <t>('gagal', 1)</t>
  </si>
  <si>
    <t>('satu', 1)</t>
  </si>
  <si>
    <t>('minggu', 1)</t>
  </si>
  <si>
    <t>('belum', 1)</t>
  </si>
  <si>
    <t>tolong</t>
  </si>
  <si>
    <t>uang</t>
  </si>
  <si>
    <t>dikembalikan</t>
  </si>
  <si>
    <t>top</t>
  </si>
  <si>
    <t>up</t>
  </si>
  <si>
    <t>emoney</t>
  </si>
  <si>
    <t>gagal</t>
  </si>
  <si>
    <t>minggu</t>
  </si>
  <si>
    <t>masa saya bayar indihome tadi pagi sampe sekarang ga kebayarwifi saya sekarang ga bisa konekterus pergi ketelkom nanyain katanya belum terbayar  gimana nih  bikin kesel aja</t>
  </si>
  <si>
    <t>('sekarang', 2)</t>
  </si>
  <si>
    <t>('ga', 2)</t>
  </si>
  <si>
    <t>('masa', 1)</t>
  </si>
  <si>
    <t>('indihome', 1)</t>
  </si>
  <si>
    <t>('tadi', 1)</t>
  </si>
  <si>
    <t>('pagi', 1)</t>
  </si>
  <si>
    <t>('sampe', 1)</t>
  </si>
  <si>
    <t>('kebayarwifi', 1)</t>
  </si>
  <si>
    <t>('konekterus', 1)</t>
  </si>
  <si>
    <t>('pergi', 1)</t>
  </si>
  <si>
    <t>('ketelkom', 1)</t>
  </si>
  <si>
    <t>('nanyain', 1)</t>
  </si>
  <si>
    <t>('katanya', 1)</t>
  </si>
  <si>
    <t>('terbayar', 1)</t>
  </si>
  <si>
    <t>('bikin', 1)</t>
  </si>
  <si>
    <t>('kesel', 1)</t>
  </si>
  <si>
    <t>indihome</t>
  </si>
  <si>
    <t>pagi</t>
  </si>
  <si>
    <t>sampe</t>
  </si>
  <si>
    <t>kebayarwifi</t>
  </si>
  <si>
    <t>konekterus</t>
  </si>
  <si>
    <t>pergi</t>
  </si>
  <si>
    <t>ketelkom</t>
  </si>
  <si>
    <t>nanyain</t>
  </si>
  <si>
    <t>terbayar</t>
  </si>
  <si>
    <t>bikin</t>
  </si>
  <si>
    <t>kesel</t>
  </si>
  <si>
    <t>gratis ongkos kirimnya khusus shopeepay ajakalau shopeepay kosong tetap aja bayar ongkir kadang lebih mahalan onkirnya dari pada yang di belinya</t>
  </si>
  <si>
    <t>('shopeepay', 2)</t>
  </si>
  <si>
    <t>('gratis', 1)</t>
  </si>
  <si>
    <t>('ongkos', 1)</t>
  </si>
  <si>
    <t>('kirimnya', 1)</t>
  </si>
  <si>
    <t>('khusus', 1)</t>
  </si>
  <si>
    <t>('ajakalau', 1)</t>
  </si>
  <si>
    <t>('kosong', 1)</t>
  </si>
  <si>
    <t>('kadang', 1)</t>
  </si>
  <si>
    <t>('lebih', 1)</t>
  </si>
  <si>
    <t>('mahalan', 1)</t>
  </si>
  <si>
    <t>('onkirnya', 1)</t>
  </si>
  <si>
    <t>('dari', 1)</t>
  </si>
  <si>
    <t>('pada', 1)</t>
  </si>
  <si>
    <t>('belinya', 1)</t>
  </si>
  <si>
    <t>gratis</t>
  </si>
  <si>
    <t>ongkos</t>
  </si>
  <si>
    <t>kirimnya</t>
  </si>
  <si>
    <t>khusus</t>
  </si>
  <si>
    <t>shopeepay</t>
  </si>
  <si>
    <t>ajakalau</t>
  </si>
  <si>
    <t>kosong</t>
  </si>
  <si>
    <t>kadang</t>
  </si>
  <si>
    <t>mahalan</t>
  </si>
  <si>
    <t>onkirnya</t>
  </si>
  <si>
    <t>belinya</t>
  </si>
  <si>
    <t>('ya', 2)</t>
  </si>
  <si>
    <t>('flashsale', 2)</t>
  </si>
  <si>
    <t>('novel', 2)</t>
  </si>
  <si>
    <t>('aku', 2)</t>
  </si>
  <si>
    <t>('makasih', 1)</t>
  </si>
  <si>
    <t>('kemarin', 1)</t>
  </si>
  <si>
    <t>('inceran', 1)</t>
  </si>
  <si>
    <t>('ribuan', 1)</t>
  </si>
  <si>
    <t>('ribu', 1)</t>
  </si>
  <si>
    <t>('pake', 1)</t>
  </si>
  <si>
    <t>('coin', 1)</t>
  </si>
  <si>
    <t>('adain', 1)</t>
  </si>
  <si>
    <t>('mall', 1)</t>
  </si>
  <si>
    <t>('penerbit', 1)</t>
  </si>
  <si>
    <t>('haru', 1)</t>
  </si>
  <si>
    <t>('the', 1)</t>
  </si>
  <si>
    <t>('girl', 1)</t>
  </si>
  <si>
    <t>('on', 1)</t>
  </si>
  <si>
    <t>('paper', 1)</t>
  </si>
  <si>
    <t>('minnnn', 1)</t>
  </si>
  <si>
    <t>makasih</t>
  </si>
  <si>
    <t>kemarin</t>
  </si>
  <si>
    <t>novel</t>
  </si>
  <si>
    <t>inceran</t>
  </si>
  <si>
    <t>ribuan</t>
  </si>
  <si>
    <t>ribu</t>
  </si>
  <si>
    <t>udh</t>
  </si>
  <si>
    <t>pake</t>
  </si>
  <si>
    <t>coin</t>
  </si>
  <si>
    <t>adain</t>
  </si>
  <si>
    <t>mall</t>
  </si>
  <si>
    <t>penerbit</t>
  </si>
  <si>
    <t>haru</t>
  </si>
  <si>
    <t>the</t>
  </si>
  <si>
    <t>girl</t>
  </si>
  <si>
    <t>on</t>
  </si>
  <si>
    <t>paper</t>
  </si>
  <si>
    <t>minnnn</t>
  </si>
  <si>
    <t xml:space="preserve">ongkir ya tambah mahal kok bisa gitu ya dapat potongan aja masih  rb padahal kekota prabumulih sumatra selatan </t>
  </si>
  <si>
    <t>('tambah', 1)</t>
  </si>
  <si>
    <t>('dapat', 1)</t>
  </si>
  <si>
    <t>('potongan', 1)</t>
  </si>
  <si>
    <t>('rb', 1)</t>
  </si>
  <si>
    <t>('padahal', 1)</t>
  </si>
  <si>
    <t>('kekota', 1)</t>
  </si>
  <si>
    <t>('prabumulih', 1)</t>
  </si>
  <si>
    <t>('sumatra', 1)</t>
  </si>
  <si>
    <t>('selatan', 1)</t>
  </si>
  <si>
    <t>potongan</t>
  </si>
  <si>
    <t>rb</t>
  </si>
  <si>
    <t>kekota</t>
  </si>
  <si>
    <t>prabumulih</t>
  </si>
  <si>
    <t>sumatra</t>
  </si>
  <si>
    <t>selatan</t>
  </si>
  <si>
    <t>katanya gratis ongki tapi kok tetep bayar ongkir yasungguh mengecewakanmau belanja murah tapi lebih mahal ongkir dari pada harga barangnya</t>
  </si>
  <si>
    <t>('tapi', 2)</t>
  </si>
  <si>
    <t>('ongkir', 2)</t>
  </si>
  <si>
    <t>('ongki', 1)</t>
  </si>
  <si>
    <t>('tetep', 1)</t>
  </si>
  <si>
    <t>('yasungguh', 1)</t>
  </si>
  <si>
    <t>('mengecewakanmau', 1)</t>
  </si>
  <si>
    <t>('belanja', 1)</t>
  </si>
  <si>
    <t>('murah', 1)</t>
  </si>
  <si>
    <t>('harga', 1)</t>
  </si>
  <si>
    <t>('barangnya', 1)</t>
  </si>
  <si>
    <t>ongki</t>
  </si>
  <si>
    <t>tetep</t>
  </si>
  <si>
    <t>yasungguh</t>
  </si>
  <si>
    <t>mengecewakanmau</t>
  </si>
  <si>
    <t>belanja</t>
  </si>
  <si>
    <t>murah</t>
  </si>
  <si>
    <t>harga</t>
  </si>
  <si>
    <t>barangnya</t>
  </si>
  <si>
    <t>sekarang cashback banyakan untuk shopeepay yang gak pake shopeepay cashbacknya dikit dan kecil sedih aku tuh min jadi males mau belanja</t>
  </si>
  <si>
    <t>('cashback', 1)</t>
  </si>
  <si>
    <t>('banyakan', 1)</t>
  </si>
  <si>
    <t>('untuk', 1)</t>
  </si>
  <si>
    <t>('cashbacknya', 1)</t>
  </si>
  <si>
    <t>('dikit', 1)</t>
  </si>
  <si>
    <t>('dan', 1)</t>
  </si>
  <si>
    <t>('kecil', 1)</t>
  </si>
  <si>
    <t>('sedih', 1)</t>
  </si>
  <si>
    <t>('aku', 1)</t>
  </si>
  <si>
    <t>('tuh', 1)</t>
  </si>
  <si>
    <t>cashback</t>
  </si>
  <si>
    <t>banyakan</t>
  </si>
  <si>
    <t>cashbacknya</t>
  </si>
  <si>
    <t>sedih</t>
  </si>
  <si>
    <t>tuh</t>
  </si>
  <si>
    <t>bajunya yg dipake syahrini bagus dan unik keren shopee</t>
  </si>
  <si>
    <t>('bajunya', 1)</t>
  </si>
  <si>
    <t>('dipake', 1)</t>
  </si>
  <si>
    <t>('syahrini', 1)</t>
  </si>
  <si>
    <t>('bagus', 1)</t>
  </si>
  <si>
    <t>('unik', 1)</t>
  </si>
  <si>
    <t>('keren', 1)</t>
  </si>
  <si>
    <t>bajunya</t>
  </si>
  <si>
    <t>dipake</t>
  </si>
  <si>
    <t>syahrini</t>
  </si>
  <si>
    <t>bagus</t>
  </si>
  <si>
    <t>unik</t>
  </si>
  <si>
    <t>keren</t>
  </si>
  <si>
    <t>sekarang sudah tidak bisa menikmati gratis ongkir min belanja rp sopee sudah tidak senyaman dulu</t>
  </si>
  <si>
    <t>('sudah', 2)</t>
  </si>
  <si>
    <t>('tidak', 2)</t>
  </si>
  <si>
    <t>('menikmati', 1)</t>
  </si>
  <si>
    <t>('rp', 1)</t>
  </si>
  <si>
    <t>('sopee', 1)</t>
  </si>
  <si>
    <t>('senyaman', 1)</t>
  </si>
  <si>
    <t>('dulu', 1)</t>
  </si>
  <si>
    <t>menikmati</t>
  </si>
  <si>
    <t>rp</t>
  </si>
  <si>
    <t>sopee</t>
  </si>
  <si>
    <t>senyaman</t>
  </si>
  <si>
    <t>saya pesan bajutapi pas dateng barangnya cacat atau bolong jadi ga bisa dipakaigimana apa bisa dikembaliin</t>
  </si>
  <si>
    <t>('bisa', 2)</t>
  </si>
  <si>
    <t>('saya', 1)</t>
  </si>
  <si>
    <t>('pesan', 1)</t>
  </si>
  <si>
    <t>('bajutapi', 1)</t>
  </si>
  <si>
    <t>('pas', 1)</t>
  </si>
  <si>
    <t>('dateng', 1)</t>
  </si>
  <si>
    <t>('cacat', 1)</t>
  </si>
  <si>
    <t>('bolong', 1)</t>
  </si>
  <si>
    <t>('ga', 1)</t>
  </si>
  <si>
    <t>('dipakaigimana', 1)</t>
  </si>
  <si>
    <t>('dikembaliin', 1)</t>
  </si>
  <si>
    <t>pesan</t>
  </si>
  <si>
    <t>bajutapi</t>
  </si>
  <si>
    <t>dateng</t>
  </si>
  <si>
    <t>cacat</t>
  </si>
  <si>
    <t>bolong</t>
  </si>
  <si>
    <t>dipakaigimana</t>
  </si>
  <si>
    <t>dikembaliin</t>
  </si>
  <si>
    <t xml:space="preserve">makin keren sih shopee aku nunggu pengumuman hadiah giveaway aja semoga ada nama aku </t>
  </si>
  <si>
    <t>('makin', 1)</t>
  </si>
  <si>
    <t>('nunggu', 1)</t>
  </si>
  <si>
    <t>('pengumuman', 1)</t>
  </si>
  <si>
    <t>('hadiah', 1)</t>
  </si>
  <si>
    <t>('giveaway', 1)</t>
  </si>
  <si>
    <t>('semoga', 1)</t>
  </si>
  <si>
    <t>('nama', 1)</t>
  </si>
  <si>
    <t>nunggu</t>
  </si>
  <si>
    <t>pengumuman</t>
  </si>
  <si>
    <t>hadiah</t>
  </si>
  <si>
    <t>giveaway</t>
  </si>
  <si>
    <t>semoga</t>
  </si>
  <si>
    <t>nama</t>
  </si>
  <si>
    <t>baru  ini kesel belanja di shopee tokonya salah kirim barang tapi gak ada respon yang jelas</t>
  </si>
  <si>
    <t>('baru', 1)</t>
  </si>
  <si>
    <t>('ini', 1)</t>
  </si>
  <si>
    <t>('tokonya', 1)</t>
  </si>
  <si>
    <t>('salah', 1)</t>
  </si>
  <si>
    <t>('kirim', 1)</t>
  </si>
  <si>
    <t>('barang', 1)</t>
  </si>
  <si>
    <t>('respon', 1)</t>
  </si>
  <si>
    <t>('jelas', 1)</t>
  </si>
  <si>
    <t>tokonya</t>
  </si>
  <si>
    <t>salah</t>
  </si>
  <si>
    <t>kirim</t>
  </si>
  <si>
    <t>barang</t>
  </si>
  <si>
    <t>respon</t>
  </si>
  <si>
    <t>ga asik kalau sekarang free ongkirnya cuman   doang jadi males belanja shopee deh</t>
  </si>
  <si>
    <t>('asik', 1)</t>
  </si>
  <si>
    <t>('kalau', 1)</t>
  </si>
  <si>
    <t>('free', 1)</t>
  </si>
  <si>
    <t>('ongkirnya', 1)</t>
  </si>
  <si>
    <t>('deh', 1)</t>
  </si>
  <si>
    <t>asik</t>
  </si>
  <si>
    <t>free</t>
  </si>
  <si>
    <t>ongkirnya</t>
  </si>
  <si>
    <t>deh</t>
  </si>
  <si>
    <t>pas ada gratis ongkir xtra auto unistal aplikasi shopee nya sama aja bohong malah mahal di ongkir nya gak asik dah</t>
  </si>
  <si>
    <t>('nya', 2)</t>
  </si>
  <si>
    <t>('xtra', 1)</t>
  </si>
  <si>
    <t>('auto', 1)</t>
  </si>
  <si>
    <t>('unistal', 1)</t>
  </si>
  <si>
    <t>('aplikasi', 1)</t>
  </si>
  <si>
    <t>('malah', 1)</t>
  </si>
  <si>
    <t>('dah', 1)</t>
  </si>
  <si>
    <t>xtra</t>
  </si>
  <si>
    <t>auto</t>
  </si>
  <si>
    <t>unistal</t>
  </si>
  <si>
    <t>aplikasi</t>
  </si>
  <si>
    <t>dah</t>
  </si>
  <si>
    <t xml:space="preserve">semangat selalu ya kak semoga rezekinya berlimpah </t>
  </si>
  <si>
    <t>('semangat', 1)</t>
  </si>
  <si>
    <t>('selalu', 1)</t>
  </si>
  <si>
    <t>('kak', 1)</t>
  </si>
  <si>
    <t>('rezekinya', 1)</t>
  </si>
  <si>
    <t>('berlimpah', 1)</t>
  </si>
  <si>
    <t>semangat</t>
  </si>
  <si>
    <t>kak</t>
  </si>
  <si>
    <t>rezekinya</t>
  </si>
  <si>
    <t>berlimpah</t>
  </si>
  <si>
    <t>payah udah ga free ongkir  rupiah lagi</t>
  </si>
  <si>
    <t>('payah', 1)</t>
  </si>
  <si>
    <t>('udah', 1)</t>
  </si>
  <si>
    <t>('rupiah', 1)</t>
  </si>
  <si>
    <t>payah</t>
  </si>
  <si>
    <t>rupiah</t>
  </si>
  <si>
    <t>sebel sekarang minimal belinya ga  rupiah lagi tapi tergantung kebijakan tokonya jadi males belanja</t>
  </si>
  <si>
    <t>('sebel', 1)</t>
  </si>
  <si>
    <t>('minimal', 1)</t>
  </si>
  <si>
    <t>('tergantung', 1)</t>
  </si>
  <si>
    <t>('kebijakan', 1)</t>
  </si>
  <si>
    <t>sebel</t>
  </si>
  <si>
    <t>minimal</t>
  </si>
  <si>
    <t>tergantung</t>
  </si>
  <si>
    <t>kebijakan</t>
  </si>
  <si>
    <t>kreatif banget min aku salut sama mimin</t>
  </si>
  <si>
    <t>('kreatif', 1)</t>
  </si>
  <si>
    <t>('salut', 1)</t>
  </si>
  <si>
    <t>('mimin', 1)</t>
  </si>
  <si>
    <t>kreatif</t>
  </si>
  <si>
    <t>salut</t>
  </si>
  <si>
    <t>mimin</t>
  </si>
  <si>
    <t xml:space="preserve">minnn tanggung jawab dong  masak shopee expres pengirimannya lama baget padahal biasanya kalo dari jakarta  hari dah sampe ini kok sampe  hari setatusnya masih tanggal  lagi padahal pengirimannya  herannn minnn minn saya sudah jadi pelanggan shopee  tahun kalo gini kan kecewa minnn </t>
  </si>
  <si>
    <t>('minnn', 3)</t>
  </si>
  <si>
    <t>('pengirimannya', 2)</t>
  </si>
  <si>
    <t>('padahal', 2)</t>
  </si>
  <si>
    <t>('kalo', 2)</t>
  </si>
  <si>
    <t>('hari', 2)</t>
  </si>
  <si>
    <t>('sampe', 2)</t>
  </si>
  <si>
    <t>('tanggung', 1)</t>
  </si>
  <si>
    <t>('jawab', 1)</t>
  </si>
  <si>
    <t>('dong', 1)</t>
  </si>
  <si>
    <t>('masak', 1)</t>
  </si>
  <si>
    <t>('expres', 1)</t>
  </si>
  <si>
    <t>('lama', 1)</t>
  </si>
  <si>
    <t>('biasanya', 1)</t>
  </si>
  <si>
    <t>('jakarta', 1)</t>
  </si>
  <si>
    <t>('setatusnya', 1)</t>
  </si>
  <si>
    <t>('tanggal', 1)</t>
  </si>
  <si>
    <t>('herannn', 1)</t>
  </si>
  <si>
    <t>('minn', 1)</t>
  </si>
  <si>
    <t>('pelanggan', 1)</t>
  </si>
  <si>
    <t>('tahun', 1)</t>
  </si>
  <si>
    <t>('gini', 1)</t>
  </si>
  <si>
    <t>minnn</t>
  </si>
  <si>
    <t>tanggung</t>
  </si>
  <si>
    <t>masak</t>
  </si>
  <si>
    <t>expres</t>
  </si>
  <si>
    <t>pengirimannya</t>
  </si>
  <si>
    <t>kalo</t>
  </si>
  <si>
    <t>jakarta</t>
  </si>
  <si>
    <t>setatusnya</t>
  </si>
  <si>
    <t>tanggal</t>
  </si>
  <si>
    <t>herannn</t>
  </si>
  <si>
    <t>minn</t>
  </si>
  <si>
    <t>pelanggan</t>
  </si>
  <si>
    <t>gini</t>
  </si>
  <si>
    <t xml:space="preserve">jadi males belanja sekarang ga ada freeongkir  rupiah lagi </t>
  </si>
  <si>
    <t>('freeongkir', 1)</t>
  </si>
  <si>
    <t>freeongkir</t>
  </si>
  <si>
    <t>('ikutan', 1)</t>
  </si>
  <si>
    <t>('flash', 1)</t>
  </si>
  <si>
    <t>ikutan</t>
  </si>
  <si>
    <t>flash</t>
  </si>
  <si>
    <t>benci sama  lebih suka  ga ada gratis ongkir</t>
  </si>
  <si>
    <t>('benci', 1)</t>
  </si>
  <si>
    <t>('suka', 1)</t>
  </si>
  <si>
    <t>benci</t>
  </si>
  <si>
    <t>suka</t>
  </si>
  <si>
    <t>shopee payah udah berhasil  flash sale dengan harga  tapi tranksaksinya tidak berhasil</t>
  </si>
  <si>
    <t>('berhasil', 2)</t>
  </si>
  <si>
    <t>('sale', 1)</t>
  </si>
  <si>
    <t>('dengan', 1)</t>
  </si>
  <si>
    <t>('tranksaksinya', 1)</t>
  </si>
  <si>
    <t>('tidak', 1)</t>
  </si>
  <si>
    <t>berhasil</t>
  </si>
  <si>
    <t>sale</t>
  </si>
  <si>
    <t>tranksaksinya</t>
  </si>
  <si>
    <t>flash sale nya ga semenarik kemarinberat di ongkos sekarang lebih mahal ongkir daripada barang yang di flash salejatohnya jadi mahal</t>
  </si>
  <si>
    <t>('flash', 2)</t>
  </si>
  <si>
    <t>('mahal', 2)</t>
  </si>
  <si>
    <t>('semenarik', 1)</t>
  </si>
  <si>
    <t>('kemarinberat', 1)</t>
  </si>
  <si>
    <t>('daripada', 1)</t>
  </si>
  <si>
    <t>('salejatohnya', 1)</t>
  </si>
  <si>
    <t>semenarik</t>
  </si>
  <si>
    <t>kemarinberat</t>
  </si>
  <si>
    <t>salejatohnya</t>
  </si>
  <si>
    <t>batal belanja garagara ongkir shopeeid mahal sekarang pikirpikir lagi deh kalau mau belanja gak kaya dulu kecewa sih</t>
  </si>
  <si>
    <t>('belanja', 2)</t>
  </si>
  <si>
    <t>('batal', 1)</t>
  </si>
  <si>
    <t>('garagara', 1)</t>
  </si>
  <si>
    <t>('shopeeid', 1)</t>
  </si>
  <si>
    <t>('pikirpikir', 1)</t>
  </si>
  <si>
    <t>batal</t>
  </si>
  <si>
    <t>garagara</t>
  </si>
  <si>
    <t>shopeeid</t>
  </si>
  <si>
    <t>pikirpikir</t>
  </si>
  <si>
    <t>('ngga', 1)</t>
  </si>
  <si>
    <t>('tertarik', 1)</t>
  </si>
  <si>
    <t>('minmahal', 1)</t>
  </si>
  <si>
    <t>ngga</t>
  </si>
  <si>
    <t>tertarik</t>
  </si>
  <si>
    <t>shopeepay gak guna cuma ngerepotin aja</t>
  </si>
  <si>
    <t>('shopeepay', 1)</t>
  </si>
  <si>
    <t>('guna', 1)</t>
  </si>
  <si>
    <t>('cuma', 1)</t>
  </si>
  <si>
    <t>('ngerepotin', 1)</t>
  </si>
  <si>
    <t>ngerepotin</t>
  </si>
  <si>
    <t>agak kecewa sekarang sama shopeeid voucher gratis ongkir extra nya ngga bisa di gunain buat flashsale</t>
  </si>
  <si>
    <t>('agak', 1)</t>
  </si>
  <si>
    <t>('extra', 1)</t>
  </si>
  <si>
    <t>('gunain', 1)</t>
  </si>
  <si>
    <t>('buat', 1)</t>
  </si>
  <si>
    <t>extra</t>
  </si>
  <si>
    <t>gunain</t>
  </si>
  <si>
    <t>shopee kenapa ribet banget sih untuk pengembalian dana saya saya pesen barang sudah teransfer tapi tidak diverifikasi</t>
  </si>
  <si>
    <t>('pengembalian', 1)</t>
  </si>
  <si>
    <t>('dana', 1)</t>
  </si>
  <si>
    <t>('pesen', 1)</t>
  </si>
  <si>
    <t>('teransfer', 1)</t>
  </si>
  <si>
    <t>('diverifikasi', 1)</t>
  </si>
  <si>
    <t>pengembalian</t>
  </si>
  <si>
    <t>dana</t>
  </si>
  <si>
    <t>pesen</t>
  </si>
  <si>
    <t>teransfer</t>
  </si>
  <si>
    <t>diverifikasi</t>
  </si>
  <si>
    <t>laris manis jualan di shoppe mantap deh</t>
  </si>
  <si>
    <t>('laris', 1)</t>
  </si>
  <si>
    <t>('manis', 1)</t>
  </si>
  <si>
    <t>('jualan', 1)</t>
  </si>
  <si>
    <t>('shoppe', 1)</t>
  </si>
  <si>
    <t>laris</t>
  </si>
  <si>
    <t>manis</t>
  </si>
  <si>
    <t>jualan</t>
  </si>
  <si>
    <t>shoppe</t>
  </si>
  <si>
    <t>shopee lambat sekali dalam menangani kasus pembeli contoh kasus saya dengan no pesanan  transkasi tanggal  november  tapi sampai hari ini belum selesai yang masih tertahan di pihak shopee</t>
  </si>
  <si>
    <t>('kasus', 2)</t>
  </si>
  <si>
    <t>('lambat', 1)</t>
  </si>
  <si>
    <t>('sekali', 1)</t>
  </si>
  <si>
    <t>('dalam', 1)</t>
  </si>
  <si>
    <t>('menangani', 1)</t>
  </si>
  <si>
    <t>('pembeli', 1)</t>
  </si>
  <si>
    <t>('contoh', 1)</t>
  </si>
  <si>
    <t>('no', 1)</t>
  </si>
  <si>
    <t>('pesanan', 1)</t>
  </si>
  <si>
    <t>('transkasi', 1)</t>
  </si>
  <si>
    <t>('november', 1)</t>
  </si>
  <si>
    <t>('sampai', 1)</t>
  </si>
  <si>
    <t>('tertahan', 1)</t>
  </si>
  <si>
    <t>('pihak', 1)</t>
  </si>
  <si>
    <t>lambat</t>
  </si>
  <si>
    <t>menangani</t>
  </si>
  <si>
    <t>pembeli</t>
  </si>
  <si>
    <t>contoh</t>
  </si>
  <si>
    <t>no</t>
  </si>
  <si>
    <t>pesanan</t>
  </si>
  <si>
    <t>transkasi</t>
  </si>
  <si>
    <t>november</t>
  </si>
  <si>
    <t>tertahan</t>
  </si>
  <si>
    <t xml:space="preserve">gratis ongkir karena ongkir ke madura itu mahal </t>
  </si>
  <si>
    <t>('madura', 1)</t>
  </si>
  <si>
    <t>madura</t>
  </si>
  <si>
    <t xml:space="preserve">udah klaim banyak vocher tapi yang bisa dipakek cuma  padahal belanjanya sampe  ribu kecewa sih </t>
  </si>
  <si>
    <t>('vocher', 1)</t>
  </si>
  <si>
    <t>('dipakek', 1)</t>
  </si>
  <si>
    <t>('belanjanya', 1)</t>
  </si>
  <si>
    <t>vocher</t>
  </si>
  <si>
    <t>dipakek</t>
  </si>
  <si>
    <t>belanjanya</t>
  </si>
  <si>
    <t xml:space="preserve"> kalo ngga ada voucher free ongkir min belanja  rupiah  percuma mau berburu apaan ‚ yang ada mahal di ongkir dari pada harga barang </t>
  </si>
  <si>
    <t>('kalo', 1)</t>
  </si>
  <si>
    <t>('berburu', 1)</t>
  </si>
  <si>
    <t>('apaan', 1)</t>
  </si>
  <si>
    <t>berburu</t>
  </si>
  <si>
    <t>diskon  diskonnya makin gede aku suka aku suka birthdaysale shopeeid</t>
  </si>
  <si>
    <t>('suka', 2)</t>
  </si>
  <si>
    <t>('diskon', 1)</t>
  </si>
  <si>
    <t>('diskonnya', 1)</t>
  </si>
  <si>
    <t>('gede', 1)</t>
  </si>
  <si>
    <t>('birthdaysale', 1)</t>
  </si>
  <si>
    <t>diskon</t>
  </si>
  <si>
    <t>diskonnya</t>
  </si>
  <si>
    <t>gede</t>
  </si>
  <si>
    <t>birthdaysale</t>
  </si>
  <si>
    <t>aduh min gemes aku masa paket aku yang dari cina udah sampe tapi yang dari jakarta doang gara shopee express ga nyampe padahal duanya tracking valid di hari yang sama loh min aneh ga jadi males belanja aku kalau liat shopee express pengirimannya lebih lama dari barang yang dari cina</t>
  </si>
  <si>
    <t>('dari', 4)</t>
  </si>
  <si>
    <t>('aku', 3)</t>
  </si>
  <si>
    <t>('min', 2)</t>
  </si>
  <si>
    <t>('cina', 2)</t>
  </si>
  <si>
    <t>('express', 2)</t>
  </si>
  <si>
    <t>('aduh', 1)</t>
  </si>
  <si>
    <t>('gemes', 1)</t>
  </si>
  <si>
    <t>('paket', 1)</t>
  </si>
  <si>
    <t>('gara', 1)</t>
  </si>
  <si>
    <t>('nyampe', 1)</t>
  </si>
  <si>
    <t>('duanya', 1)</t>
  </si>
  <si>
    <t>('tracking', 1)</t>
  </si>
  <si>
    <t>('valid', 1)</t>
  </si>
  <si>
    <t>('loh', 1)</t>
  </si>
  <si>
    <t>('aneh', 1)</t>
  </si>
  <si>
    <t>('liat', 1)</t>
  </si>
  <si>
    <t>('pengirimannya', 1)</t>
  </si>
  <si>
    <t>aduh</t>
  </si>
  <si>
    <t>gemes</t>
  </si>
  <si>
    <t>paket</t>
  </si>
  <si>
    <t>cina</t>
  </si>
  <si>
    <t>gara</t>
  </si>
  <si>
    <t>express</t>
  </si>
  <si>
    <t>nyampe</t>
  </si>
  <si>
    <t>duanya</t>
  </si>
  <si>
    <t>tracking</t>
  </si>
  <si>
    <t>valid</t>
  </si>
  <si>
    <t>loh</t>
  </si>
  <si>
    <t>aneh</t>
  </si>
  <si>
    <t>liat</t>
  </si>
  <si>
    <t>aku suka belanja di shoppe</t>
  </si>
  <si>
    <t xml:space="preserve">shopee makin keren mantab belanja lebih mudah dan nyaman shopeeid  terimakasih </t>
  </si>
  <si>
    <t>('mantab', 1)</t>
  </si>
  <si>
    <t>('mudah', 1)</t>
  </si>
  <si>
    <t>('nyaman', 1)</t>
  </si>
  <si>
    <t>('terimakasih', 1)</t>
  </si>
  <si>
    <t>mantab</t>
  </si>
  <si>
    <t>mudah</t>
  </si>
  <si>
    <t>nyaman</t>
  </si>
  <si>
    <t>terimakasih</t>
  </si>
  <si>
    <t>kenapa sih sekarang pelit ongkir banget padahal udah belanja di star sellerpake voucher belanja di toko dari jakarta dan dikirim ke jakarta tetep aja kena ongkir sampai ribuapalagi yang dari batam gila dah ga kira ongkirnyaga enak banget</t>
  </si>
  <si>
    <t>('banget', 2)</t>
  </si>
  <si>
    <t>('dari', 2)</t>
  </si>
  <si>
    <t>('jakarta', 2)</t>
  </si>
  <si>
    <t>('pelit', 1)</t>
  </si>
  <si>
    <t>('star', 1)</t>
  </si>
  <si>
    <t>('sellerpake', 1)</t>
  </si>
  <si>
    <t>('toko', 1)</t>
  </si>
  <si>
    <t>('kena', 1)</t>
  </si>
  <si>
    <t>('ribuapalagi', 1)</t>
  </si>
  <si>
    <t>('gila', 1)</t>
  </si>
  <si>
    <t>('kira', 1)</t>
  </si>
  <si>
    <t>('ongkirnyaga', 1)</t>
  </si>
  <si>
    <t>('enak', 1)</t>
  </si>
  <si>
    <t>pelit</t>
  </si>
  <si>
    <t>star</t>
  </si>
  <si>
    <t>sellerpake</t>
  </si>
  <si>
    <t>toko</t>
  </si>
  <si>
    <t>kena</t>
  </si>
  <si>
    <t>ribuapalagi</t>
  </si>
  <si>
    <t>gila</t>
  </si>
  <si>
    <t>ongkirnyaga</t>
  </si>
  <si>
    <t>enak</t>
  </si>
  <si>
    <t xml:space="preserve">min bisa ga sih buka shopee pay yang no hpnya udah hilang kmaren nanya di emailnya shopee malah ngeselin diajak muter muter </t>
  </si>
  <si>
    <t>('muter', 2)</t>
  </si>
  <si>
    <t>('buka', 1)</t>
  </si>
  <si>
    <t>('pay', 1)</t>
  </si>
  <si>
    <t>('hpnya', 1)</t>
  </si>
  <si>
    <t>('hilang', 1)</t>
  </si>
  <si>
    <t>('kmaren', 1)</t>
  </si>
  <si>
    <t>('nanya', 1)</t>
  </si>
  <si>
    <t>('emailnya', 1)</t>
  </si>
  <si>
    <t>('ngeselin', 1)</t>
  </si>
  <si>
    <t>('diajak', 1)</t>
  </si>
  <si>
    <t>buka</t>
  </si>
  <si>
    <t>pay</t>
  </si>
  <si>
    <t>hpnya</t>
  </si>
  <si>
    <t>hilang</t>
  </si>
  <si>
    <t>kmaren</t>
  </si>
  <si>
    <t>nanya</t>
  </si>
  <si>
    <t>emailnya</t>
  </si>
  <si>
    <t>ngeselin</t>
  </si>
  <si>
    <t>diajak</t>
  </si>
  <si>
    <t>muter</t>
  </si>
  <si>
    <t>('selamat', 1)</t>
  </si>
  <si>
    <t>('terbaik', 1)</t>
  </si>
  <si>
    <t>selamat</t>
  </si>
  <si>
    <t>terbaik</t>
  </si>
  <si>
    <t>ongkir nya mahal mending di olshop sebelah</t>
  </si>
  <si>
    <t>('mending', 1)</t>
  </si>
  <si>
    <t>('olshop', 1)</t>
  </si>
  <si>
    <t>('sebelah', 1)</t>
  </si>
  <si>
    <t>mending</t>
  </si>
  <si>
    <t>olshop</t>
  </si>
  <si>
    <t>sebelah</t>
  </si>
  <si>
    <t>jujur kecewa banget sama program shopee sirammasa hadiah kena ongkos kirim juga sihkirain gratis sampai ke alamatkecewa banget</t>
  </si>
  <si>
    <t>('jujur', 1)</t>
  </si>
  <si>
    <t>('program', 1)</t>
  </si>
  <si>
    <t>('sirammasa', 1)</t>
  </si>
  <si>
    <t>('juga', 1)</t>
  </si>
  <si>
    <t>('sihkirain', 1)</t>
  </si>
  <si>
    <t>('alamatkecewa', 1)</t>
  </si>
  <si>
    <t>jujur</t>
  </si>
  <si>
    <t>program</t>
  </si>
  <si>
    <t>sirammasa</t>
  </si>
  <si>
    <t>sihkirain</t>
  </si>
  <si>
    <t>alamatkecewa</t>
  </si>
  <si>
    <t>sangat kecewa dengan program shopee sirammasa iya biaya ongkos  ribuastaga buavita yg  liter aja gk dapat segitumending saya beli disini ajakirain gratis semua dengan biaya ongkir</t>
  </si>
  <si>
    <t>('dengan', 2)</t>
  </si>
  <si>
    <t>('biaya', 2)</t>
  </si>
  <si>
    <t>('sangat', 1)</t>
  </si>
  <si>
    <t>('ribuastaga', 1)</t>
  </si>
  <si>
    <t>('buavita', 1)</t>
  </si>
  <si>
    <t>('liter', 1)</t>
  </si>
  <si>
    <t>('gk', 1)</t>
  </si>
  <si>
    <t>('segitumending', 1)</t>
  </si>
  <si>
    <t>('beli', 1)</t>
  </si>
  <si>
    <t>('disini', 1)</t>
  </si>
  <si>
    <t>('ajakirain', 1)</t>
  </si>
  <si>
    <t>biaya</t>
  </si>
  <si>
    <t>ribuastaga</t>
  </si>
  <si>
    <t>buavita</t>
  </si>
  <si>
    <t>liter</t>
  </si>
  <si>
    <t>segitumending</t>
  </si>
  <si>
    <t>beli</t>
  </si>
  <si>
    <t>ajakirain</t>
  </si>
  <si>
    <t>murah banget sih shopee</t>
  </si>
  <si>
    <t>udah ah jadi males belanja di shopee</t>
  </si>
  <si>
    <t>('ah', 1)</t>
  </si>
  <si>
    <t>ah</t>
  </si>
  <si>
    <t>ihhh  mantap shopee</t>
  </si>
  <si>
    <t>('ihhh', 1)</t>
  </si>
  <si>
    <t>ihhh</t>
  </si>
  <si>
    <t>hore aku sekeluarga akhirnya download shopee kembali</t>
  </si>
  <si>
    <t>('hore', 1)</t>
  </si>
  <si>
    <t>('sekeluarga', 1)</t>
  </si>
  <si>
    <t>('akhirnya', 1)</t>
  </si>
  <si>
    <t>('download', 1)</t>
  </si>
  <si>
    <t>('kembali', 1)</t>
  </si>
  <si>
    <t>hore</t>
  </si>
  <si>
    <t>sekeluarga</t>
  </si>
  <si>
    <t>download</t>
  </si>
  <si>
    <t>kak kenapa sih ongkir shopee sekarang mahal padahal sudah pakai voucher malah lebih murah yang dari luar negeri dari pada dalam negeri</t>
  </si>
  <si>
    <t>('negeri', 2)</t>
  </si>
  <si>
    <t>('pakai', 1)</t>
  </si>
  <si>
    <t>('luar', 1)</t>
  </si>
  <si>
    <t>pakai</t>
  </si>
  <si>
    <t>negeri</t>
  </si>
  <si>
    <t>kesel banget paketan udah  hari di dc cikarang ga di kirimkirim ke rumah kecewa belanja di shoope</t>
  </si>
  <si>
    <t>('di', 3)</t>
  </si>
  <si>
    <t>('paketan', 1)</t>
  </si>
  <si>
    <t>('dc', 1)</t>
  </si>
  <si>
    <t>('cikarang', 1)</t>
  </si>
  <si>
    <t>('kirimkirim', 1)</t>
  </si>
  <si>
    <t>('rumah', 1)</t>
  </si>
  <si>
    <t>('shoope', 1)</t>
  </si>
  <si>
    <t>paketan</t>
  </si>
  <si>
    <t>dc</t>
  </si>
  <si>
    <t>cikarang</t>
  </si>
  <si>
    <t>kirimkirim</t>
  </si>
  <si>
    <t>rumah</t>
  </si>
  <si>
    <t>shoope</t>
  </si>
  <si>
    <t>('hadiahnya', 1)</t>
  </si>
  <si>
    <t>hadiahnya</t>
  </si>
  <si>
    <t>shopee semakin sukses</t>
  </si>
  <si>
    <t>('semakin', 1)</t>
  </si>
  <si>
    <t>('sukses', 1)</t>
  </si>
  <si>
    <t>sukses</t>
  </si>
  <si>
    <t xml:space="preserve">shopee customer care nya ngambil dari mana sih suaranya kayak abangabang yg penipuan kasar bentakbentak serem baru saya denger cs suara nya ga sopan sama customer </t>
  </si>
  <si>
    <t>('customer', 2)</t>
  </si>
  <si>
    <t>('care', 1)</t>
  </si>
  <si>
    <t>('suaranya', 1)</t>
  </si>
  <si>
    <t>('kayak', 1)</t>
  </si>
  <si>
    <t>('abangabang', 1)</t>
  </si>
  <si>
    <t>('penipuan', 1)</t>
  </si>
  <si>
    <t>('kasar', 1)</t>
  </si>
  <si>
    <t>('bentakbentak', 1)</t>
  </si>
  <si>
    <t>('serem', 1)</t>
  </si>
  <si>
    <t>('denger', 1)</t>
  </si>
  <si>
    <t>('suara', 1)</t>
  </si>
  <si>
    <t>('sopan', 1)</t>
  </si>
  <si>
    <t>customer</t>
  </si>
  <si>
    <t>care</t>
  </si>
  <si>
    <t>suaranya</t>
  </si>
  <si>
    <t>kayak</t>
  </si>
  <si>
    <t>abangabang</t>
  </si>
  <si>
    <t>penipuan</t>
  </si>
  <si>
    <t>kasar</t>
  </si>
  <si>
    <t>bentakbentak</t>
  </si>
  <si>
    <t>serem</t>
  </si>
  <si>
    <t>denger</t>
  </si>
  <si>
    <t>suara</t>
  </si>
  <si>
    <t>sopan</t>
  </si>
  <si>
    <t>mantap buat shopee yang udah baik banget</t>
  </si>
  <si>
    <t>('baik', 1)</t>
  </si>
  <si>
    <t xml:space="preserve">no pelaporan   shopee maling minta duit kembali sampe udah lebih dari x jam belum juga kembali tuh duit ke shopee pay </t>
  </si>
  <si>
    <t>('duit', 2)</t>
  </si>
  <si>
    <t>('kembali', 2)</t>
  </si>
  <si>
    <t>('pelaporan', 1)</t>
  </si>
  <si>
    <t>('maling', 1)</t>
  </si>
  <si>
    <t>('minta', 1)</t>
  </si>
  <si>
    <t>('jam', 1)</t>
  </si>
  <si>
    <t>pelaporan</t>
  </si>
  <si>
    <t>maling</t>
  </si>
  <si>
    <t>('pembayaran', 1)</t>
  </si>
  <si>
    <t>pembayaran</t>
  </si>
  <si>
    <t xml:space="preserve">halah baru muncul udah abis aja hmm pembodohan </t>
  </si>
  <si>
    <t>('halah', 1)</t>
  </si>
  <si>
    <t>('abis', 1)</t>
  </si>
  <si>
    <t>('hmm', 1)</t>
  </si>
  <si>
    <t>('pembodohan', 1)</t>
  </si>
  <si>
    <t>halah</t>
  </si>
  <si>
    <t>abis</t>
  </si>
  <si>
    <t>hmm</t>
  </si>
  <si>
    <t>pembodohan</t>
  </si>
  <si>
    <t>aneh ya kalo mau beli flash sale yang harga  selalu habis pas mau checkout bohong ga sih sebenernya nunggununggu terus yang flashsale  menit sekali tapi ga dapat satupun shopeeid</t>
  </si>
  <si>
    <t>('mau', 2)</t>
  </si>
  <si>
    <t>('checkout', 1)</t>
  </si>
  <si>
    <t>('sebenernya', 1)</t>
  </si>
  <si>
    <t>('nunggununggu', 1)</t>
  </si>
  <si>
    <t>('satupun', 1)</t>
  </si>
  <si>
    <t>checkout</t>
  </si>
  <si>
    <t>sebenernya</t>
  </si>
  <si>
    <t>nunggununggu</t>
  </si>
  <si>
    <t>satupun</t>
  </si>
  <si>
    <t>saya sangat kecewa dengan shopee akun saya di bajak juta lebih sudah ada tagihan saya laporkan ke call center hampir seminggu masih investigasi terus</t>
  </si>
  <si>
    <t>('akun', 1)</t>
  </si>
  <si>
    <t>('bajak', 1)</t>
  </si>
  <si>
    <t>('juta', 1)</t>
  </si>
  <si>
    <t>('laporkan', 1)</t>
  </si>
  <si>
    <t>('call', 1)</t>
  </si>
  <si>
    <t>('center', 1)</t>
  </si>
  <si>
    <t>('hampir', 1)</t>
  </si>
  <si>
    <t>('seminggu', 1)</t>
  </si>
  <si>
    <t>('investigasi', 1)</t>
  </si>
  <si>
    <t>akun</t>
  </si>
  <si>
    <t>bajak</t>
  </si>
  <si>
    <t>juta</t>
  </si>
  <si>
    <t>laporkan</t>
  </si>
  <si>
    <t>call</t>
  </si>
  <si>
    <t>center</t>
  </si>
  <si>
    <t>seminggu</t>
  </si>
  <si>
    <t>investigasi</t>
  </si>
  <si>
    <t>lagi ulang tahun kok pelit cuma x gratong doang kecewa saya</t>
  </si>
  <si>
    <t>('ulang', 1)</t>
  </si>
  <si>
    <t>('gratong', 1)</t>
  </si>
  <si>
    <t>ulang</t>
  </si>
  <si>
    <t>gratong</t>
  </si>
  <si>
    <t>banyak baget promo tapi lelet ga guna</t>
  </si>
  <si>
    <t>tiba tiba ada limit ga jelas kecewa sih nunggu sampe malem</t>
  </si>
  <si>
    <t>('tiba', 2)</t>
  </si>
  <si>
    <t>('limit', 1)</t>
  </si>
  <si>
    <t>('malem', 1)</t>
  </si>
  <si>
    <t>limit</t>
  </si>
  <si>
    <t>malem</t>
  </si>
  <si>
    <t>ngadain birthday sale  server diurus anjing nungguin dari jam  malem lelet gambar pada ga kebuka auto gue kasih rating  uninstal shopeeid</t>
  </si>
  <si>
    <t>('ngadain', 1)</t>
  </si>
  <si>
    <t>('birthday', 1)</t>
  </si>
  <si>
    <t>('server', 1)</t>
  </si>
  <si>
    <t>('diurus', 1)</t>
  </si>
  <si>
    <t>('anjing', 1)</t>
  </si>
  <si>
    <t>('nungguin', 1)</t>
  </si>
  <si>
    <t>('gambar', 1)</t>
  </si>
  <si>
    <t>('kebuka', 1)</t>
  </si>
  <si>
    <t>('gue', 1)</t>
  </si>
  <si>
    <t>('rating', 1)</t>
  </si>
  <si>
    <t>('uninstal', 1)</t>
  </si>
  <si>
    <t>ngadain</t>
  </si>
  <si>
    <t>birthday</t>
  </si>
  <si>
    <t>server</t>
  </si>
  <si>
    <t>diurus</t>
  </si>
  <si>
    <t>anjing</t>
  </si>
  <si>
    <t>nungguin</t>
  </si>
  <si>
    <t>gambar</t>
  </si>
  <si>
    <t>kebuka</t>
  </si>
  <si>
    <t>gue</t>
  </si>
  <si>
    <t>rating</t>
  </si>
  <si>
    <t>uninstal</t>
  </si>
  <si>
    <t>ongkir batam ke bandung super mahal baget gila</t>
  </si>
  <si>
    <t>('bandung', 1)</t>
  </si>
  <si>
    <t>('super', 1)</t>
  </si>
  <si>
    <t>bandung</t>
  </si>
  <si>
    <t>super</t>
  </si>
  <si>
    <t>dari semalam nunggu eh pas jam  lelet gitu kadang eror</t>
  </si>
  <si>
    <t>('semalam', 1)</t>
  </si>
  <si>
    <t>('eh', 1)</t>
  </si>
  <si>
    <t>('eror', 1)</t>
  </si>
  <si>
    <t>semalam</t>
  </si>
  <si>
    <t>eh</t>
  </si>
  <si>
    <t>eror</t>
  </si>
  <si>
    <t xml:space="preserve">hai shopee semalem aku iseng ikutan lelang umroh baru pertama kali ikutan alhamdulillah katanya aku menang ‚makasih ya shopee ini hadiah yang aku harapkan banget soalnya rencananya aku tgl  desember ini mau berangkat umroh bareng bapak tapi cancel karena bapak sakit selalu berdoa semoga bapak cepet sembuh dan untuk umroh dapat  jalan yang terbaik menurut allah gak nyangka banget bakalan di kasih secepat ini dan dapetnya dari lelang shopee alhamdulillah  setelah  tahun lebih jadi pelanggan setiap shopee dapet juga hadiah dari shopee makasih </t>
  </si>
  <si>
    <t>('shopee', 5)</t>
  </si>
  <si>
    <t>('aku', 4)</t>
  </si>
  <si>
    <t>('umroh', 3)</t>
  </si>
  <si>
    <t>('ini', 3)</t>
  </si>
  <si>
    <t>('bapak', 3)</t>
  </si>
  <si>
    <t>('ikutan', 2)</t>
  </si>
  <si>
    <t>('lelang', 2)</t>
  </si>
  <si>
    <t>('alhamdulillah', 2)</t>
  </si>
  <si>
    <t>('hadiah', 2)</t>
  </si>
  <si>
    <t>('dan', 2)</t>
  </si>
  <si>
    <t>('hai', 1)</t>
  </si>
  <si>
    <t>('semalem', 1)</t>
  </si>
  <si>
    <t>('iseng', 1)</t>
  </si>
  <si>
    <t>('pertama', 1)</t>
  </si>
  <si>
    <t>('menang', 1)</t>
  </si>
  <si>
    <t>('‚makasih', 1)</t>
  </si>
  <si>
    <t>('harapkan', 1)</t>
  </si>
  <si>
    <t>('soalnya', 1)</t>
  </si>
  <si>
    <t>('rencananya', 1)</t>
  </si>
  <si>
    <t>('tgl', 1)</t>
  </si>
  <si>
    <t>('desember', 1)</t>
  </si>
  <si>
    <t>('berangkat', 1)</t>
  </si>
  <si>
    <t>('bareng', 1)</t>
  </si>
  <si>
    <t>('cancel', 1)</t>
  </si>
  <si>
    <t>('sakit', 1)</t>
  </si>
  <si>
    <t>('berdoa', 1)</t>
  </si>
  <si>
    <t>('cepet', 1)</t>
  </si>
  <si>
    <t>('sembuh', 1)</t>
  </si>
  <si>
    <t>('jalan', 1)</t>
  </si>
  <si>
    <t>('menurut', 1)</t>
  </si>
  <si>
    <t>('allah', 1)</t>
  </si>
  <si>
    <t>('nyangka', 1)</t>
  </si>
  <si>
    <t>('bakalan', 1)</t>
  </si>
  <si>
    <t>('secepat', 1)</t>
  </si>
  <si>
    <t>('dapetnya', 1)</t>
  </si>
  <si>
    <t>('setelah', 1)</t>
  </si>
  <si>
    <t>('setiap', 1)</t>
  </si>
  <si>
    <t>('dapet', 1)</t>
  </si>
  <si>
    <t>hai</t>
  </si>
  <si>
    <t>semalem</t>
  </si>
  <si>
    <t>iseng</t>
  </si>
  <si>
    <t>lelang</t>
  </si>
  <si>
    <t>umroh</t>
  </si>
  <si>
    <t>alhamdulillah</t>
  </si>
  <si>
    <t>menang</t>
  </si>
  <si>
    <t>‚makasih</t>
  </si>
  <si>
    <t>harapkan</t>
  </si>
  <si>
    <t>rencananya</t>
  </si>
  <si>
    <t>tgl</t>
  </si>
  <si>
    <t>desember</t>
  </si>
  <si>
    <t>berangkat</t>
  </si>
  <si>
    <t>bareng</t>
  </si>
  <si>
    <t>cancel</t>
  </si>
  <si>
    <t>sakit</t>
  </si>
  <si>
    <t>berdoa</t>
  </si>
  <si>
    <t>cepet</t>
  </si>
  <si>
    <t>sembuh</t>
  </si>
  <si>
    <t>jalan</t>
  </si>
  <si>
    <t>allah</t>
  </si>
  <si>
    <t>nyangka</t>
  </si>
  <si>
    <t>secepat</t>
  </si>
  <si>
    <t>dapetnya</t>
  </si>
  <si>
    <t>dapet</t>
  </si>
  <si>
    <t xml:space="preserve">server eror kak ke saya gak bisa nikmatin big </t>
  </si>
  <si>
    <t>('nikmatin', 1)</t>
  </si>
  <si>
    <t>('big', 1)</t>
  </si>
  <si>
    <t>nikmatin</t>
  </si>
  <si>
    <t>big</t>
  </si>
  <si>
    <t>kesel banget malah lelet</t>
  </si>
  <si>
    <t>ayo shopee indonesia online shop terbesar di indonesia</t>
  </si>
  <si>
    <t>('indonesia', 2)</t>
  </si>
  <si>
    <t>('ayo', 1)</t>
  </si>
  <si>
    <t>('online', 1)</t>
  </si>
  <si>
    <t>('shop', 1)</t>
  </si>
  <si>
    <t>('terbesar', 1)</t>
  </si>
  <si>
    <t>ayo</t>
  </si>
  <si>
    <t>indonesia</t>
  </si>
  <si>
    <t>online</t>
  </si>
  <si>
    <t>shop</t>
  </si>
  <si>
    <t>terbesar</t>
  </si>
  <si>
    <t>kecewa banget nontonnya udah ga live pake efekefek gaje trus buat apa di tayangin ulang mengecewakan penonton aja dimana spesialnya coba ga sanggup bayar kalau live mending undang aja band indonesia jelas</t>
  </si>
  <si>
    <t>('live', 2)</t>
  </si>
  <si>
    <t>('aja', 2)</t>
  </si>
  <si>
    <t>('nontonnya', 1)</t>
  </si>
  <si>
    <t>('efekefek', 1)</t>
  </si>
  <si>
    <t>('gaje', 1)</t>
  </si>
  <si>
    <t>('trus', 1)</t>
  </si>
  <si>
    <t>('tayangin', 1)</t>
  </si>
  <si>
    <t>('mengecewakan', 1)</t>
  </si>
  <si>
    <t>('penonton', 1)</t>
  </si>
  <si>
    <t>('dimana', 1)</t>
  </si>
  <si>
    <t>('spesialnya', 1)</t>
  </si>
  <si>
    <t>('coba', 1)</t>
  </si>
  <si>
    <t>('sanggup', 1)</t>
  </si>
  <si>
    <t>('undang', 1)</t>
  </si>
  <si>
    <t>('band', 1)</t>
  </si>
  <si>
    <t>('indonesia', 1)</t>
  </si>
  <si>
    <t>nontonnya</t>
  </si>
  <si>
    <t>live</t>
  </si>
  <si>
    <t>efekefek</t>
  </si>
  <si>
    <t>gaje</t>
  </si>
  <si>
    <t>trus</t>
  </si>
  <si>
    <t>tayangin</t>
  </si>
  <si>
    <t>mengecewakan</t>
  </si>
  <si>
    <t>penonton</t>
  </si>
  <si>
    <t>dimana</t>
  </si>
  <si>
    <t>spesialnya</t>
  </si>
  <si>
    <t>coba</t>
  </si>
  <si>
    <t>sanggup</t>
  </si>
  <si>
    <t>undang</t>
  </si>
  <si>
    <t>band</t>
  </si>
  <si>
    <t>kalo udah ada promo lelet banget kesel wa shopee nya doang yang lelet buka yang lain lancar aja</t>
  </si>
  <si>
    <t>('lelet', 2)</t>
  </si>
  <si>
    <t>('wa', 1)</t>
  </si>
  <si>
    <t>('lain', 1)</t>
  </si>
  <si>
    <t>('lancar', 1)</t>
  </si>
  <si>
    <t>wa</t>
  </si>
  <si>
    <t>lancar</t>
  </si>
  <si>
    <t xml:space="preserve">shopeee keren banget sumpah belanja di shopee itu nyenengin </t>
  </si>
  <si>
    <t>('shopeee', 1)</t>
  </si>
  <si>
    <t>('sumpah', 1)</t>
  </si>
  <si>
    <t>('nyenengin', 1)</t>
  </si>
  <si>
    <t>shopeee</t>
  </si>
  <si>
    <t>sumpah</t>
  </si>
  <si>
    <t>nyenengin</t>
  </si>
  <si>
    <t>('beda', 2)</t>
  </si>
  <si>
    <t>('leletsudah', 1)</t>
  </si>
  <si>
    <t>('hp', 1)</t>
  </si>
  <si>
    <t>leletsudah</t>
  </si>
  <si>
    <t>hp</t>
  </si>
  <si>
    <t xml:space="preserve">selamat ya shopee emang paling keren deh sukses terus shopeeid </t>
  </si>
  <si>
    <t>('paling', 1)</t>
  </si>
  <si>
    <t xml:space="preserve">sayangnya gratis ongkir nya stengah stengah tidak sperti promo </t>
  </si>
  <si>
    <t>('stengah', 2)</t>
  </si>
  <si>
    <t>('sayangnya', 1)</t>
  </si>
  <si>
    <t>('sperti', 1)</t>
  </si>
  <si>
    <t>sayangnya</t>
  </si>
  <si>
    <t>stengah</t>
  </si>
  <si>
    <t>sperti</t>
  </si>
  <si>
    <t>uuw ga kebayang sampahnya</t>
  </si>
  <si>
    <t>('uuw', 1)</t>
  </si>
  <si>
    <t>('kebayang', 1)</t>
  </si>
  <si>
    <t>('sampahnya', 1)</t>
  </si>
  <si>
    <t>uuw</t>
  </si>
  <si>
    <t>kebayang</t>
  </si>
  <si>
    <t>sampahnya</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</si>
  <si>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</si>
  <si>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</si>
  <si>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</si>
  <si>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</si>
  <si>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</si>
  <si>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</si>
  <si>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</si>
  <si>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</si>
  <si>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</si>
  <si>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</si>
  <si>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</si>
  <si>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</si>
  <si>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</si>
  <si>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</si>
  <si>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</si>
  <si>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</si>
  <si>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</si>
  <si>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</si>
  <si>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</si>
  <si>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</si>
  <si>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</si>
  <si>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</si>
  <si>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</si>
  <si>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</si>
  <si>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</si>
  <si>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</si>
  <si>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</si>
  <si>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</si>
  <si>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</si>
  <si>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</si>
  <si>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</si>
  <si>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</si>
  <si>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</si>
  <si>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</si>
  <si>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</si>
  <si>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</si>
  <si>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</si>
  <si>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</si>
  <si>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</si>
  <si>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</si>
  <si>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</si>
  <si>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</si>
  <si>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</si>
  <si>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</si>
  <si>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</si>
  <si>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</si>
  <si>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</si>
  <si>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</si>
  <si>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</si>
  <si>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</si>
  <si>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</si>
  <si>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</si>
  <si>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</si>
  <si>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</si>
  <si>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</si>
  <si>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</si>
  <si>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</si>
  <si>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</si>
  <si>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</si>
  <si>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</si>
  <si>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</si>
  <si>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</si>
  <si>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</si>
  <si>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</si>
  <si>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No</t>
  </si>
  <si>
    <t xml:space="preserve">Komentar </t>
  </si>
  <si>
    <t>Class Sentimen</t>
  </si>
  <si>
    <t>Kenapa koin Shopee tangkap turun drastis ??</t>
  </si>
  <si>
    <t>Kok sekarang shopee tangkap makin kesini makin dikit banget yah, yang main makin banyak koinnya makin dikit,, cuman 3x tangkap lagi, lama - lama kaya goyang shopee jadi males mainnya.</t>
  </si>
  <si>
    <t>Semua promonya menarik</t>
  </si>
  <si>
    <t>Kerena Cinta mati sama Shopee</t>
  </si>
  <si>
    <t>temenku order sistem COD sdh 3 hr blom dikirim.penjual dichat gk ada respont,  dibatalin gk bisa</t>
  </si>
  <si>
    <t xml:space="preserve">Ongkir ke batam mahal banget </t>
  </si>
  <si>
    <t>Seneng baget lo nahan nahan duit seller hobi apa gimana dlu pencairan susah sekarang status dikirim susah berubah ke selesai . Ada yg udah selesai dananya susah di krim kan . Maunya gimana sih kinerja lo antara lelet atau ngambil keuntungan udah mah bayar admin masih aja begitu najisnya ..</t>
  </si>
  <si>
    <t xml:space="preserve">Bohong nih. stay jam 12.59 terus jam 13.00 tetap aja voucher sudah habis digunakan ya kali bohongnya kebangetaan </t>
  </si>
  <si>
    <t>Susah banget ya min dapetin flashsale nya</t>
  </si>
  <si>
    <t>Promo bohong... kuota habis</t>
  </si>
  <si>
    <t>Telepon urus produk blokir ke CS percuma ga menyelesaikan masalah langsung juga kok, dibikin ribet iya, nanti udah kelar akan begitu lagi karena emang mindsetnya yang penting selesai udah tapi tanpa solusi yang supaya ga akan terulang lagi itu gimana ga ada coi, yang blokir juga bisanya ngumpet diketek doang mana berani muncul kasih solusi yang tepat</t>
  </si>
  <si>
    <t>Apa cuman saya yang mau Udah jam 13 pantengin Promo 50% tagihan, pas Teng jam 13:00 itu kupon masih ada, pas di klik Klaim . Langsung habis. Itu saya Klik gak ada Hitungan Menit! Udah nyoba di hari yang beda tapi Gitu, kecewa sih</t>
  </si>
  <si>
    <t>tolong uang saya dikembalikan. saya top up emoney, tapi gagal, sudah satu minggu uang saya belum dikembalikan</t>
  </si>
  <si>
    <t>Masa saya bayar indihome tadi pagi sampe sekarang ga kebayar2?wifi saya sekarang ga bisa konek.Terus pergi ketelkom nanyain katanya belum terbayar ? Gimana nih ? Bikin kesel aja</t>
  </si>
  <si>
    <t>Gratis ongkos kirimnya khusus shopeepay aja.kalau shopeepay kosong tetap aja bayar ongkir kadang lebih mahalan onkirnya dari pada yang di belinya</t>
  </si>
  <si>
    <t xml:space="preserve">Min makasih ya kemarin ada flashsale novel inceran aku dari 84 ribuan jadi cumn 38 ribu wkwk udh gitu aku pake coin jd cmn bayar 28 aja ‚ seneng....nanti adain flashsale shopee mall PENERBIT HARU yang novel \The Girl On Paper\" ya minnnn </t>
  </si>
  <si>
    <t xml:space="preserve">ongkir ya tambah mahal. kok bisa gitu ya.. dapat potongan aja masih 41 rb. Padahal kekota prabumulih sumatra selatan </t>
  </si>
  <si>
    <t>Katanya gratis ongki tapi kok tetep bayar ongkir ya..sungguh mengecewakan..mau belanja murah tapi lebih mahal ongkir dari pada harga barangnya</t>
  </si>
  <si>
    <t>Sekarang cashback banyakan untuk shopeepay yang gak pake shopeepay cashbacknya dikit dan kecil. sedih aku tuh min. Jadi males mau belanja.</t>
  </si>
  <si>
    <t>Bajunya yg dipake syahrini bagus dan unik, keren shopee</t>
  </si>
  <si>
    <t>Sekarang sudah tidak bisa menikmati gratis ongkir min belanja rp0. sopee sudah tidak senyaman dulu</t>
  </si>
  <si>
    <t>Saya pesan baju.tapi pas dateng barangnya cacat atau bolong jadi ga bisa dipakai.gimana apa bisa dikembaliin.</t>
  </si>
  <si>
    <t xml:space="preserve">makin keren sih shopee, aku nunggu pengumuman hadiah giveaway aja, semoga ada nama aku </t>
  </si>
  <si>
    <t>Baru  ini kesel belanja di shopee, tokonya salah kirim barang tapi gak ada respon yang jelas</t>
  </si>
  <si>
    <t>Ga asik kalau sekarang free ongkirnya cuman  10.000 doang jadi males belanja shopee deh</t>
  </si>
  <si>
    <t>PAS ADA GRATIS ONGKIR XTRA AUTO UNISTAL APLIKASI SHOPEE NYA SAMA AJA BOHONG MALAH MAHAL DI ONGKIR NYA...1212 gak ASIK DAH</t>
  </si>
  <si>
    <t xml:space="preserve">Semangat selalu ya kak, semoga rezekinya berlimpah </t>
  </si>
  <si>
    <t>Payah udah ga free ongkir 0 rupiah lagi</t>
  </si>
  <si>
    <t>Sebel, sekarang minimal belinya ga 0 rupiah lagi, tapi tergantung kebijakan tokonya, jadi males belanja</t>
  </si>
  <si>
    <t>Kreatif banget min aku salut sama mimin</t>
  </si>
  <si>
    <t xml:space="preserve">minnn tanggung jawab dong !!!! masak shopee expres pengirimannya lama baget, padahal biasanya kalo dari jakarta 4 hari dah sampe ini kok sampe 5 hari setatusnya masih tanggal 22 lagi padahal pengirimannya 21 herannn minnn minn,,,,, saya sudah jadi pelanggan shopee 6 tahun kalo gini kan kecewa minnn </t>
  </si>
  <si>
    <t xml:space="preserve">jadi males belanja sekarang ga ada freeongkir 0 rupiah lagi </t>
  </si>
  <si>
    <t>Ga bisa ikutan flash sale...kemahalan di ongkir ini mah...0 rupiah lagi dong</t>
  </si>
  <si>
    <t>Benci sama 12.12 lebih suka  ga ada gratis ongkir</t>
  </si>
  <si>
    <t>Shopee payah udah berhasil  flash sale dengan harga 99 tapi tranksaksinya tidak berhasil</t>
  </si>
  <si>
    <t>Flash sale nya ga semenarik kemarin,berat di ongkos sekarang, lebih mahal ongkir daripada barang yang di flash sale,jatohnya jadi mahal</t>
  </si>
  <si>
    <t>Batal belanja gara-gara ongkir @shopee_id mahal sekarang.. Pikir-pikir lagi deh kalau mau belanja, gak kaya dulu ,kecewa sih</t>
  </si>
  <si>
    <t>Ngga tertarik min.mahal @shopee_id di ongkir</t>
  </si>
  <si>
    <t>shopeepay gak guna cuma ngerepotin aja.</t>
  </si>
  <si>
    <t>agak kecewa sekarang sama @shopee_id voucher gratis ongkir extra nya ngga bisa di gunain buat flashsale</t>
  </si>
  <si>
    <t>Shopee kenapa ribet banget sih untuk pengembalian dana saya? Saya pesen barang sudah teransfer tapi tidak diverifikasi</t>
  </si>
  <si>
    <t>Laris manis jualan di shoppe Mantap deh</t>
  </si>
  <si>
    <t>Shopee lambat sekali dalam menangani kasus pembeli. Contoh kasus saya dengan No pesanan 2019111213383971284. Transkasi tanggal 12 november 2019 tapi sampai hari ini belum selesai. Yang masih TERTAHAN di pihak shopee</t>
  </si>
  <si>
    <t xml:space="preserve">Gratis ongkir karena ongkir ke madura itu mahal </t>
  </si>
  <si>
    <t xml:space="preserve">udah klaim banyak vocher tapi yang bisa dipakek cuma 2, padahal belanjanya sampe 300 ribu, kecewa sih </t>
  </si>
  <si>
    <t xml:space="preserve">12.12 kalo ngga ada voucher free ongkir min belanja 0 rupiah  percuma, mau berburu apaan ‚ yang ada mahal di ongkir dari pada harga barang </t>
  </si>
  <si>
    <t>Diskon - diskonnya makin gede aku suka aku suka #12BirthdaySale @shopee_id</t>
  </si>
  <si>
    <t>Aduh min gemes aku, masa paket aku yang dari cina udah sampe tapi yang dari jakarta doang gara2 shopee express ga nyampe2 padahal dua2nya tracking valid di hari yang sama loh min aneh ga, jadi males belanja aku kalau liat shopee express pengirimannya lebih lama dari barang yang dari cina</t>
  </si>
  <si>
    <t xml:space="preserve">Shopee makin keren. Mantab ,belanja lebih mudah dan Nyaman @shopee_id  terimakasih </t>
  </si>
  <si>
    <t>kenapa sih sekarang pelit ongkir banget padahal udah belanja di star seller,pake voucher belanja di toko dari jakarta dan dikirim ke jakarta tetep aja kena ongkir sampai 10ribu,apalagi yang dari batam gila dah ga kira2 ongkirnya,ga enak banget</t>
  </si>
  <si>
    <t xml:space="preserve">min bisa ga sih buka Shopee pay yang no hpnya udah hilang, kmaren nanya di emailnya Shopee malah ngeselin diajak muter muter </t>
  </si>
  <si>
    <t>Selamat shopee.memanga jadi yang terbaik.</t>
  </si>
  <si>
    <t>Ongkir nya mahal mending di olshop sebelah</t>
  </si>
  <si>
    <t>Jujur kecewa banget sama program shopee siram...masa hadiah kena ongkos kirim juga sih...kirain gratis sampai ke alamat...kecewa banget</t>
  </si>
  <si>
    <t>Sangat kecewa dengan program shopee siram...masa iya biaya ongkos 45 ribu...astaga buavita yg 1 liter aja gk dapat segitu...mending saya beli disini aja...kirain gratis semua dengan biaya ongkir</t>
  </si>
  <si>
    <t>Murah banget sih shopee</t>
  </si>
  <si>
    <t>UDAH AH JADI MALES BELANJA DI SHOPEE</t>
  </si>
  <si>
    <t>Ihhh . mantap shopee</t>
  </si>
  <si>
    <t>Hore aku sekeluarga akhirnya download shopee kembali</t>
  </si>
  <si>
    <t>Kak kenapa sih ongkir shopee sekarang mahal. Padahal sudah pakai voucher Malah lebih murah yang dari luar negeri dari pada dalam negeri.</t>
  </si>
  <si>
    <t>Kesel banget paketan udah 2 hari di dc cikarang ga di kirim-kirim ke rumah, kecewa belanja di shoope</t>
  </si>
  <si>
    <t xml:space="preserve">mantap nih hadiahnya keren-keren kak </t>
  </si>
  <si>
    <t>Shopee semakin sukses</t>
  </si>
  <si>
    <t xml:space="preserve">shopee, customer care nya ngambil dari mana sih? suaranya kayak abang-abang yg penipuan2, kasar, bentak-bentak, serem. baru saya denger cs suara nya ga sopan sama customer </t>
  </si>
  <si>
    <t xml:space="preserve">no pelaporan : 37343752 SHOPEE MALING... MINTA DUIT KEMBALI SAMPE UDAH LEBIH DARI 3X24 JAM, BELUM JUGA KEMBALI TUH DUIT KE SHOPEE PAY </t>
  </si>
  <si>
    <t xml:space="preserve">Shoppe lagi error ya @shopee_id ?? Dari tadi mau pembayaran kok ngga bisa bisa </t>
  </si>
  <si>
    <t xml:space="preserve">Halah baru muncul udah abis aja, hmm pembodohan </t>
  </si>
  <si>
    <t>Aneh ya kalo mau beli flash sale yang harga 99 selalu habis pas mau checkout. bohong ga sih sebenernya nunggu-nunggu terus yang flashsale 10 menit sekali tapi ga dapat satupun @shopee_id</t>
  </si>
  <si>
    <t>Saya sangat kecewa dengan shopee, akun saya di bajak 5juta lebih sudah ada tagihan saya laporkan ke call center hampir seminggu masih investigasi terus</t>
  </si>
  <si>
    <t>Lagi ulang tahun kok pelit.. cuma 2x gratong doang. kecewa saya.</t>
  </si>
  <si>
    <t>Banyak baget promo tapi lelet, ga guna</t>
  </si>
  <si>
    <t>Ngadain birthday sale 12.12 server diurus anjing, nungguin dari jam 10 malem lelet gambar pada ga kebuka, auto gue kasih rating 1 uninstal @shopee_id</t>
  </si>
  <si>
    <t>Ongkir batam ke Bandung super mahal baget gila</t>
  </si>
  <si>
    <t>Dari semalam nunggu eh pas jam 12 lelet gitu kadang eror</t>
  </si>
  <si>
    <t xml:space="preserve">Hai shopee semalem aku iseng ikutan lelang umroh, baru pertama kali ikutan Alhamdulillah katanya aku menang ‚makasih ya shopee ini hadiah yang aku harapkan banget, soalnya rencananya aku tgl 13 Desember ini mau berangkat umroh bareng bapak tapi cancel karena bapak sakit. Selalu berdoa semoga bapak cepet sembuh dan untuk umroh dapat  jalan yang terbaik menurut ALLAH. Gak nyangka banget bakalan di kasih secepat ini dan dapetnya dari lelang shopee Alhamdulillah . setelah 3 tahun lebih jadi pelanggan setiap shopee dapet juga hadiah dari shopee. makasih </t>
  </si>
  <si>
    <t>Server eror kak ke saya gak bisa nikmatin big 12:12</t>
  </si>
  <si>
    <t>Kesel banget malah lelet</t>
  </si>
  <si>
    <t>Ayo shopee Indonesia Online shop terbesar di Indonesia</t>
  </si>
  <si>
    <t>Kecewa banget nontonnya. Udah ga live. Pake efek-efek gaje. Trus buat apa di tayangin ulang. Mengecewakan penonton aja. Dimana spesialnya coba. Ga sanggup bayar kalau live Mending undang aja band indonesia. Jelas</t>
  </si>
  <si>
    <t>kalo udah ada promo, lelet banget kesel wa shopee nya doang yang lelet, buka yang lain lancar aja</t>
  </si>
  <si>
    <t>shopeee keren banget sumpah belanja di shopee itu nyenengin .</t>
  </si>
  <si>
    <t xml:space="preserve">Kenapa ya sekarang shopee agak lelet.Sudah coba ke hp yang beda - beda sama aja. lelet banget </t>
  </si>
  <si>
    <t xml:space="preserve">Selamat ya Shopee emang paling keren deh sukses terus @shopee_id </t>
  </si>
  <si>
    <t>Shopee emang keren terbaik</t>
  </si>
  <si>
    <t>sayangnya gratis ongkir nya stengah stengah tidak sperti promo 9.9</t>
  </si>
  <si>
    <t>Uuw ga kebayang sampahnya</t>
  </si>
  <si>
    <t>Netral</t>
  </si>
  <si>
    <t>Positif</t>
  </si>
  <si>
    <t>Negatif</t>
  </si>
  <si>
    <t>KAMUS DATA SENTIMEN</t>
  </si>
  <si>
    <t>Mantap</t>
  </si>
  <si>
    <t>Males</t>
  </si>
  <si>
    <t>Menarik</t>
  </si>
  <si>
    <t>Cinta</t>
  </si>
  <si>
    <t>Mahal</t>
  </si>
  <si>
    <t>('gak', 2)</t>
  </si>
  <si>
    <t>temenku order sistem cod sudah  hari blom dikirim penjual dichat gak ada respont dibatalin gak bisa</t>
  </si>
  <si>
    <t xml:space="preserve">min makasih ya kemarin ada flashsale novel inceran aku dari  ribuan jadi cumn  ribu wkwk udh gitu aku pake coin jd cmn bayar  aja ‚ seneng nanti adain flashsale shopee mall penerbit haru yang novel the girl on paper ya minnnn </t>
  </si>
  <si>
    <t>ga bisa ikutan flash sale kemahalan di ongkir ini mah rupiah lagi dong</t>
  </si>
  <si>
    <t>('kemahalan', 1)</t>
  </si>
  <si>
    <t>kemahalan</t>
  </si>
  <si>
    <t>ngga tertarik min mahal shopeeid di ongkir</t>
  </si>
  <si>
    <t>selamat shopee memang jadi yang terbaik</t>
  </si>
  <si>
    <t>('memang', 1)</t>
  </si>
  <si>
    <t>memang</t>
  </si>
  <si>
    <t xml:space="preserve">kenapa ya sekarang shopee agak lelet sudah coba ke hp yang beda  beda sama aja lelet banget </t>
  </si>
  <si>
    <t>shopee emang keren terbaik</t>
  </si>
  <si>
    <t>Najisnya</t>
  </si>
  <si>
    <t>Lelet</t>
  </si>
  <si>
    <t>Senang</t>
  </si>
  <si>
    <t>Bohong</t>
  </si>
  <si>
    <t>Ribet</t>
  </si>
  <si>
    <t>Kecewa</t>
  </si>
  <si>
    <t>Gagal</t>
  </si>
  <si>
    <t>Kesel</t>
  </si>
  <si>
    <t>Mahalan</t>
  </si>
  <si>
    <t>Makasih</t>
  </si>
  <si>
    <t>Keren</t>
  </si>
  <si>
    <t>Semangat</t>
  </si>
  <si>
    <t>Payah</t>
  </si>
  <si>
    <t>Kreatif</t>
  </si>
  <si>
    <t>Kemahalan</t>
  </si>
  <si>
    <t>Benci</t>
  </si>
  <si>
    <t>Ngerepotin</t>
  </si>
  <si>
    <t>Lambat</t>
  </si>
  <si>
    <t>Suka</t>
  </si>
  <si>
    <t>Nyaman</t>
  </si>
  <si>
    <t>Pelit</t>
  </si>
  <si>
    <t>Ngeselin</t>
  </si>
  <si>
    <t>Terbaik</t>
  </si>
  <si>
    <t>Murah</t>
  </si>
  <si>
    <t>Hore</t>
  </si>
  <si>
    <t>Sukses</t>
  </si>
  <si>
    <t xml:space="preserve">Maling </t>
  </si>
  <si>
    <t>Ga Sopan</t>
  </si>
  <si>
    <t>Eror</t>
  </si>
  <si>
    <t xml:space="preserve">KOMENTAR Ke - n </t>
  </si>
  <si>
    <t>POSITIF</t>
  </si>
  <si>
    <t>NEGATIF</t>
  </si>
  <si>
    <t>SENTIMEN</t>
  </si>
  <si>
    <t>NULL</t>
  </si>
  <si>
    <t>NETRAL</t>
  </si>
  <si>
    <t>Tolong</t>
  </si>
  <si>
    <t>Gratis</t>
  </si>
  <si>
    <t>nanti</t>
  </si>
  <si>
    <t>jadi</t>
  </si>
  <si>
    <t>('cuman', 2)</t>
  </si>
  <si>
    <t>('jadi', 2)</t>
  </si>
  <si>
    <t>yang</t>
  </si>
  <si>
    <t>Bagus</t>
  </si>
  <si>
    <t>Berhasil</t>
  </si>
  <si>
    <t>Diskon</t>
  </si>
  <si>
    <t>Selamat</t>
  </si>
  <si>
    <t>Jujur</t>
  </si>
  <si>
    <t xml:space="preserve">mantap nih hadiahnya keren keren kak </t>
  </si>
  <si>
    <t xml:space="preserve"> ga sopan</t>
  </si>
  <si>
    <t>shoppe lagi eror ya shopeeid  dari tadi mau pembayaran kok ngga bisa bisa ðÿ˜­</t>
  </si>
  <si>
    <t>Pembodohan</t>
  </si>
  <si>
    <t>Promo</t>
  </si>
  <si>
    <t>Menang</t>
  </si>
  <si>
    <t>Menghitung Jumlah Kelas</t>
  </si>
  <si>
    <t xml:space="preserve">Kelas Sentimen </t>
  </si>
  <si>
    <t>Data</t>
  </si>
  <si>
    <t>POSITIF =</t>
  </si>
  <si>
    <t>NETRAL =</t>
  </si>
  <si>
    <t>NEGATIF =</t>
  </si>
  <si>
    <t>P(Ci)</t>
  </si>
  <si>
    <t>P (KELAS SENTIMEN) = “POSITIF” = 25/90 =</t>
  </si>
  <si>
    <t>P (KELAS SENTIMEN) = “NEGATIF” = 59/90 =</t>
  </si>
  <si>
    <t>P (KELAS SENTIMEN) = “NEGATIF” = 6/90 =</t>
  </si>
  <si>
    <t xml:space="preserve">Kelas Positif </t>
  </si>
  <si>
    <t>senang</t>
  </si>
  <si>
    <t>Kelas Negatif</t>
  </si>
  <si>
    <t>KP</t>
  </si>
  <si>
    <t xml:space="preserve">POSITIF </t>
  </si>
  <si>
    <t>Probabilitas</t>
  </si>
  <si>
    <t>Jumlah Kejadian</t>
  </si>
  <si>
    <t>Nol</t>
  </si>
  <si>
    <t>KN</t>
  </si>
  <si>
    <t>probabilitas kriteria NEGATIF</t>
  </si>
  <si>
    <t>probabilitas kriteria POSITIF</t>
  </si>
  <si>
    <t>klas sentimen negatif</t>
  </si>
  <si>
    <t>n-</t>
  </si>
  <si>
    <t>null=</t>
  </si>
  <si>
    <t>HOPOTESIS</t>
  </si>
  <si>
    <t>PREDIKSI</t>
  </si>
  <si>
    <t>Akurasi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</si>
</sst>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1"/>
      <color theme="1"/>
      <name val="Calibri"/>
      <family val="2"/>
      <scheme val="minor"/>
    </font>
    <font>
      <b/>
      <sz val="11"/>
      <name val="Calibri"/>
    </font>
    <font>
      <sz val="11"/>
      <color theme="1"/>
      <name val="Calibri"/>
      <family val="2"/>
      <scheme val="minor"/>
    </font>
    <font>
      <sz val="12"/>
      <name val="Times New Roman"/>
      <family val="1"/>
    </font>
    <font>
      <sz val="12"/>
      <color theme="1"/>
      <name val="Times New Roman"/>
      <family val="1"/>
    </font>
    <font>
      <sz val="12"/>
      <color theme="1"/>
      <name val="Calibri"/>
      <family val="2"/>
      <scheme val="minor"/>
    </font>
    <font>
      <sz val="10"/>
      <color theme="1"/>
      <name val="Times New Roman"/>
      <family val="1"/>
    </font>
    <font>
      <i/>
      <sz val="12"/>
      <color theme="1"/>
      <name val="Times New Roman"/>
      <family val="1"/>
    </font>
  </fonts>
  <fills count="4">
    <fill>
      <patternFill patternType="none"/>
    </fill>
    <fill>
      <patternFill patternType="gray125"/>
    </fill>
    <fill>
      <patternFill patternType="solid">
        <fgColor theme="5" tint="0.79998168889431442"/>
        <bgColor theme="5" tint="0.79998168889431442"/>
      </patternFill>
    </fill>
    <fill>
      <patternFill patternType="solid">
        <fgColor theme="5" tint="0.59999389629810485"/>
        <bgColor theme="5" tint="0.59999389629810485"/>
      </patternFill>
    </fill>
  </fills>
  <borders count="8">
    <border>
      <left/>
      <right/>
      <top/>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theme="5"/>
      </left>
      <right style="thin">
        <color theme="5"/>
      </right>
      <top style="thin">
        <color theme="5"/>
      </top>
      <bottom style="thin">
        <color theme="5"/>
      </bottom>
      <diagonal/>
    </border>
    <border>
      <left style="thin">
        <color indexed="64"/>
      </left>
      <right style="thin">
        <color indexed="64"/>
      </right>
      <top style="thin">
        <color indexed="64"/>
      </top>
      <bottom style="thin">
        <color indexed="64"/>
      </bottom>
      <diagonal/>
    </border>
    <border>
      <left style="thin">
        <color theme="5" tint="0.39997558519241921"/>
      </left>
      <right style="thin">
        <color theme="5" tint="0.39997558519241921"/>
      </right>
      <top/>
      <bottom style="thin">
        <color theme="5" tint="0.39997558519241921"/>
      </bottom>
      <diagonal/>
    </border>
  </borders>
  <cellStyleXfs count="2">
    <xf numFmtId="0" fontId="0" fillId="0" borderId="0"/>
    <xf numFmtId="9" fontId="2" fillId="0" borderId="0" applyFont="0" applyFill="0" applyBorder="0" applyAlignment="0" applyProtection="0"/>
  </cellStyleXfs>
  <cellXfs count="50">
    <xf numFmtId="0" fontId="0" fillId="0" borderId="0" xfId="0"/>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alignment horizontal="left" vertical="top"/>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Alignment="1">
      <alignment horizontal="left" vertical="top"/>
    </xf>
    <xf numFmtId="0" fontId="4" fillId="0" borderId="0" xfId="0" applyFont="1" applyAlignment="1">
      <alignment horizontal="left" vertical="center"/>
    </xf>
    <xf numFmtId="0" fontId="4" fillId="0" borderId="0" xfId="0" applyFont="1" applyAlignment="1">
      <alignment horizontal="center" vertical="center"/>
    </xf>
    <xf numFmtId="0" fontId="4"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0" borderId="0" xfId="0" applyFont="1" applyAlignment="1">
      <alignment wrapText="1"/>
    </xf>
    <xf numFmtId="0" fontId="3" fillId="0" borderId="0" xfId="0" applyFont="1" applyAlignment="1">
      <alignment horizontal="center" vertical="center"/>
    </xf>
    <xf numFmtId="0" fontId="3" fillId="0" borderId="0" xfId="0" applyFont="1" applyAlignment="1">
      <alignment vertical="center" wrapText="1"/>
    </xf>
    <xf numFmtId="0" fontId="3" fillId="2" borderId="5" xfId="0" applyFont="1" applyFill="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left" vertical="center" wrapText="1"/>
    </xf>
    <xf numFmtId="0" fontId="5" fillId="0" borderId="0" xfId="0" applyFont="1" applyAlignment="1">
      <alignment horizontal="center" vertical="center"/>
    </xf>
    <xf numFmtId="0" fontId="4" fillId="0" borderId="0" xfId="0" applyFont="1"/>
    <xf numFmtId="0" fontId="4" fillId="0" borderId="0" xfId="0" applyFont="1" applyFill="1" applyBorder="1" applyAlignment="1">
      <alignment horizontal="center" vertical="center"/>
    </xf>
    <xf numFmtId="0" fontId="4" fillId="0" borderId="1" xfId="0" applyFont="1" applyBorder="1" applyAlignment="1">
      <alignment horizontal="center" vertical="center"/>
    </xf>
    <xf numFmtId="0" fontId="4" fillId="2" borderId="0" xfId="0" applyFont="1" applyFill="1" applyBorder="1" applyAlignment="1">
      <alignment horizontal="center" vertical="center"/>
    </xf>
    <xf numFmtId="0" fontId="4" fillId="3" borderId="0" xfId="0" applyFont="1" applyFill="1" applyBorder="1" applyAlignment="1">
      <alignment horizontal="center" vertical="center"/>
    </xf>
    <xf numFmtId="0" fontId="0" fillId="0" borderId="0" xfId="0" applyFill="1" applyBorder="1"/>
    <xf numFmtId="0" fontId="6" fillId="0" borderId="0" xfId="0" applyFont="1" applyFill="1" applyBorder="1" applyAlignment="1">
      <alignment horizontal="center" vertical="center"/>
    </xf>
    <xf numFmtId="0" fontId="6" fillId="0" borderId="0" xfId="0" applyFont="1" applyAlignment="1">
      <alignment horizontal="center" vertical="center"/>
    </xf>
    <xf numFmtId="164" fontId="4" fillId="0" borderId="0" xfId="0" applyNumberFormat="1" applyFont="1"/>
    <xf numFmtId="2" fontId="4" fillId="0" borderId="0" xfId="0" applyNumberFormat="1" applyFont="1"/>
    <xf numFmtId="0" fontId="7" fillId="0" borderId="0" xfId="0" applyFont="1" applyAlignment="1">
      <alignment vertical="center"/>
    </xf>
    <xf numFmtId="1" fontId="0" fillId="0" borderId="0" xfId="0" applyNumberFormat="1"/>
    <xf numFmtId="9" fontId="0" fillId="0" borderId="0" xfId="1"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center"/>
    </xf>
    <xf numFmtId="0" fontId="5" fillId="0" borderId="6" xfId="0" applyFont="1" applyBorder="1" applyAlignment="1">
      <alignment horizontal="center" vertical="center"/>
    </xf>
    <xf numFmtId="0" fontId="0" fillId="0" borderId="6" xfId="0" applyBorder="1"/>
    <xf numFmtId="0" fontId="0" fillId="0" borderId="6" xfId="0" applyBorder="1" applyAlignment="1">
      <alignment horizontal="center"/>
    </xf>
    <xf numFmtId="0" fontId="4" fillId="0" borderId="6" xfId="0" applyFont="1" applyBorder="1" applyAlignment="1">
      <alignment horizontal="center" vertical="center"/>
    </xf>
    <xf numFmtId="0" fontId="4" fillId="3" borderId="6" xfId="0" applyFont="1" applyFill="1" applyBorder="1" applyAlignment="1">
      <alignment horizontal="center" vertical="center"/>
    </xf>
    <xf numFmtId="0" fontId="4" fillId="2" borderId="6" xfId="0" applyFont="1" applyFill="1" applyBorder="1" applyAlignment="1">
      <alignment horizontal="center" vertical="center"/>
    </xf>
    <xf numFmtId="0" fontId="4" fillId="0"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0" borderId="7" xfId="0" applyFont="1" applyBorder="1" applyAlignment="1">
      <alignment horizontal="center" vertical="center"/>
    </xf>
    <xf numFmtId="164" fontId="0" fillId="0" borderId="0" xfId="0" applyNumberFormat="1"/>
  </cellXfs>
  <cellStyles count="2">
    <cellStyle name="Normal" xfId="0" builtinId="0"/>
    <cellStyle name="Percent" xfId="1" builtinId="5"/>
  </cellStyles>
  <dxfs count="70">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center" vertical="center" textRotation="0" wrapText="0" indent="0" justifyLastLine="0" shrinkToFit="0" readingOrder="0"/>
    </dxf>
    <dxf>
      <font>
        <strike val="0"/>
        <outline val="0"/>
        <shadow val="0"/>
        <u val="none"/>
        <vertAlign val="baseline"/>
        <sz val="12"/>
        <name val="Times New Roman"/>
        <scheme val="none"/>
      </font>
      <alignment horizontal="left" vertical="top" textRotation="0" wrapText="0" indent="0" justifyLastLine="0" shrinkToFit="0" readingOrder="0"/>
    </dxf>
    <dxf>
      <font>
        <b/>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border outline="0">
        <left style="thin">
          <color auto="1"/>
        </left>
      </border>
    </dxf>
    <dxf>
      <font>
        <strike val="0"/>
        <outline val="0"/>
        <shadow val="0"/>
        <u val="none"/>
        <vertAlign val="baseline"/>
        <sz val="12"/>
        <name val="Times New Roman"/>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general" vertical="center" textRotation="0" wrapText="1"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3" name="Table3" displayName="Table3" ref="A1:C91" totalsRowShown="0" headerRowDxfId="69">
  <autoFilter ref="A1:C91"/>
  <tableColumns count="3">
    <tableColumn id="1" name="No" dataDxfId="68"/>
    <tableColumn id="2" name="Komentar " dataDxfId="67"/>
    <tableColumn id="3" name="Class Sentimen"/>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2:BL272" totalsRowShown="0" headerRowDxfId="66" dataDxfId="65" tableBorderDxfId="64">
  <autoFilter ref="A2:BL272"/>
  <tableColumns count="64">
    <tableColumn id="1" name="Column1" dataDxfId="63"/>
    <tableColumn id="2" name="Column2" dataDxfId="62"/>
    <tableColumn id="3" name="Column3" dataDxfId="61"/>
    <tableColumn id="4" name="Column4" dataDxfId="60"/>
    <tableColumn id="5" name="Column5" dataDxfId="59"/>
    <tableColumn id="6" name="Column6" dataDxfId="58"/>
    <tableColumn id="7" name="Column7" dataDxfId="57"/>
    <tableColumn id="8" name="Column8" dataDxfId="56"/>
    <tableColumn id="9" name="Column9" dataDxfId="55"/>
    <tableColumn id="10" name="Column10" dataDxfId="54"/>
    <tableColumn id="11" name="Column11" dataDxfId="53"/>
    <tableColumn id="12" name="Column12" dataDxfId="52"/>
    <tableColumn id="13" name="Column13" dataDxfId="51"/>
    <tableColumn id="14" name="Column14" dataDxfId="50"/>
    <tableColumn id="15" name="Column15" dataDxfId="49"/>
    <tableColumn id="16" name="Column16" dataDxfId="48"/>
    <tableColumn id="17" name="Column17" dataDxfId="47"/>
    <tableColumn id="18" name="Column18" dataDxfId="46"/>
    <tableColumn id="19" name="Column19" dataDxfId="45"/>
    <tableColumn id="20" name="Column20" dataDxfId="44"/>
    <tableColumn id="21" name="Column21" dataDxfId="43"/>
    <tableColumn id="22" name="Column22" dataDxfId="42"/>
    <tableColumn id="23" name="Column23" dataDxfId="41"/>
    <tableColumn id="24" name="Column24" dataDxfId="40"/>
    <tableColumn id="25" name="Column25" dataDxfId="39"/>
    <tableColumn id="26" name="Column26" dataDxfId="38"/>
    <tableColumn id="27" name="Column27" dataDxfId="37"/>
    <tableColumn id="28" name="Column28" dataDxfId="36"/>
    <tableColumn id="29" name="Column29" dataDxfId="35"/>
    <tableColumn id="30" name="Column30" dataDxfId="34"/>
    <tableColumn id="31" name="Column31" dataDxfId="33"/>
    <tableColumn id="32" name="Column32" dataDxfId="32"/>
    <tableColumn id="33" name="Column33" dataDxfId="31"/>
    <tableColumn id="34" name="Column34" dataDxfId="30"/>
    <tableColumn id="35" name="Column35" dataDxfId="29"/>
    <tableColumn id="36" name="Column36" dataDxfId="28"/>
    <tableColumn id="37" name="Column37" dataDxfId="27"/>
    <tableColumn id="38" name="Column38" dataDxfId="26"/>
    <tableColumn id="39" name="Column39" dataDxfId="25"/>
    <tableColumn id="40" name="Column40" dataDxfId="24"/>
    <tableColumn id="41" name="Column41" dataDxfId="23"/>
    <tableColumn id="42" name="Column42" dataDxfId="22"/>
    <tableColumn id="43" name="Column43" dataDxfId="21"/>
    <tableColumn id="44" name="Column44" dataDxfId="20"/>
    <tableColumn id="45" name="Column45" dataDxfId="19"/>
    <tableColumn id="46" name="Column46" dataDxfId="18"/>
    <tableColumn id="47" name="Column47" dataDxfId="17"/>
    <tableColumn id="48" name="Column48" dataDxfId="16"/>
    <tableColumn id="49" name="Column49" dataDxfId="15"/>
    <tableColumn id="50" name="Column50" dataDxfId="14"/>
    <tableColumn id="51" name="Column51" dataDxfId="13"/>
    <tableColumn id="52" name="Column52" dataDxfId="12"/>
    <tableColumn id="53" name="Column53" dataDxfId="11"/>
    <tableColumn id="54" name="Column54" dataDxfId="10"/>
    <tableColumn id="55" name="Column55" dataDxfId="9"/>
    <tableColumn id="56" name="Column56" dataDxfId="8"/>
    <tableColumn id="57" name="Column57" dataDxfId="7"/>
    <tableColumn id="58" name="Column58" dataDxfId="6"/>
    <tableColumn id="59" name="Column59" dataDxfId="5"/>
    <tableColumn id="60" name="Column60" dataDxfId="4"/>
    <tableColumn id="61" name="Column61" dataDxfId="3"/>
    <tableColumn id="62" name="Column62" dataDxfId="2"/>
    <tableColumn id="63" name="Column63" dataDxfId="1"/>
    <tableColumn id="64" name="Column64" dataDxfId="0"/>
  </tableColumns>
  <tableStyleInfo name="TableStyleMedium2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workbookViewId="0">
      <selection activeCell="D1" sqref="D1"/>
    </sheetView>
  </sheetViews>
  <sheetFormatPr defaultRowHeight="15.75" x14ac:dyDescent="0.25"/>
  <cols>
    <col min="1" max="1" width="9.140625" style="12"/>
    <col min="2" max="2" width="73.28515625" style="12" customWidth="1"/>
    <col min="3" max="3" width="18.42578125" style="12" customWidth="1"/>
    <col min="4" max="16384" width="9.140625" style="12"/>
  </cols>
  <sheetData>
    <row r="1" spans="1:3" x14ac:dyDescent="0.25">
      <c r="A1" s="16" t="s">
        <v>1260</v>
      </c>
      <c r="B1" s="16" t="s">
        <v>1261</v>
      </c>
      <c r="C1" s="16" t="s">
        <v>1262</v>
      </c>
    </row>
    <row r="2" spans="1:3" x14ac:dyDescent="0.25">
      <c r="A2" s="16">
        <v>1</v>
      </c>
      <c r="B2" s="17" t="s">
        <v>1</v>
      </c>
      <c r="C2" s="18" t="s">
        <v>1350</v>
      </c>
    </row>
    <row r="3" spans="1:3" x14ac:dyDescent="0.25">
      <c r="A3" s="16">
        <v>2</v>
      </c>
      <c r="B3" s="17" t="s">
        <v>1263</v>
      </c>
      <c r="C3" s="16" t="s">
        <v>1349</v>
      </c>
    </row>
    <row r="4" spans="1:3" ht="47.25" x14ac:dyDescent="0.25">
      <c r="A4" s="16">
        <v>3</v>
      </c>
      <c r="B4" s="17" t="s">
        <v>1264</v>
      </c>
      <c r="C4" s="19" t="s">
        <v>1351</v>
      </c>
    </row>
    <row r="5" spans="1:3" x14ac:dyDescent="0.25">
      <c r="A5" s="16">
        <v>4</v>
      </c>
      <c r="B5" s="17" t="s">
        <v>1265</v>
      </c>
      <c r="C5" s="18" t="s">
        <v>1349</v>
      </c>
    </row>
    <row r="6" spans="1:3" x14ac:dyDescent="0.25">
      <c r="A6" s="16">
        <v>5</v>
      </c>
      <c r="B6" s="17" t="s">
        <v>1266</v>
      </c>
      <c r="C6" s="19" t="s">
        <v>1350</v>
      </c>
    </row>
    <row r="7" spans="1:3" ht="31.5" x14ac:dyDescent="0.25">
      <c r="A7" s="16">
        <v>6</v>
      </c>
      <c r="B7" s="17" t="s">
        <v>1267</v>
      </c>
      <c r="C7" s="16" t="s">
        <v>1349</v>
      </c>
    </row>
    <row r="8" spans="1:3" x14ac:dyDescent="0.25">
      <c r="A8" s="16">
        <v>7</v>
      </c>
      <c r="B8" s="17" t="s">
        <v>1268</v>
      </c>
      <c r="C8" s="18" t="s">
        <v>1351</v>
      </c>
    </row>
    <row r="9" spans="1:3" ht="63" x14ac:dyDescent="0.25">
      <c r="A9" s="16">
        <v>8</v>
      </c>
      <c r="B9" s="17" t="s">
        <v>1269</v>
      </c>
      <c r="C9" s="19" t="s">
        <v>1351</v>
      </c>
    </row>
    <row r="10" spans="1:3" ht="31.5" x14ac:dyDescent="0.25">
      <c r="A10" s="16">
        <v>9</v>
      </c>
      <c r="B10" s="17" t="s">
        <v>1270</v>
      </c>
      <c r="C10" s="18" t="s">
        <v>1351</v>
      </c>
    </row>
    <row r="11" spans="1:3" x14ac:dyDescent="0.25">
      <c r="A11" s="16">
        <v>10</v>
      </c>
      <c r="B11" s="17" t="s">
        <v>1271</v>
      </c>
      <c r="C11" s="19" t="s">
        <v>1351</v>
      </c>
    </row>
    <row r="12" spans="1:3" x14ac:dyDescent="0.25">
      <c r="A12" s="16">
        <v>11</v>
      </c>
      <c r="B12" s="17" t="s">
        <v>1272</v>
      </c>
      <c r="C12" s="18" t="s">
        <v>1351</v>
      </c>
    </row>
    <row r="13" spans="1:3" ht="78.75" x14ac:dyDescent="0.25">
      <c r="A13" s="16">
        <v>12</v>
      </c>
      <c r="B13" s="17" t="s">
        <v>1273</v>
      </c>
      <c r="C13" s="19" t="s">
        <v>1351</v>
      </c>
    </row>
    <row r="14" spans="1:3" ht="63" x14ac:dyDescent="0.25">
      <c r="A14" s="16">
        <v>13</v>
      </c>
      <c r="B14" s="17" t="s">
        <v>1274</v>
      </c>
      <c r="C14" s="18" t="s">
        <v>1351</v>
      </c>
    </row>
    <row r="15" spans="1:3" ht="31.5" x14ac:dyDescent="0.25">
      <c r="A15" s="16">
        <v>14</v>
      </c>
      <c r="B15" s="17" t="s">
        <v>1275</v>
      </c>
      <c r="C15" s="19" t="s">
        <v>1351</v>
      </c>
    </row>
    <row r="16" spans="1:3" ht="47.25" x14ac:dyDescent="0.25">
      <c r="A16" s="16">
        <v>15</v>
      </c>
      <c r="B16" s="17" t="s">
        <v>1276</v>
      </c>
      <c r="C16" s="18" t="s">
        <v>1351</v>
      </c>
    </row>
    <row r="17" spans="1:3" ht="31.5" x14ac:dyDescent="0.25">
      <c r="A17" s="16">
        <v>16</v>
      </c>
      <c r="B17" s="17" t="s">
        <v>1277</v>
      </c>
      <c r="C17" s="19" t="s">
        <v>1351</v>
      </c>
    </row>
    <row r="18" spans="1:3" ht="63" x14ac:dyDescent="0.25">
      <c r="A18" s="16">
        <v>17</v>
      </c>
      <c r="B18" s="17" t="s">
        <v>1278</v>
      </c>
      <c r="C18" s="18" t="s">
        <v>1350</v>
      </c>
    </row>
    <row r="19" spans="1:3" ht="31.5" x14ac:dyDescent="0.25">
      <c r="A19" s="16">
        <v>18</v>
      </c>
      <c r="B19" s="17" t="s">
        <v>1279</v>
      </c>
      <c r="C19" s="19" t="s">
        <v>1351</v>
      </c>
    </row>
    <row r="20" spans="1:3" ht="47.25" x14ac:dyDescent="0.25">
      <c r="A20" s="16">
        <v>19</v>
      </c>
      <c r="B20" s="17" t="s">
        <v>1280</v>
      </c>
      <c r="C20" s="18" t="s">
        <v>1351</v>
      </c>
    </row>
    <row r="21" spans="1:3" ht="31.5" x14ac:dyDescent="0.25">
      <c r="A21" s="16">
        <v>20</v>
      </c>
      <c r="B21" s="17" t="s">
        <v>1281</v>
      </c>
      <c r="C21" s="19" t="s">
        <v>1351</v>
      </c>
    </row>
    <row r="22" spans="1:3" x14ac:dyDescent="0.25">
      <c r="A22" s="16">
        <v>21</v>
      </c>
      <c r="B22" s="17" t="s">
        <v>1282</v>
      </c>
      <c r="C22" s="18" t="s">
        <v>1350</v>
      </c>
    </row>
    <row r="23" spans="1:3" ht="31.5" x14ac:dyDescent="0.25">
      <c r="A23" s="16">
        <v>22</v>
      </c>
      <c r="B23" s="17" t="s">
        <v>1283</v>
      </c>
      <c r="C23" s="19" t="s">
        <v>1351</v>
      </c>
    </row>
    <row r="24" spans="1:3" ht="31.5" x14ac:dyDescent="0.25">
      <c r="A24" s="16">
        <v>23</v>
      </c>
      <c r="B24" s="17" t="s">
        <v>1284</v>
      </c>
      <c r="C24" s="18" t="s">
        <v>1351</v>
      </c>
    </row>
    <row r="25" spans="1:3" ht="31.5" x14ac:dyDescent="0.25">
      <c r="A25" s="16">
        <v>24</v>
      </c>
      <c r="B25" s="17" t="s">
        <v>1285</v>
      </c>
      <c r="C25" s="19" t="s">
        <v>1350</v>
      </c>
    </row>
    <row r="26" spans="1:3" ht="31.5" x14ac:dyDescent="0.25">
      <c r="A26" s="16">
        <v>25</v>
      </c>
      <c r="B26" s="17" t="s">
        <v>1286</v>
      </c>
      <c r="C26" s="18" t="s">
        <v>1351</v>
      </c>
    </row>
    <row r="27" spans="1:3" ht="31.5" x14ac:dyDescent="0.25">
      <c r="A27" s="16">
        <v>26</v>
      </c>
      <c r="B27" s="17" t="s">
        <v>1287</v>
      </c>
      <c r="C27" s="19" t="s">
        <v>1351</v>
      </c>
    </row>
    <row r="28" spans="1:3" ht="47.25" x14ac:dyDescent="0.25">
      <c r="A28" s="16">
        <v>27</v>
      </c>
      <c r="B28" s="17" t="s">
        <v>1288</v>
      </c>
      <c r="C28" s="18" t="s">
        <v>1351</v>
      </c>
    </row>
    <row r="29" spans="1:3" x14ac:dyDescent="0.25">
      <c r="A29" s="16">
        <v>28</v>
      </c>
      <c r="B29" s="17" t="s">
        <v>1289</v>
      </c>
      <c r="C29" s="19" t="s">
        <v>1350</v>
      </c>
    </row>
    <row r="30" spans="1:3" x14ac:dyDescent="0.25">
      <c r="A30" s="16">
        <v>29</v>
      </c>
      <c r="B30" s="17" t="s">
        <v>1290</v>
      </c>
      <c r="C30" s="18" t="s">
        <v>1351</v>
      </c>
    </row>
    <row r="31" spans="1:3" ht="31.5" x14ac:dyDescent="0.25">
      <c r="A31" s="16">
        <v>30</v>
      </c>
      <c r="B31" s="17" t="s">
        <v>1291</v>
      </c>
      <c r="C31" s="19" t="s">
        <v>1351</v>
      </c>
    </row>
    <row r="32" spans="1:3" x14ac:dyDescent="0.25">
      <c r="A32" s="16">
        <v>31</v>
      </c>
      <c r="B32" s="17" t="s">
        <v>1292</v>
      </c>
      <c r="C32" s="18" t="s">
        <v>1350</v>
      </c>
    </row>
    <row r="33" spans="1:3" ht="63" x14ac:dyDescent="0.25">
      <c r="A33" s="16">
        <v>32</v>
      </c>
      <c r="B33" s="17" t="s">
        <v>1293</v>
      </c>
      <c r="C33" s="19" t="s">
        <v>1351</v>
      </c>
    </row>
    <row r="34" spans="1:3" x14ac:dyDescent="0.25">
      <c r="A34" s="16">
        <v>33</v>
      </c>
      <c r="B34" s="17" t="s">
        <v>1294</v>
      </c>
      <c r="C34" s="18" t="s">
        <v>1351</v>
      </c>
    </row>
    <row r="35" spans="1:3" x14ac:dyDescent="0.25">
      <c r="A35" s="16">
        <v>34</v>
      </c>
      <c r="B35" s="17" t="s">
        <v>1295</v>
      </c>
      <c r="C35" s="19" t="s">
        <v>1351</v>
      </c>
    </row>
    <row r="36" spans="1:3" x14ac:dyDescent="0.25">
      <c r="A36" s="16">
        <v>35</v>
      </c>
      <c r="B36" s="17" t="s">
        <v>1296</v>
      </c>
      <c r="C36" s="18" t="s">
        <v>1351</v>
      </c>
    </row>
    <row r="37" spans="1:3" ht="31.5" x14ac:dyDescent="0.25">
      <c r="A37" s="16">
        <v>36</v>
      </c>
      <c r="B37" s="17" t="s">
        <v>1297</v>
      </c>
      <c r="C37" s="19" t="s">
        <v>1351</v>
      </c>
    </row>
    <row r="38" spans="1:3" ht="31.5" x14ac:dyDescent="0.25">
      <c r="A38" s="16">
        <v>37</v>
      </c>
      <c r="B38" s="17" t="s">
        <v>1298</v>
      </c>
      <c r="C38" s="18" t="s">
        <v>1351</v>
      </c>
    </row>
    <row r="39" spans="1:3" ht="31.5" x14ac:dyDescent="0.25">
      <c r="A39" s="16">
        <v>38</v>
      </c>
      <c r="B39" s="17" t="s">
        <v>1299</v>
      </c>
      <c r="C39" s="19" t="s">
        <v>1351</v>
      </c>
    </row>
    <row r="40" spans="1:3" x14ac:dyDescent="0.25">
      <c r="A40" s="16">
        <v>39</v>
      </c>
      <c r="B40" s="17" t="s">
        <v>1300</v>
      </c>
      <c r="C40" s="18" t="s">
        <v>1351</v>
      </c>
    </row>
    <row r="41" spans="1:3" x14ac:dyDescent="0.25">
      <c r="A41" s="16">
        <v>40</v>
      </c>
      <c r="B41" s="17" t="s">
        <v>1301</v>
      </c>
      <c r="C41" s="19" t="s">
        <v>1351</v>
      </c>
    </row>
    <row r="42" spans="1:3" ht="31.5" x14ac:dyDescent="0.25">
      <c r="A42" s="16">
        <v>41</v>
      </c>
      <c r="B42" s="17" t="s">
        <v>1302</v>
      </c>
      <c r="C42" s="18" t="s">
        <v>1351</v>
      </c>
    </row>
    <row r="43" spans="1:3" ht="31.5" x14ac:dyDescent="0.25">
      <c r="A43" s="16">
        <v>42</v>
      </c>
      <c r="B43" s="17" t="s">
        <v>1303</v>
      </c>
      <c r="C43" s="19" t="s">
        <v>1351</v>
      </c>
    </row>
    <row r="44" spans="1:3" x14ac:dyDescent="0.25">
      <c r="A44" s="16">
        <v>43</v>
      </c>
      <c r="B44" s="17" t="s">
        <v>1304</v>
      </c>
      <c r="C44" s="18" t="s">
        <v>1350</v>
      </c>
    </row>
    <row r="45" spans="1:3" ht="63" x14ac:dyDescent="0.25">
      <c r="A45" s="16">
        <v>44</v>
      </c>
      <c r="B45" s="17" t="s">
        <v>1305</v>
      </c>
      <c r="C45" s="19" t="s">
        <v>1351</v>
      </c>
    </row>
    <row r="46" spans="1:3" x14ac:dyDescent="0.25">
      <c r="A46" s="16">
        <v>45</v>
      </c>
      <c r="B46" s="17" t="s">
        <v>1306</v>
      </c>
      <c r="C46" s="18" t="s">
        <v>1349</v>
      </c>
    </row>
    <row r="47" spans="1:3" ht="31.5" x14ac:dyDescent="0.25">
      <c r="A47" s="16">
        <v>46</v>
      </c>
      <c r="B47" s="17" t="s">
        <v>1307</v>
      </c>
      <c r="C47" s="19" t="s">
        <v>1351</v>
      </c>
    </row>
    <row r="48" spans="1:3" ht="31.5" x14ac:dyDescent="0.25">
      <c r="A48" s="16">
        <v>47</v>
      </c>
      <c r="B48" s="17" t="s">
        <v>1308</v>
      </c>
      <c r="C48" s="18" t="s">
        <v>1351</v>
      </c>
    </row>
    <row r="49" spans="1:3" ht="31.5" x14ac:dyDescent="0.25">
      <c r="A49" s="16">
        <v>48</v>
      </c>
      <c r="B49" s="17" t="s">
        <v>1309</v>
      </c>
      <c r="C49" s="19" t="s">
        <v>1350</v>
      </c>
    </row>
    <row r="50" spans="1:3" ht="63" x14ac:dyDescent="0.25">
      <c r="A50" s="16">
        <v>49</v>
      </c>
      <c r="B50" s="17" t="s">
        <v>1310</v>
      </c>
      <c r="C50" s="18" t="s">
        <v>1351</v>
      </c>
    </row>
    <row r="51" spans="1:3" x14ac:dyDescent="0.25">
      <c r="A51" s="16">
        <v>50</v>
      </c>
      <c r="B51" s="17" t="s">
        <v>789</v>
      </c>
      <c r="C51" s="19" t="s">
        <v>1350</v>
      </c>
    </row>
    <row r="52" spans="1:3" ht="31.5" x14ac:dyDescent="0.25">
      <c r="A52" s="16">
        <v>51</v>
      </c>
      <c r="B52" s="17" t="s">
        <v>1311</v>
      </c>
      <c r="C52" s="18" t="s">
        <v>1350</v>
      </c>
    </row>
    <row r="53" spans="1:3" ht="63" x14ac:dyDescent="0.25">
      <c r="A53" s="16">
        <v>52</v>
      </c>
      <c r="B53" s="17" t="s">
        <v>1312</v>
      </c>
      <c r="C53" s="19" t="s">
        <v>1351</v>
      </c>
    </row>
    <row r="54" spans="1:3" ht="31.5" x14ac:dyDescent="0.25">
      <c r="A54" s="16">
        <v>53</v>
      </c>
      <c r="B54" s="17" t="s">
        <v>1313</v>
      </c>
      <c r="C54" s="18" t="s">
        <v>1351</v>
      </c>
    </row>
    <row r="55" spans="1:3" x14ac:dyDescent="0.25">
      <c r="A55" s="16">
        <v>54</v>
      </c>
      <c r="B55" s="17" t="s">
        <v>1314</v>
      </c>
      <c r="C55" s="19" t="s">
        <v>1350</v>
      </c>
    </row>
    <row r="56" spans="1:3" x14ac:dyDescent="0.25">
      <c r="A56" s="16">
        <v>55</v>
      </c>
      <c r="B56" s="17" t="s">
        <v>1315</v>
      </c>
      <c r="C56" s="18" t="s">
        <v>1351</v>
      </c>
    </row>
    <row r="57" spans="1:3" ht="31.5" x14ac:dyDescent="0.25">
      <c r="A57" s="16">
        <v>56</v>
      </c>
      <c r="B57" s="17" t="s">
        <v>1316</v>
      </c>
      <c r="C57" s="19" t="s">
        <v>1351</v>
      </c>
    </row>
    <row r="58" spans="1:3" ht="47.25" x14ac:dyDescent="0.25">
      <c r="A58" s="16">
        <v>57</v>
      </c>
      <c r="B58" s="17" t="s">
        <v>1317</v>
      </c>
      <c r="C58" s="18" t="s">
        <v>1351</v>
      </c>
    </row>
    <row r="59" spans="1:3" x14ac:dyDescent="0.25">
      <c r="A59" s="16">
        <v>58</v>
      </c>
      <c r="B59" s="17" t="s">
        <v>1318</v>
      </c>
      <c r="C59" s="19" t="s">
        <v>1350</v>
      </c>
    </row>
    <row r="60" spans="1:3" x14ac:dyDescent="0.25">
      <c r="A60" s="16">
        <v>59</v>
      </c>
      <c r="B60" s="17" t="s">
        <v>1319</v>
      </c>
      <c r="C60" s="18" t="s">
        <v>1351</v>
      </c>
    </row>
    <row r="61" spans="1:3" x14ac:dyDescent="0.25">
      <c r="A61" s="16">
        <v>60</v>
      </c>
      <c r="B61" s="17" t="s">
        <v>1320</v>
      </c>
      <c r="C61" s="19" t="s">
        <v>1350</v>
      </c>
    </row>
    <row r="62" spans="1:3" x14ac:dyDescent="0.25">
      <c r="A62" s="16">
        <v>61</v>
      </c>
      <c r="B62" s="17" t="s">
        <v>1321</v>
      </c>
      <c r="C62" s="18" t="s">
        <v>1350</v>
      </c>
    </row>
    <row r="63" spans="1:3" ht="31.5" x14ac:dyDescent="0.25">
      <c r="A63" s="16">
        <v>62</v>
      </c>
      <c r="B63" s="17" t="s">
        <v>1322</v>
      </c>
      <c r="C63" s="19" t="s">
        <v>1351</v>
      </c>
    </row>
    <row r="64" spans="1:3" ht="31.5" x14ac:dyDescent="0.25">
      <c r="A64" s="16">
        <v>63</v>
      </c>
      <c r="B64" s="17" t="s">
        <v>1323</v>
      </c>
      <c r="C64" s="18" t="s">
        <v>1351</v>
      </c>
    </row>
    <row r="65" spans="1:3" x14ac:dyDescent="0.25">
      <c r="A65" s="16">
        <v>64</v>
      </c>
      <c r="B65" s="17" t="s">
        <v>1324</v>
      </c>
      <c r="C65" s="19" t="s">
        <v>1350</v>
      </c>
    </row>
    <row r="66" spans="1:3" x14ac:dyDescent="0.25">
      <c r="A66" s="16">
        <v>65</v>
      </c>
      <c r="B66" s="17" t="s">
        <v>1325</v>
      </c>
      <c r="C66" s="18" t="s">
        <v>1350</v>
      </c>
    </row>
    <row r="67" spans="1:3" ht="47.25" x14ac:dyDescent="0.25">
      <c r="A67" s="16">
        <v>66</v>
      </c>
      <c r="B67" s="17" t="s">
        <v>1326</v>
      </c>
      <c r="C67" s="19" t="s">
        <v>1351</v>
      </c>
    </row>
    <row r="68" spans="1:3" x14ac:dyDescent="0.25">
      <c r="A68" s="16">
        <v>67</v>
      </c>
      <c r="B68" s="17" t="s">
        <v>952</v>
      </c>
      <c r="C68" s="18" t="s">
        <v>1350</v>
      </c>
    </row>
    <row r="69" spans="1:3" ht="47.25" x14ac:dyDescent="0.25">
      <c r="A69" s="16">
        <v>68</v>
      </c>
      <c r="B69" s="17" t="s">
        <v>1327</v>
      </c>
      <c r="C69" s="19" t="s">
        <v>1351</v>
      </c>
    </row>
    <row r="70" spans="1:3" ht="31.5" x14ac:dyDescent="0.25">
      <c r="A70" s="16">
        <v>69</v>
      </c>
      <c r="B70" s="17" t="s">
        <v>1328</v>
      </c>
      <c r="C70" s="16" t="s">
        <v>1349</v>
      </c>
    </row>
    <row r="71" spans="1:3" x14ac:dyDescent="0.25">
      <c r="A71" s="16">
        <v>70</v>
      </c>
      <c r="B71" s="20" t="s">
        <v>1329</v>
      </c>
      <c r="C71" s="18" t="s">
        <v>1351</v>
      </c>
    </row>
    <row r="72" spans="1:3" ht="47.25" x14ac:dyDescent="0.25">
      <c r="A72" s="16">
        <v>71</v>
      </c>
      <c r="B72" s="20" t="s">
        <v>1330</v>
      </c>
      <c r="C72" s="19" t="s">
        <v>1351</v>
      </c>
    </row>
    <row r="73" spans="1:3" ht="31.5" x14ac:dyDescent="0.25">
      <c r="A73" s="16">
        <v>72</v>
      </c>
      <c r="B73" s="17" t="s">
        <v>1331</v>
      </c>
      <c r="C73" s="18" t="s">
        <v>1351</v>
      </c>
    </row>
    <row r="74" spans="1:3" x14ac:dyDescent="0.25">
      <c r="A74" s="16">
        <v>73</v>
      </c>
      <c r="B74" s="17" t="s">
        <v>1332</v>
      </c>
      <c r="C74" s="19" t="s">
        <v>1351</v>
      </c>
    </row>
    <row r="75" spans="1:3" x14ac:dyDescent="0.25">
      <c r="A75" s="16">
        <v>74</v>
      </c>
      <c r="B75" s="17" t="s">
        <v>1333</v>
      </c>
      <c r="C75" s="18" t="s">
        <v>1351</v>
      </c>
    </row>
    <row r="76" spans="1:3" x14ac:dyDescent="0.25">
      <c r="A76" s="16">
        <v>75</v>
      </c>
      <c r="B76" s="17" t="s">
        <v>1008</v>
      </c>
      <c r="C76" s="19" t="s">
        <v>1351</v>
      </c>
    </row>
    <row r="77" spans="1:3" ht="31.5" x14ac:dyDescent="0.25">
      <c r="A77" s="16">
        <v>76</v>
      </c>
      <c r="B77" s="17" t="s">
        <v>1334</v>
      </c>
      <c r="C77" s="18" t="s">
        <v>1351</v>
      </c>
    </row>
    <row r="78" spans="1:3" x14ac:dyDescent="0.25">
      <c r="A78" s="16">
        <v>77</v>
      </c>
      <c r="B78" s="17" t="s">
        <v>1335</v>
      </c>
      <c r="C78" s="19" t="s">
        <v>1351</v>
      </c>
    </row>
    <row r="79" spans="1:3" x14ac:dyDescent="0.25">
      <c r="A79" s="16">
        <v>78</v>
      </c>
      <c r="B79" s="17" t="s">
        <v>1336</v>
      </c>
      <c r="C79" s="18" t="s">
        <v>1349</v>
      </c>
    </row>
    <row r="80" spans="1:3" ht="126" x14ac:dyDescent="0.25">
      <c r="A80" s="16">
        <v>79</v>
      </c>
      <c r="B80" s="17" t="s">
        <v>1337</v>
      </c>
      <c r="C80" s="19" t="s">
        <v>1350</v>
      </c>
    </row>
    <row r="81" spans="1:3" x14ac:dyDescent="0.25">
      <c r="A81" s="16">
        <v>80</v>
      </c>
      <c r="B81" s="17" t="s">
        <v>1338</v>
      </c>
      <c r="C81" s="18" t="s">
        <v>1349</v>
      </c>
    </row>
    <row r="82" spans="1:3" x14ac:dyDescent="0.25">
      <c r="A82" s="16">
        <v>81</v>
      </c>
      <c r="B82" s="20" t="s">
        <v>1339</v>
      </c>
      <c r="C82" s="19" t="s">
        <v>1351</v>
      </c>
    </row>
    <row r="83" spans="1:3" x14ac:dyDescent="0.25">
      <c r="A83" s="16">
        <v>82</v>
      </c>
      <c r="B83" s="20" t="s">
        <v>1340</v>
      </c>
      <c r="C83" s="16" t="s">
        <v>1349</v>
      </c>
    </row>
    <row r="84" spans="1:3" ht="47.25" x14ac:dyDescent="0.25">
      <c r="A84" s="16">
        <v>83</v>
      </c>
      <c r="B84" s="20" t="s">
        <v>1341</v>
      </c>
      <c r="C84" s="18" t="s">
        <v>1351</v>
      </c>
    </row>
    <row r="85" spans="1:3" ht="31.5" x14ac:dyDescent="0.25">
      <c r="A85" s="16">
        <v>84</v>
      </c>
      <c r="B85" s="20" t="s">
        <v>1342</v>
      </c>
      <c r="C85" s="19" t="s">
        <v>1351</v>
      </c>
    </row>
    <row r="86" spans="1:3" x14ac:dyDescent="0.25">
      <c r="A86" s="16">
        <v>85</v>
      </c>
      <c r="B86" s="20" t="s">
        <v>1343</v>
      </c>
      <c r="C86" s="18" t="s">
        <v>1350</v>
      </c>
    </row>
    <row r="87" spans="1:3" ht="31.5" x14ac:dyDescent="0.25">
      <c r="A87" s="16">
        <v>86</v>
      </c>
      <c r="B87" s="17" t="s">
        <v>1344</v>
      </c>
      <c r="C87" s="19" t="s">
        <v>1349</v>
      </c>
    </row>
    <row r="88" spans="1:3" x14ac:dyDescent="0.25">
      <c r="A88" s="16">
        <v>87</v>
      </c>
      <c r="B88" s="17" t="s">
        <v>1345</v>
      </c>
      <c r="C88" s="18" t="s">
        <v>1350</v>
      </c>
    </row>
    <row r="89" spans="1:3" x14ac:dyDescent="0.25">
      <c r="A89" s="16">
        <v>88</v>
      </c>
      <c r="B89" s="17" t="s">
        <v>1346</v>
      </c>
      <c r="C89" s="19" t="s">
        <v>1350</v>
      </c>
    </row>
    <row r="90" spans="1:3" x14ac:dyDescent="0.25">
      <c r="A90" s="16">
        <v>89</v>
      </c>
      <c r="B90" s="17" t="s">
        <v>1347</v>
      </c>
      <c r="C90" s="18" t="s">
        <v>1350</v>
      </c>
    </row>
    <row r="91" spans="1:3" x14ac:dyDescent="0.25">
      <c r="A91" s="16">
        <v>90</v>
      </c>
      <c r="B91" s="17" t="s">
        <v>1348</v>
      </c>
      <c r="C91" s="16" t="s">
        <v>1349</v>
      </c>
    </row>
  </sheetData>
  <conditionalFormatting sqref="C2">
    <cfRule type="colorScale" priority="7">
      <colorScale>
        <cfvo type="min"/>
        <cfvo type="percentile" val="50"/>
        <cfvo type="max"/>
        <color rgb="FFF8696B"/>
        <color rgb="FFFCFCFF"/>
        <color rgb="FF5A8AC6"/>
      </colorScale>
    </cfRule>
  </conditionalFormatting>
  <conditionalFormatting sqref="C4:C6">
    <cfRule type="colorScale" priority="6">
      <colorScale>
        <cfvo type="min"/>
        <cfvo type="percentile" val="50"/>
        <cfvo type="max"/>
        <color rgb="FFF8696B"/>
        <color rgb="FFFCFCFF"/>
        <color rgb="FF5A8AC6"/>
      </colorScale>
    </cfRule>
  </conditionalFormatting>
  <conditionalFormatting sqref="C8:C62">
    <cfRule type="colorScale" priority="5">
      <colorScale>
        <cfvo type="min"/>
        <cfvo type="percentile" val="50"/>
        <cfvo type="max"/>
        <color rgb="FFF8696B"/>
        <color rgb="FFFCFCFF"/>
        <color rgb="FF5A8AC6"/>
      </colorScale>
    </cfRule>
  </conditionalFormatting>
  <conditionalFormatting sqref="C63:C69">
    <cfRule type="colorScale" priority="4">
      <colorScale>
        <cfvo type="min"/>
        <cfvo type="percentile" val="50"/>
        <cfvo type="max"/>
        <color rgb="FFF8696B"/>
        <color rgb="FFFCFCFF"/>
        <color rgb="FF5A8AC6"/>
      </colorScale>
    </cfRule>
  </conditionalFormatting>
  <conditionalFormatting sqref="C71:C82">
    <cfRule type="colorScale" priority="3">
      <colorScale>
        <cfvo type="min"/>
        <cfvo type="percentile" val="50"/>
        <cfvo type="max"/>
        <color rgb="FFF8696B"/>
        <color rgb="FFFCFCFF"/>
        <color rgb="FF5A8AC6"/>
      </colorScale>
    </cfRule>
  </conditionalFormatting>
  <conditionalFormatting sqref="C84:C90">
    <cfRule type="colorScale" priority="2">
      <colorScale>
        <cfvo type="min"/>
        <cfvo type="percentile" val="50"/>
        <cfvo type="max"/>
        <color rgb="FFF8696B"/>
        <color rgb="FFFCFCFF"/>
        <color rgb="FF5A8AC6"/>
      </colorScale>
    </cfRule>
  </conditionalFormatting>
  <conditionalFormatting sqref="B1">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76"/>
  <sheetViews>
    <sheetView topLeftCell="A65" workbookViewId="0">
      <selection activeCell="C75" sqref="C75"/>
    </sheetView>
  </sheetViews>
  <sheetFormatPr defaultColWidth="11.140625" defaultRowHeight="15" x14ac:dyDescent="0.25"/>
  <cols>
    <col min="1" max="1" width="14.140625" customWidth="1"/>
    <col min="2" max="2" width="19" style="5" customWidth="1"/>
    <col min="3" max="64" width="16.5703125" style="3" customWidth="1"/>
    <col min="65" max="16384" width="11.140625" style="3"/>
  </cols>
  <sheetData>
    <row r="1" spans="1:64" s="1" customFormat="1" ht="15.75" x14ac:dyDescent="0.25">
      <c r="A1" s="6"/>
      <c r="B1" s="4"/>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row>
    <row r="2" spans="1:64" ht="15.75" x14ac:dyDescent="0.25">
      <c r="A2" s="6" t="s">
        <v>1196</v>
      </c>
      <c r="B2" s="5" t="s">
        <v>1197</v>
      </c>
      <c r="C2" s="3" t="s">
        <v>1198</v>
      </c>
      <c r="D2" s="3" t="s">
        <v>1199</v>
      </c>
      <c r="E2" s="3" t="s">
        <v>1200</v>
      </c>
      <c r="F2" s="3" t="s">
        <v>1201</v>
      </c>
      <c r="G2" s="3" t="s">
        <v>1202</v>
      </c>
      <c r="H2" s="3" t="s">
        <v>1203</v>
      </c>
      <c r="I2" s="3" t="s">
        <v>1204</v>
      </c>
      <c r="J2" s="3" t="s">
        <v>1205</v>
      </c>
      <c r="K2" s="3" t="s">
        <v>1206</v>
      </c>
      <c r="L2" s="3" t="s">
        <v>1207</v>
      </c>
      <c r="M2" s="3" t="s">
        <v>1208</v>
      </c>
      <c r="N2" s="3" t="s">
        <v>1209</v>
      </c>
      <c r="O2" s="3" t="s">
        <v>1210</v>
      </c>
      <c r="P2" s="3" t="s">
        <v>1211</v>
      </c>
      <c r="Q2" s="3" t="s">
        <v>1212</v>
      </c>
      <c r="R2" s="3" t="s">
        <v>1213</v>
      </c>
      <c r="S2" s="3" t="s">
        <v>1214</v>
      </c>
      <c r="T2" s="3" t="s">
        <v>1215</v>
      </c>
      <c r="U2" s="3" t="s">
        <v>1216</v>
      </c>
      <c r="V2" s="3" t="s">
        <v>1217</v>
      </c>
      <c r="W2" s="3" t="s">
        <v>1218</v>
      </c>
      <c r="X2" s="3" t="s">
        <v>1219</v>
      </c>
      <c r="Y2" s="3" t="s">
        <v>1220</v>
      </c>
      <c r="Z2" s="3" t="s">
        <v>1221</v>
      </c>
      <c r="AA2" s="3" t="s">
        <v>1222</v>
      </c>
      <c r="AB2" s="3" t="s">
        <v>1223</v>
      </c>
      <c r="AC2" s="3" t="s">
        <v>1224</v>
      </c>
      <c r="AD2" s="3" t="s">
        <v>1225</v>
      </c>
      <c r="AE2" s="3" t="s">
        <v>1226</v>
      </c>
      <c r="AF2" s="3" t="s">
        <v>1227</v>
      </c>
      <c r="AG2" s="3" t="s">
        <v>1228</v>
      </c>
      <c r="AH2" s="3" t="s">
        <v>1229</v>
      </c>
      <c r="AI2" s="3" t="s">
        <v>1230</v>
      </c>
      <c r="AJ2" s="3" t="s">
        <v>1231</v>
      </c>
      <c r="AK2" s="3" t="s">
        <v>1232</v>
      </c>
      <c r="AL2" s="3" t="s">
        <v>1233</v>
      </c>
      <c r="AM2" s="3" t="s">
        <v>1234</v>
      </c>
      <c r="AN2" s="3" t="s">
        <v>1235</v>
      </c>
      <c r="AO2" s="3" t="s">
        <v>1236</v>
      </c>
      <c r="AP2" s="3" t="s">
        <v>1237</v>
      </c>
      <c r="AQ2" s="3" t="s">
        <v>1238</v>
      </c>
      <c r="AR2" s="3" t="s">
        <v>1239</v>
      </c>
      <c r="AS2" s="3" t="s">
        <v>1240</v>
      </c>
      <c r="AT2" s="3" t="s">
        <v>1241</v>
      </c>
      <c r="AU2" s="3" t="s">
        <v>1242</v>
      </c>
      <c r="AV2" s="3" t="s">
        <v>1243</v>
      </c>
      <c r="AW2" s="3" t="s">
        <v>1244</v>
      </c>
      <c r="AX2" s="3" t="s">
        <v>1245</v>
      </c>
      <c r="AY2" s="3" t="s">
        <v>1246</v>
      </c>
      <c r="AZ2" s="3" t="s">
        <v>1247</v>
      </c>
      <c r="BA2" s="3" t="s">
        <v>1248</v>
      </c>
      <c r="BB2" s="3" t="s">
        <v>1249</v>
      </c>
      <c r="BC2" s="3" t="s">
        <v>1250</v>
      </c>
      <c r="BD2" s="3" t="s">
        <v>1251</v>
      </c>
      <c r="BE2" s="3" t="s">
        <v>1252</v>
      </c>
      <c r="BF2" s="3" t="s">
        <v>1253</v>
      </c>
      <c r="BG2" s="3" t="s">
        <v>1254</v>
      </c>
      <c r="BH2" s="3" t="s">
        <v>1255</v>
      </c>
      <c r="BI2" s="3" t="s">
        <v>1256</v>
      </c>
      <c r="BJ2" s="3" t="s">
        <v>1257</v>
      </c>
      <c r="BK2" s="3" t="s">
        <v>1258</v>
      </c>
      <c r="BL2" s="3" t="s">
        <v>1259</v>
      </c>
    </row>
    <row r="3" spans="1:64" ht="15.75" x14ac:dyDescent="0.25">
      <c r="A3" s="6">
        <v>1</v>
      </c>
      <c r="B3" s="10" t="s">
        <v>0</v>
      </c>
      <c r="C3" s="11" t="s">
        <v>1</v>
      </c>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row>
    <row r="4" spans="1:64" ht="15.75" x14ac:dyDescent="0.25">
      <c r="A4" s="7"/>
      <c r="B4" s="10" t="s">
        <v>2</v>
      </c>
      <c r="C4" s="12" t="s">
        <v>3</v>
      </c>
      <c r="D4" s="12" t="s">
        <v>4</v>
      </c>
      <c r="E4" s="12" t="s">
        <v>5</v>
      </c>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row>
    <row r="5" spans="1:64" ht="15.75" x14ac:dyDescent="0.25">
      <c r="A5" s="8"/>
      <c r="B5" s="10" t="s">
        <v>6</v>
      </c>
      <c r="C5" s="12" t="s">
        <v>7</v>
      </c>
      <c r="D5" s="12" t="s">
        <v>8</v>
      </c>
      <c r="E5" s="12" t="s">
        <v>9</v>
      </c>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row>
    <row r="6" spans="1:64" ht="15.75" x14ac:dyDescent="0.25">
      <c r="A6" s="6">
        <v>2</v>
      </c>
      <c r="B6" s="10" t="s">
        <v>0</v>
      </c>
      <c r="C6" s="11" t="s">
        <v>10</v>
      </c>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row>
    <row r="7" spans="1:64" ht="15.75" x14ac:dyDescent="0.25">
      <c r="A7" s="7"/>
      <c r="B7" s="10" t="s">
        <v>2</v>
      </c>
      <c r="C7" s="12" t="s">
        <v>11</v>
      </c>
      <c r="D7" s="12" t="s">
        <v>12</v>
      </c>
      <c r="E7" s="12" t="s">
        <v>3</v>
      </c>
      <c r="F7" s="12" t="s">
        <v>13</v>
      </c>
      <c r="G7" s="12" t="s">
        <v>14</v>
      </c>
      <c r="H7" s="12" t="s">
        <v>15</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ht="15.75" x14ac:dyDescent="0.25">
      <c r="A8" s="8"/>
      <c r="B8" s="10" t="s">
        <v>6</v>
      </c>
      <c r="C8" s="12" t="s">
        <v>16</v>
      </c>
      <c r="D8" s="12" t="s">
        <v>7</v>
      </c>
      <c r="E8" s="12" t="s">
        <v>17</v>
      </c>
      <c r="F8" s="12" t="s">
        <v>18</v>
      </c>
      <c r="G8" s="12" t="s">
        <v>19</v>
      </c>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ht="15.75" x14ac:dyDescent="0.25">
      <c r="A9" s="6">
        <v>3</v>
      </c>
      <c r="B9" s="10" t="s">
        <v>0</v>
      </c>
      <c r="C9" s="11" t="s">
        <v>20</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ht="15.75" x14ac:dyDescent="0.25">
      <c r="A10" s="7"/>
      <c r="B10" s="10" t="s">
        <v>2</v>
      </c>
      <c r="C10" s="12" t="s">
        <v>21</v>
      </c>
      <c r="D10" s="12" t="s">
        <v>22</v>
      </c>
      <c r="E10" s="12" t="s">
        <v>23</v>
      </c>
      <c r="F10" s="12" t="s">
        <v>24</v>
      </c>
      <c r="G10" s="12" t="s">
        <v>25</v>
      </c>
      <c r="H10" s="12" t="s">
        <v>26</v>
      </c>
      <c r="I10" s="12" t="s">
        <v>27</v>
      </c>
      <c r="J10" s="12" t="s">
        <v>28</v>
      </c>
      <c r="K10" s="12" t="s">
        <v>29</v>
      </c>
      <c r="L10" s="12" t="s">
        <v>30</v>
      </c>
      <c r="M10" s="12" t="s">
        <v>31</v>
      </c>
      <c r="N10" s="12" t="s">
        <v>32</v>
      </c>
      <c r="O10" s="12" t="s">
        <v>33</v>
      </c>
      <c r="P10" s="12" t="s">
        <v>34</v>
      </c>
      <c r="Q10" s="12" t="s">
        <v>35</v>
      </c>
      <c r="R10" s="12" t="s">
        <v>36</v>
      </c>
      <c r="S10" s="12" t="s">
        <v>37</v>
      </c>
      <c r="T10" s="12" t="s">
        <v>38</v>
      </c>
      <c r="U10" s="12" t="s">
        <v>39</v>
      </c>
      <c r="V10" s="12" t="s">
        <v>40</v>
      </c>
      <c r="W10" s="12" t="s">
        <v>41</v>
      </c>
      <c r="X10" s="12" t="s">
        <v>42</v>
      </c>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ht="15.75" x14ac:dyDescent="0.25">
      <c r="A11" s="8"/>
      <c r="B11" s="10" t="s">
        <v>6</v>
      </c>
      <c r="C11" s="12" t="s">
        <v>7</v>
      </c>
      <c r="D11" s="12" t="s">
        <v>17</v>
      </c>
      <c r="E11" s="12" t="s">
        <v>43</v>
      </c>
      <c r="F11" s="12" t="s">
        <v>44</v>
      </c>
      <c r="G11" s="12" t="s">
        <v>45</v>
      </c>
      <c r="H11" s="12" t="s">
        <v>46</v>
      </c>
      <c r="I11" s="12" t="s">
        <v>47</v>
      </c>
      <c r="J11" s="12" t="s">
        <v>48</v>
      </c>
      <c r="K11" s="12" t="s">
        <v>44</v>
      </c>
      <c r="L11" s="12" t="s">
        <v>49</v>
      </c>
      <c r="M11" s="12" t="s">
        <v>50</v>
      </c>
      <c r="N11" s="12" t="s">
        <v>17</v>
      </c>
      <c r="O11" s="12" t="s">
        <v>51</v>
      </c>
      <c r="P11" s="12" t="s">
        <v>52</v>
      </c>
      <c r="Q11" s="12" t="s">
        <v>7</v>
      </c>
      <c r="R11" s="12" t="s">
        <v>53</v>
      </c>
      <c r="S11" s="12" t="s">
        <v>54</v>
      </c>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ht="15.75" x14ac:dyDescent="0.25">
      <c r="A12" s="6">
        <v>4</v>
      </c>
      <c r="B12" s="10" t="s">
        <v>0</v>
      </c>
      <c r="C12" s="11" t="s">
        <v>55</v>
      </c>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ht="15.75" x14ac:dyDescent="0.25">
      <c r="A13" s="7"/>
      <c r="B13" s="10" t="s">
        <v>2</v>
      </c>
      <c r="C13" s="12" t="s">
        <v>56</v>
      </c>
      <c r="D13" s="12" t="s">
        <v>57</v>
      </c>
      <c r="E13" s="12" t="s">
        <v>58</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ht="15.75" x14ac:dyDescent="0.25">
      <c r="A14" s="8"/>
      <c r="B14" s="10" t="s">
        <v>6</v>
      </c>
      <c r="C14" s="12" t="s">
        <v>59</v>
      </c>
      <c r="D14" s="12" t="s">
        <v>60</v>
      </c>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ht="15.75" x14ac:dyDescent="0.25">
      <c r="A15" s="6">
        <v>5</v>
      </c>
      <c r="B15" s="10" t="s">
        <v>0</v>
      </c>
      <c r="C15" s="11" t="s">
        <v>61</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ht="15.75" x14ac:dyDescent="0.25">
      <c r="A16" s="7"/>
      <c r="B16" s="10" t="s">
        <v>2</v>
      </c>
      <c r="C16" s="12" t="s">
        <v>62</v>
      </c>
      <c r="D16" s="12" t="s">
        <v>63</v>
      </c>
      <c r="E16" s="12" t="s">
        <v>64</v>
      </c>
      <c r="F16" s="12" t="s">
        <v>65</v>
      </c>
      <c r="G16" s="12" t="s">
        <v>3</v>
      </c>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ht="15.75" x14ac:dyDescent="0.25">
      <c r="A17" s="8"/>
      <c r="B17" s="10" t="s">
        <v>6</v>
      </c>
      <c r="C17" s="12" t="s">
        <v>66</v>
      </c>
      <c r="D17" s="12" t="s">
        <v>67</v>
      </c>
      <c r="E17" s="12" t="s">
        <v>68</v>
      </c>
      <c r="F17" s="12" t="s">
        <v>7</v>
      </c>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ht="15.75" x14ac:dyDescent="0.25">
      <c r="A18" s="6">
        <v>6</v>
      </c>
      <c r="B18" s="10" t="s">
        <v>0</v>
      </c>
      <c r="C18" s="11" t="s">
        <v>1359</v>
      </c>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ht="15.75" x14ac:dyDescent="0.25">
      <c r="A19" s="7"/>
      <c r="B19" s="10" t="s">
        <v>2</v>
      </c>
      <c r="C19" s="12" t="s">
        <v>1358</v>
      </c>
      <c r="D19" s="12" t="s">
        <v>69</v>
      </c>
      <c r="E19" s="12" t="s">
        <v>70</v>
      </c>
      <c r="F19" s="12" t="s">
        <v>71</v>
      </c>
      <c r="G19" s="12" t="s">
        <v>72</v>
      </c>
      <c r="H19" s="12" t="s">
        <v>173</v>
      </c>
      <c r="I19" s="12" t="s">
        <v>287</v>
      </c>
      <c r="J19" s="12" t="s">
        <v>316</v>
      </c>
      <c r="K19" s="12" t="s">
        <v>73</v>
      </c>
      <c r="L19" s="12" t="s">
        <v>74</v>
      </c>
      <c r="M19" s="12" t="s">
        <v>75</v>
      </c>
      <c r="N19" s="12" t="s">
        <v>76</v>
      </c>
      <c r="O19" s="12" t="s">
        <v>77</v>
      </c>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ht="15.75" x14ac:dyDescent="0.25">
      <c r="A20" s="8"/>
      <c r="B20" s="10" t="s">
        <v>6</v>
      </c>
      <c r="C20" s="12" t="s">
        <v>78</v>
      </c>
      <c r="D20" s="12" t="s">
        <v>79</v>
      </c>
      <c r="E20" s="12" t="s">
        <v>80</v>
      </c>
      <c r="F20" s="12" t="s">
        <v>81</v>
      </c>
      <c r="G20" s="12" t="s">
        <v>82</v>
      </c>
      <c r="H20" s="12" t="s">
        <v>83</v>
      </c>
      <c r="I20" s="12" t="s">
        <v>84</v>
      </c>
      <c r="J20" s="12" t="s">
        <v>85</v>
      </c>
      <c r="K20" s="12" t="s">
        <v>86</v>
      </c>
      <c r="L20" s="12" t="s">
        <v>87</v>
      </c>
      <c r="M20" s="12" t="s">
        <v>88</v>
      </c>
      <c r="N20" s="12" t="s">
        <v>87</v>
      </c>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ht="15.75" x14ac:dyDescent="0.25">
      <c r="A21" s="6">
        <v>7</v>
      </c>
      <c r="B21" s="10" t="s">
        <v>0</v>
      </c>
      <c r="C21" s="11" t="s">
        <v>89</v>
      </c>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ht="15.75" x14ac:dyDescent="0.25">
      <c r="A22" s="7"/>
      <c r="B22" s="10" t="s">
        <v>2</v>
      </c>
      <c r="C22" s="12" t="s">
        <v>90</v>
      </c>
      <c r="D22" s="12" t="s">
        <v>91</v>
      </c>
      <c r="E22" s="12" t="s">
        <v>92</v>
      </c>
      <c r="F22" s="12" t="s">
        <v>93</v>
      </c>
      <c r="G22" s="12" t="s">
        <v>29</v>
      </c>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ht="15.75" x14ac:dyDescent="0.25">
      <c r="A23" s="8"/>
      <c r="B23" s="10" t="s">
        <v>6</v>
      </c>
      <c r="C23" s="12" t="s">
        <v>94</v>
      </c>
      <c r="D23" s="12" t="s">
        <v>95</v>
      </c>
      <c r="E23" s="12" t="s">
        <v>96</v>
      </c>
      <c r="F23" s="12" t="s">
        <v>45</v>
      </c>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ht="15.75" x14ac:dyDescent="0.25">
      <c r="A24" s="6">
        <v>8</v>
      </c>
      <c r="B24" s="10" t="s">
        <v>0</v>
      </c>
      <c r="C24" s="11" t="s">
        <v>97</v>
      </c>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ht="15.75" x14ac:dyDescent="0.25">
      <c r="A25" s="7"/>
      <c r="B25" s="10" t="s">
        <v>2</v>
      </c>
      <c r="C25" s="12" t="s">
        <v>98</v>
      </c>
      <c r="D25" s="12" t="s">
        <v>99</v>
      </c>
      <c r="E25" s="12" t="s">
        <v>100</v>
      </c>
      <c r="F25" s="12" t="s">
        <v>101</v>
      </c>
      <c r="G25" s="12" t="s">
        <v>102</v>
      </c>
      <c r="H25" s="12" t="s">
        <v>103</v>
      </c>
      <c r="I25" s="12" t="s">
        <v>104</v>
      </c>
      <c r="J25" s="12" t="s">
        <v>105</v>
      </c>
      <c r="K25" s="12" t="s">
        <v>106</v>
      </c>
      <c r="L25" s="12" t="s">
        <v>107</v>
      </c>
      <c r="M25" s="12" t="s">
        <v>108</v>
      </c>
      <c r="N25" s="12" t="s">
        <v>109</v>
      </c>
      <c r="O25" s="12" t="s">
        <v>110</v>
      </c>
      <c r="P25" s="12" t="s">
        <v>111</v>
      </c>
      <c r="Q25" s="12" t="s">
        <v>27</v>
      </c>
      <c r="R25" s="12" t="s">
        <v>112</v>
      </c>
      <c r="S25" s="12" t="s">
        <v>113</v>
      </c>
      <c r="T25" s="12" t="s">
        <v>114</v>
      </c>
      <c r="U25" s="12" t="s">
        <v>91</v>
      </c>
      <c r="V25" s="12" t="s">
        <v>75</v>
      </c>
      <c r="W25" s="12" t="s">
        <v>115</v>
      </c>
      <c r="X25" s="12" t="s">
        <v>116</v>
      </c>
      <c r="Y25" s="12" t="s">
        <v>117</v>
      </c>
      <c r="Z25" s="12" t="s">
        <v>118</v>
      </c>
      <c r="AA25" s="12" t="s">
        <v>119</v>
      </c>
      <c r="AB25" s="12" t="s">
        <v>120</v>
      </c>
      <c r="AC25" s="12" t="s">
        <v>121</v>
      </c>
      <c r="AD25" s="12" t="s">
        <v>122</v>
      </c>
      <c r="AE25" s="12" t="s">
        <v>123</v>
      </c>
      <c r="AF25" s="12" t="s">
        <v>124</v>
      </c>
      <c r="AG25" s="12" t="s">
        <v>125</v>
      </c>
      <c r="AH25" s="12" t="s">
        <v>126</v>
      </c>
      <c r="AI25" s="12" t="s">
        <v>127</v>
      </c>
      <c r="AJ25" s="12" t="s">
        <v>128</v>
      </c>
      <c r="AK25" s="12" t="s">
        <v>129</v>
      </c>
      <c r="AL25" s="12" t="s">
        <v>130</v>
      </c>
      <c r="AM25" s="12" t="s">
        <v>131</v>
      </c>
      <c r="AN25" s="12" t="s">
        <v>132</v>
      </c>
      <c r="AO25" s="12" t="s">
        <v>133</v>
      </c>
      <c r="AP25" s="12" t="s">
        <v>134</v>
      </c>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ht="15.75" x14ac:dyDescent="0.25">
      <c r="A26" s="8"/>
      <c r="B26" s="10" t="s">
        <v>6</v>
      </c>
      <c r="C26" s="12" t="s">
        <v>1434</v>
      </c>
      <c r="D26" s="12" t="s">
        <v>136</v>
      </c>
      <c r="E26" s="12" t="s">
        <v>137</v>
      </c>
      <c r="F26" s="12" t="s">
        <v>138</v>
      </c>
      <c r="G26" s="12" t="s">
        <v>138</v>
      </c>
      <c r="H26" s="12" t="s">
        <v>139</v>
      </c>
      <c r="I26" s="12" t="s">
        <v>140</v>
      </c>
      <c r="J26" s="12" t="s">
        <v>141</v>
      </c>
      <c r="K26" s="12" t="s">
        <v>142</v>
      </c>
      <c r="L26" s="12" t="s">
        <v>143</v>
      </c>
      <c r="M26" s="12" t="s">
        <v>144</v>
      </c>
      <c r="N26" s="12" t="s">
        <v>145</v>
      </c>
      <c r="O26" s="12" t="s">
        <v>146</v>
      </c>
      <c r="P26" s="12" t="s">
        <v>147</v>
      </c>
      <c r="Q26" s="12" t="s">
        <v>145</v>
      </c>
      <c r="R26" s="12" t="s">
        <v>148</v>
      </c>
      <c r="S26" s="12" t="s">
        <v>149</v>
      </c>
      <c r="T26" s="12" t="s">
        <v>150</v>
      </c>
      <c r="U26" s="12" t="s">
        <v>151</v>
      </c>
      <c r="V26" s="12" t="s">
        <v>149</v>
      </c>
      <c r="W26" s="12" t="s">
        <v>152</v>
      </c>
      <c r="X26" s="12" t="s">
        <v>145</v>
      </c>
      <c r="Y26" s="12" t="s">
        <v>153</v>
      </c>
      <c r="Z26" s="12" t="s">
        <v>154</v>
      </c>
      <c r="AA26" s="12" t="s">
        <v>142</v>
      </c>
      <c r="AB26" s="12" t="s">
        <v>155</v>
      </c>
      <c r="AC26" s="12" t="s">
        <v>156</v>
      </c>
      <c r="AD26" s="12" t="s">
        <v>137</v>
      </c>
      <c r="AE26" s="12" t="s">
        <v>157</v>
      </c>
      <c r="AF26" s="12" t="s">
        <v>158</v>
      </c>
      <c r="AG26" s="12" t="s">
        <v>159</v>
      </c>
      <c r="AH26" s="12" t="s">
        <v>151</v>
      </c>
      <c r="AI26" s="12" t="s">
        <v>160</v>
      </c>
      <c r="AJ26" s="12" t="s">
        <v>161</v>
      </c>
      <c r="AK26" s="12" t="s">
        <v>162</v>
      </c>
      <c r="AL26" s="12" t="s">
        <v>163</v>
      </c>
      <c r="AM26" s="12" t="s">
        <v>164</v>
      </c>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ht="15.75" x14ac:dyDescent="0.25">
      <c r="A27" s="6">
        <v>9</v>
      </c>
      <c r="B27" s="10" t="s">
        <v>0</v>
      </c>
      <c r="C27" s="11" t="s">
        <v>165</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ht="15.75" x14ac:dyDescent="0.25">
      <c r="A28" s="7"/>
      <c r="B28" s="10" t="s">
        <v>2</v>
      </c>
      <c r="C28" s="12" t="s">
        <v>166</v>
      </c>
      <c r="D28" s="12" t="s">
        <v>167</v>
      </c>
      <c r="E28" s="12" t="s">
        <v>168</v>
      </c>
      <c r="F28" s="12" t="s">
        <v>169</v>
      </c>
      <c r="G28" s="12" t="s">
        <v>170</v>
      </c>
      <c r="H28" s="12" t="s">
        <v>171</v>
      </c>
      <c r="I28" s="12" t="s">
        <v>132</v>
      </c>
      <c r="J28" s="12" t="s">
        <v>172</v>
      </c>
      <c r="K28" s="12" t="s">
        <v>173</v>
      </c>
      <c r="L28" s="12" t="s">
        <v>174</v>
      </c>
      <c r="M28" s="12" t="s">
        <v>175</v>
      </c>
      <c r="N28" s="12" t="s">
        <v>176</v>
      </c>
      <c r="O28" s="12" t="s">
        <v>177</v>
      </c>
      <c r="P28" s="12" t="s">
        <v>178</v>
      </c>
      <c r="Q28" s="12" t="s">
        <v>179</v>
      </c>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ht="15.75" x14ac:dyDescent="0.25">
      <c r="A29" s="8"/>
      <c r="B29" s="10" t="s">
        <v>6</v>
      </c>
      <c r="C29" s="12" t="s">
        <v>180</v>
      </c>
      <c r="D29" s="12" t="s">
        <v>181</v>
      </c>
      <c r="E29" s="12" t="s">
        <v>182</v>
      </c>
      <c r="F29" s="12" t="s">
        <v>183</v>
      </c>
      <c r="G29" s="12" t="s">
        <v>183</v>
      </c>
      <c r="H29" s="12" t="s">
        <v>163</v>
      </c>
      <c r="I29" s="12" t="s">
        <v>184</v>
      </c>
      <c r="J29" s="12" t="s">
        <v>185</v>
      </c>
      <c r="K29" s="12" t="s">
        <v>186</v>
      </c>
      <c r="L29" s="12" t="s">
        <v>187</v>
      </c>
      <c r="M29" s="12" t="s">
        <v>188</v>
      </c>
      <c r="N29" s="12" t="s">
        <v>189</v>
      </c>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ht="15.75" x14ac:dyDescent="0.25">
      <c r="A30" s="6">
        <v>10</v>
      </c>
      <c r="B30" s="10" t="s">
        <v>0</v>
      </c>
      <c r="C30" s="11" t="s">
        <v>190</v>
      </c>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ht="15.75" x14ac:dyDescent="0.25">
      <c r="A31" s="7"/>
      <c r="B31" s="10" t="s">
        <v>2</v>
      </c>
      <c r="C31" s="12" t="s">
        <v>191</v>
      </c>
      <c r="D31" s="12" t="s">
        <v>29</v>
      </c>
      <c r="E31" s="12" t="s">
        <v>176</v>
      </c>
      <c r="F31" s="12" t="s">
        <v>192</v>
      </c>
      <c r="G31" s="12" t="s">
        <v>193</v>
      </c>
      <c r="H31" s="12" t="s">
        <v>194</v>
      </c>
      <c r="I31" s="12" t="s">
        <v>195</v>
      </c>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ht="15.75" x14ac:dyDescent="0.25">
      <c r="A32" s="8"/>
      <c r="B32" s="10" t="s">
        <v>6</v>
      </c>
      <c r="C32" s="12" t="s">
        <v>145</v>
      </c>
      <c r="D32" s="12" t="s">
        <v>45</v>
      </c>
      <c r="E32" s="12" t="s">
        <v>186</v>
      </c>
      <c r="F32" s="12" t="s">
        <v>196</v>
      </c>
      <c r="G32" s="12" t="s">
        <v>197</v>
      </c>
      <c r="H32" s="12" t="s">
        <v>198</v>
      </c>
      <c r="I32" s="12" t="s">
        <v>199</v>
      </c>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ht="15.75" x14ac:dyDescent="0.25">
      <c r="A33" s="6">
        <v>11</v>
      </c>
      <c r="B33" s="10" t="s">
        <v>0</v>
      </c>
      <c r="C33" s="11" t="s">
        <v>200</v>
      </c>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ht="15.75" x14ac:dyDescent="0.25">
      <c r="A34" s="7"/>
      <c r="B34" s="10" t="s">
        <v>2</v>
      </c>
      <c r="C34" s="12" t="s">
        <v>201</v>
      </c>
      <c r="D34" s="12" t="s">
        <v>167</v>
      </c>
      <c r="E34" s="12" t="s">
        <v>202</v>
      </c>
      <c r="F34" s="12" t="s">
        <v>174</v>
      </c>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ht="15.75" x14ac:dyDescent="0.25">
      <c r="A35" s="8"/>
      <c r="B35" s="10" t="s">
        <v>6</v>
      </c>
      <c r="C35" s="12" t="s">
        <v>203</v>
      </c>
      <c r="D35" s="12" t="s">
        <v>180</v>
      </c>
      <c r="E35" s="12" t="s">
        <v>204</v>
      </c>
      <c r="F35" s="12" t="s">
        <v>185</v>
      </c>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ht="15.75" x14ac:dyDescent="0.25">
      <c r="A36" s="6">
        <v>12</v>
      </c>
      <c r="B36" s="10" t="s">
        <v>0</v>
      </c>
      <c r="C36" s="11" t="s">
        <v>205</v>
      </c>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ht="15.75" x14ac:dyDescent="0.25">
      <c r="A37" s="7"/>
      <c r="B37" s="10" t="s">
        <v>2</v>
      </c>
      <c r="C37" s="12" t="s">
        <v>206</v>
      </c>
      <c r="D37" s="12" t="s">
        <v>207</v>
      </c>
      <c r="E37" s="12" t="s">
        <v>208</v>
      </c>
      <c r="F37" s="12" t="s">
        <v>209</v>
      </c>
      <c r="G37" s="12" t="s">
        <v>103</v>
      </c>
      <c r="H37" s="12" t="s">
        <v>210</v>
      </c>
      <c r="I37" s="12" t="s">
        <v>211</v>
      </c>
      <c r="J37" s="12" t="s">
        <v>212</v>
      </c>
      <c r="K37" s="12" t="s">
        <v>213</v>
      </c>
      <c r="L37" s="12" t="s">
        <v>214</v>
      </c>
      <c r="M37" s="12" t="s">
        <v>215</v>
      </c>
      <c r="N37" s="12" t="s">
        <v>91</v>
      </c>
      <c r="O37" s="12" t="s">
        <v>216</v>
      </c>
      <c r="P37" s="12" t="s">
        <v>217</v>
      </c>
      <c r="Q37" s="12" t="s">
        <v>218</v>
      </c>
      <c r="R37" s="12" t="s">
        <v>219</v>
      </c>
      <c r="S37" s="12" t="s">
        <v>220</v>
      </c>
      <c r="T37" s="12" t="s">
        <v>26</v>
      </c>
      <c r="U37" s="12" t="s">
        <v>221</v>
      </c>
      <c r="V37" s="12" t="s">
        <v>222</v>
      </c>
      <c r="W37" s="12" t="s">
        <v>223</v>
      </c>
      <c r="X37" s="12" t="s">
        <v>224</v>
      </c>
      <c r="Y37" s="12" t="s">
        <v>225</v>
      </c>
      <c r="Z37" s="12" t="s">
        <v>133</v>
      </c>
      <c r="AA37" s="12" t="s">
        <v>226</v>
      </c>
      <c r="AB37" s="12" t="s">
        <v>4</v>
      </c>
      <c r="AC37" s="12" t="s">
        <v>227</v>
      </c>
      <c r="AD37" s="12" t="s">
        <v>228</v>
      </c>
      <c r="AE37" s="12" t="s">
        <v>229</v>
      </c>
      <c r="AF37" s="12" t="s">
        <v>230</v>
      </c>
      <c r="AG37" s="12" t="s">
        <v>231</v>
      </c>
      <c r="AH37" s="12" t="s">
        <v>232</v>
      </c>
      <c r="AI37" s="12" t="s">
        <v>233</v>
      </c>
      <c r="AJ37" s="12" t="s">
        <v>234</v>
      </c>
      <c r="AK37" s="12" t="s">
        <v>235</v>
      </c>
      <c r="AL37" s="12" t="s">
        <v>75</v>
      </c>
      <c r="AM37" s="12" t="s">
        <v>236</v>
      </c>
      <c r="AN37" s="12" t="s">
        <v>237</v>
      </c>
      <c r="AO37" s="12" t="s">
        <v>238</v>
      </c>
      <c r="AP37" s="12" t="s">
        <v>239</v>
      </c>
      <c r="AQ37" s="12" t="s">
        <v>240</v>
      </c>
      <c r="AR37" s="12" t="s">
        <v>241</v>
      </c>
      <c r="AS37" s="12" t="s">
        <v>242</v>
      </c>
      <c r="AT37" s="12" t="s">
        <v>243</v>
      </c>
      <c r="AU37" s="12" t="s">
        <v>244</v>
      </c>
      <c r="AV37" s="12" t="s">
        <v>245</v>
      </c>
      <c r="AW37" s="12"/>
      <c r="AX37" s="12"/>
      <c r="AY37" s="12"/>
      <c r="AZ37" s="12"/>
      <c r="BA37" s="12"/>
      <c r="BB37" s="12"/>
      <c r="BC37" s="12"/>
      <c r="BD37" s="12"/>
      <c r="BE37" s="12"/>
      <c r="BF37" s="12"/>
      <c r="BG37" s="12"/>
      <c r="BH37" s="12"/>
      <c r="BI37" s="12"/>
      <c r="BJ37" s="12"/>
      <c r="BK37" s="12"/>
      <c r="BL37" s="12"/>
    </row>
    <row r="38" spans="1:64" ht="15.75" x14ac:dyDescent="0.25">
      <c r="A38" s="8"/>
      <c r="B38" s="10" t="s">
        <v>6</v>
      </c>
      <c r="C38" s="12" t="s">
        <v>246</v>
      </c>
      <c r="D38" s="12" t="s">
        <v>247</v>
      </c>
      <c r="E38" s="12" t="s">
        <v>248</v>
      </c>
      <c r="F38" s="12" t="s">
        <v>249</v>
      </c>
      <c r="G38" s="12" t="s">
        <v>250</v>
      </c>
      <c r="H38" s="12" t="s">
        <v>251</v>
      </c>
      <c r="I38" s="12" t="s">
        <v>252</v>
      </c>
      <c r="J38" s="12" t="s">
        <v>253</v>
      </c>
      <c r="K38" s="12" t="s">
        <v>254</v>
      </c>
      <c r="L38" s="12" t="s">
        <v>255</v>
      </c>
      <c r="M38" s="12" t="s">
        <v>256</v>
      </c>
      <c r="N38" s="12" t="s">
        <v>151</v>
      </c>
      <c r="O38" s="12" t="s">
        <v>257</v>
      </c>
      <c r="P38" s="12" t="s">
        <v>8</v>
      </c>
      <c r="Q38" s="12" t="s">
        <v>258</v>
      </c>
      <c r="R38" s="12" t="s">
        <v>149</v>
      </c>
      <c r="S38" s="12" t="s">
        <v>151</v>
      </c>
      <c r="T38" s="12" t="s">
        <v>259</v>
      </c>
      <c r="U38" s="12" t="s">
        <v>251</v>
      </c>
      <c r="V38" s="12" t="s">
        <v>260</v>
      </c>
      <c r="W38" s="12" t="s">
        <v>142</v>
      </c>
      <c r="X38" s="12" t="s">
        <v>251</v>
      </c>
      <c r="Y38" s="12" t="s">
        <v>261</v>
      </c>
      <c r="Z38" s="12" t="s">
        <v>249</v>
      </c>
      <c r="AA38" s="12" t="s">
        <v>262</v>
      </c>
      <c r="AB38" s="12" t="s">
        <v>263</v>
      </c>
      <c r="AC38" s="12" t="s">
        <v>264</v>
      </c>
      <c r="AD38" s="12" t="s">
        <v>265</v>
      </c>
      <c r="AE38" s="12" t="s">
        <v>266</v>
      </c>
      <c r="AF38" s="12" t="s">
        <v>267</v>
      </c>
      <c r="AG38" s="12" t="s">
        <v>268</v>
      </c>
      <c r="AH38" s="12" t="s">
        <v>259</v>
      </c>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ht="15.75" x14ac:dyDescent="0.25">
      <c r="A39" s="6">
        <v>13</v>
      </c>
      <c r="B39" s="10" t="s">
        <v>0</v>
      </c>
      <c r="C39" s="11" t="s">
        <v>269</v>
      </c>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ht="15.75" x14ac:dyDescent="0.25">
      <c r="A40" s="7"/>
      <c r="B40" s="10" t="s">
        <v>2</v>
      </c>
      <c r="C40" s="12" t="s">
        <v>270</v>
      </c>
      <c r="D40" s="12" t="s">
        <v>271</v>
      </c>
      <c r="E40" s="12" t="s">
        <v>103</v>
      </c>
      <c r="F40" s="12" t="s">
        <v>166</v>
      </c>
      <c r="G40" s="12" t="s">
        <v>272</v>
      </c>
      <c r="H40" s="12" t="s">
        <v>273</v>
      </c>
      <c r="I40" s="12" t="s">
        <v>274</v>
      </c>
      <c r="J40" s="12" t="s">
        <v>275</v>
      </c>
      <c r="K40" s="12" t="s">
        <v>276</v>
      </c>
      <c r="L40" s="12" t="s">
        <v>109</v>
      </c>
      <c r="M40" s="12" t="s">
        <v>35</v>
      </c>
      <c r="N40" s="12" t="s">
        <v>277</v>
      </c>
      <c r="O40" s="12" t="s">
        <v>278</v>
      </c>
      <c r="P40" s="12" t="s">
        <v>201</v>
      </c>
      <c r="Q40" s="12" t="s">
        <v>279</v>
      </c>
      <c r="R40" s="12" t="s">
        <v>280</v>
      </c>
      <c r="S40" s="12" t="s">
        <v>281</v>
      </c>
      <c r="T40" s="12" t="s">
        <v>131</v>
      </c>
      <c r="U40" s="12" t="s">
        <v>282</v>
      </c>
      <c r="V40" s="12" t="s">
        <v>220</v>
      </c>
      <c r="W40" s="12" t="s">
        <v>174</v>
      </c>
      <c r="X40" s="12" t="s">
        <v>283</v>
      </c>
      <c r="Y40" s="12" t="s">
        <v>284</v>
      </c>
      <c r="Z40" s="12" t="s">
        <v>285</v>
      </c>
      <c r="AA40" s="12" t="s">
        <v>286</v>
      </c>
      <c r="AB40" s="12" t="s">
        <v>287</v>
      </c>
      <c r="AC40" s="12" t="s">
        <v>288</v>
      </c>
      <c r="AD40" s="12" t="s">
        <v>230</v>
      </c>
      <c r="AE40" s="12" t="s">
        <v>289</v>
      </c>
      <c r="AF40" s="12" t="s">
        <v>290</v>
      </c>
      <c r="AG40" s="12" t="s">
        <v>121</v>
      </c>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ht="15.75" x14ac:dyDescent="0.25">
      <c r="A41" s="8"/>
      <c r="B41" s="10" t="s">
        <v>6</v>
      </c>
      <c r="C41" s="12" t="s">
        <v>49</v>
      </c>
      <c r="D41" s="12" t="s">
        <v>151</v>
      </c>
      <c r="E41" s="12" t="s">
        <v>183</v>
      </c>
      <c r="F41" s="12" t="s">
        <v>291</v>
      </c>
      <c r="G41" s="12" t="s">
        <v>203</v>
      </c>
      <c r="H41" s="12" t="s">
        <v>292</v>
      </c>
      <c r="I41" s="12" t="s">
        <v>293</v>
      </c>
      <c r="J41" s="12" t="s">
        <v>294</v>
      </c>
      <c r="K41" s="12" t="s">
        <v>183</v>
      </c>
      <c r="L41" s="12" t="s">
        <v>295</v>
      </c>
      <c r="M41" s="12" t="s">
        <v>293</v>
      </c>
      <c r="N41" s="12" t="s">
        <v>296</v>
      </c>
      <c r="O41" s="12" t="s">
        <v>297</v>
      </c>
      <c r="P41" s="12" t="s">
        <v>253</v>
      </c>
      <c r="Q41" s="12" t="s">
        <v>185</v>
      </c>
      <c r="R41" s="12" t="s">
        <v>296</v>
      </c>
      <c r="S41" s="12" t="s">
        <v>298</v>
      </c>
      <c r="T41" s="12" t="s">
        <v>299</v>
      </c>
      <c r="U41" s="12" t="s">
        <v>300</v>
      </c>
      <c r="V41" s="12" t="s">
        <v>151</v>
      </c>
      <c r="W41" s="12" t="s">
        <v>301</v>
      </c>
      <c r="X41" s="12" t="s">
        <v>302</v>
      </c>
      <c r="Y41" s="12" t="s">
        <v>303</v>
      </c>
      <c r="Z41" s="12" t="s">
        <v>304</v>
      </c>
      <c r="AA41" s="12" t="s">
        <v>155</v>
      </c>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ht="15.75" x14ac:dyDescent="0.25">
      <c r="A42" s="6">
        <v>14</v>
      </c>
      <c r="B42" s="10" t="s">
        <v>0</v>
      </c>
      <c r="C42" s="11" t="s">
        <v>305</v>
      </c>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ht="15.75" x14ac:dyDescent="0.25">
      <c r="A43" s="7"/>
      <c r="B43" s="10" t="s">
        <v>2</v>
      </c>
      <c r="C43" s="12" t="s">
        <v>306</v>
      </c>
      <c r="D43" s="12" t="s">
        <v>307</v>
      </c>
      <c r="E43" s="12" t="s">
        <v>308</v>
      </c>
      <c r="F43" s="12" t="s">
        <v>309</v>
      </c>
      <c r="G43" s="12" t="s">
        <v>310</v>
      </c>
      <c r="H43" s="12" t="s">
        <v>311</v>
      </c>
      <c r="I43" s="12" t="s">
        <v>312</v>
      </c>
      <c r="J43" s="12" t="s">
        <v>230</v>
      </c>
      <c r="K43" s="12" t="s">
        <v>313</v>
      </c>
      <c r="L43" s="12" t="s">
        <v>173</v>
      </c>
      <c r="M43" s="12" t="s">
        <v>314</v>
      </c>
      <c r="N43" s="12" t="s">
        <v>315</v>
      </c>
      <c r="O43" s="12" t="s">
        <v>316</v>
      </c>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ht="15.75" x14ac:dyDescent="0.25">
      <c r="A44" s="8"/>
      <c r="B44" s="10" t="s">
        <v>6</v>
      </c>
      <c r="C44" s="12" t="s">
        <v>317</v>
      </c>
      <c r="D44" s="12" t="s">
        <v>318</v>
      </c>
      <c r="E44" s="12" t="s">
        <v>319</v>
      </c>
      <c r="F44" s="12" t="s">
        <v>320</v>
      </c>
      <c r="G44" s="12" t="s">
        <v>321</v>
      </c>
      <c r="H44" s="12" t="s">
        <v>322</v>
      </c>
      <c r="I44" s="12" t="s">
        <v>323</v>
      </c>
      <c r="J44" s="12" t="s">
        <v>324</v>
      </c>
      <c r="K44" s="12" t="s">
        <v>318</v>
      </c>
      <c r="L44" s="12" t="s">
        <v>319</v>
      </c>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ht="15.75" x14ac:dyDescent="0.25">
      <c r="A45" s="6">
        <v>15</v>
      </c>
      <c r="B45" s="10" t="s">
        <v>0</v>
      </c>
      <c r="C45" s="11" t="s">
        <v>325</v>
      </c>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ht="15.75" x14ac:dyDescent="0.25">
      <c r="A46" s="7"/>
      <c r="B46" s="10" t="s">
        <v>2</v>
      </c>
      <c r="C46" s="12" t="s">
        <v>270</v>
      </c>
      <c r="D46" s="12" t="s">
        <v>326</v>
      </c>
      <c r="E46" s="12" t="s">
        <v>327</v>
      </c>
      <c r="F46" s="12" t="s">
        <v>328</v>
      </c>
      <c r="G46" s="12" t="s">
        <v>129</v>
      </c>
      <c r="H46" s="12" t="s">
        <v>329</v>
      </c>
      <c r="I46" s="12" t="s">
        <v>330</v>
      </c>
      <c r="J46" s="12" t="s">
        <v>331</v>
      </c>
      <c r="K46" s="12" t="s">
        <v>332</v>
      </c>
      <c r="L46" s="12" t="s">
        <v>333</v>
      </c>
      <c r="M46" s="12" t="s">
        <v>77</v>
      </c>
      <c r="N46" s="12" t="s">
        <v>334</v>
      </c>
      <c r="O46" s="12" t="s">
        <v>335</v>
      </c>
      <c r="P46" s="12" t="s">
        <v>336</v>
      </c>
      <c r="Q46" s="12" t="s">
        <v>337</v>
      </c>
      <c r="R46" s="12" t="s">
        <v>338</v>
      </c>
      <c r="S46" s="12" t="s">
        <v>316</v>
      </c>
      <c r="T46" s="12" t="s">
        <v>339</v>
      </c>
      <c r="U46" s="12" t="s">
        <v>235</v>
      </c>
      <c r="V46" s="12" t="s">
        <v>168</v>
      </c>
      <c r="W46" s="12" t="s">
        <v>340</v>
      </c>
      <c r="X46" s="12" t="s">
        <v>341</v>
      </c>
      <c r="Y46" s="12" t="s">
        <v>132</v>
      </c>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ht="15.75" x14ac:dyDescent="0.25">
      <c r="A47" s="8"/>
      <c r="B47" s="10" t="s">
        <v>6</v>
      </c>
      <c r="C47" s="12" t="s">
        <v>161</v>
      </c>
      <c r="D47" s="12" t="s">
        <v>342</v>
      </c>
      <c r="E47" s="12" t="s">
        <v>343</v>
      </c>
      <c r="F47" s="12" t="s">
        <v>344</v>
      </c>
      <c r="G47" s="12" t="s">
        <v>251</v>
      </c>
      <c r="H47" s="12" t="s">
        <v>345</v>
      </c>
      <c r="I47" s="12" t="s">
        <v>251</v>
      </c>
      <c r="J47" s="12" t="s">
        <v>346</v>
      </c>
      <c r="K47" s="12" t="s">
        <v>347</v>
      </c>
      <c r="L47" s="12" t="s">
        <v>348</v>
      </c>
      <c r="M47" s="12" t="s">
        <v>349</v>
      </c>
      <c r="N47" s="12" t="s">
        <v>350</v>
      </c>
      <c r="O47" s="12" t="s">
        <v>142</v>
      </c>
      <c r="P47" s="12" t="s">
        <v>181</v>
      </c>
      <c r="Q47" s="12" t="s">
        <v>351</v>
      </c>
      <c r="R47" s="12" t="s">
        <v>352</v>
      </c>
      <c r="S47" s="12" t="s">
        <v>163</v>
      </c>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ht="15.75" x14ac:dyDescent="0.25">
      <c r="A48" s="6">
        <v>16</v>
      </c>
      <c r="B48" s="10" t="s">
        <v>0</v>
      </c>
      <c r="C48" s="11" t="s">
        <v>353</v>
      </c>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ht="15.75" x14ac:dyDescent="0.25">
      <c r="A49" s="7"/>
      <c r="B49" s="10" t="s">
        <v>2</v>
      </c>
      <c r="C49" s="12" t="s">
        <v>354</v>
      </c>
      <c r="D49" s="12" t="s">
        <v>355</v>
      </c>
      <c r="E49" s="12" t="s">
        <v>356</v>
      </c>
      <c r="F49" s="12" t="s">
        <v>357</v>
      </c>
      <c r="G49" s="12" t="s">
        <v>358</v>
      </c>
      <c r="H49" s="12" t="s">
        <v>359</v>
      </c>
      <c r="I49" s="12" t="s">
        <v>360</v>
      </c>
      <c r="J49" s="12" t="s">
        <v>171</v>
      </c>
      <c r="K49" s="12" t="s">
        <v>132</v>
      </c>
      <c r="L49" s="12" t="s">
        <v>129</v>
      </c>
      <c r="M49" s="12" t="s">
        <v>90</v>
      </c>
      <c r="N49" s="12" t="s">
        <v>361</v>
      </c>
      <c r="O49" s="12" t="s">
        <v>362</v>
      </c>
      <c r="P49" s="12" t="s">
        <v>363</v>
      </c>
      <c r="Q49" s="12" t="s">
        <v>364</v>
      </c>
      <c r="R49" s="12" t="s">
        <v>365</v>
      </c>
      <c r="S49" s="12" t="s">
        <v>366</v>
      </c>
      <c r="T49" s="12" t="s">
        <v>31</v>
      </c>
      <c r="U49" s="12" t="s">
        <v>117</v>
      </c>
      <c r="V49" s="12" t="s">
        <v>367</v>
      </c>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ht="15.75" x14ac:dyDescent="0.25">
      <c r="A50" s="8"/>
      <c r="B50" s="10" t="s">
        <v>6</v>
      </c>
      <c r="C50" s="12" t="s">
        <v>368</v>
      </c>
      <c r="D50" s="12" t="s">
        <v>369</v>
      </c>
      <c r="E50" s="12" t="s">
        <v>370</v>
      </c>
      <c r="F50" s="12" t="s">
        <v>371</v>
      </c>
      <c r="G50" s="12" t="s">
        <v>372</v>
      </c>
      <c r="H50" s="12" t="s">
        <v>373</v>
      </c>
      <c r="I50" s="12" t="s">
        <v>372</v>
      </c>
      <c r="J50" s="12" t="s">
        <v>374</v>
      </c>
      <c r="K50" s="12" t="s">
        <v>163</v>
      </c>
      <c r="L50" s="12" t="s">
        <v>161</v>
      </c>
      <c r="M50" s="12" t="s">
        <v>94</v>
      </c>
      <c r="N50" s="12" t="s">
        <v>375</v>
      </c>
      <c r="O50" s="12" t="s">
        <v>376</v>
      </c>
      <c r="P50" s="12" t="s">
        <v>377</v>
      </c>
      <c r="Q50" s="12" t="s">
        <v>378</v>
      </c>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ht="15.75" x14ac:dyDescent="0.25">
      <c r="A51" s="6">
        <v>17</v>
      </c>
      <c r="B51" s="10" t="s">
        <v>0</v>
      </c>
      <c r="C51" s="11" t="s">
        <v>1360</v>
      </c>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ht="15.75" x14ac:dyDescent="0.25">
      <c r="A52" s="7"/>
      <c r="B52" s="10" t="s">
        <v>2</v>
      </c>
      <c r="C52" s="12" t="s">
        <v>379</v>
      </c>
      <c r="D52" s="12" t="s">
        <v>380</v>
      </c>
      <c r="E52" s="12" t="s">
        <v>381</v>
      </c>
      <c r="F52" s="12" t="s">
        <v>382</v>
      </c>
      <c r="G52" s="12" t="s">
        <v>1409</v>
      </c>
      <c r="H52" s="12" t="s">
        <v>1410</v>
      </c>
      <c r="I52" s="12" t="s">
        <v>192</v>
      </c>
      <c r="J52" s="12" t="s">
        <v>383</v>
      </c>
      <c r="K52" s="12" t="s">
        <v>384</v>
      </c>
      <c r="L52" s="12" t="s">
        <v>75</v>
      </c>
      <c r="M52" s="12" t="s">
        <v>385</v>
      </c>
      <c r="N52" s="12" t="s">
        <v>365</v>
      </c>
      <c r="O52" s="12" t="s">
        <v>386</v>
      </c>
      <c r="P52" s="12" t="s">
        <v>387</v>
      </c>
      <c r="Q52" s="12" t="s">
        <v>575</v>
      </c>
      <c r="R52" s="12" t="s">
        <v>289</v>
      </c>
      <c r="S52" s="12" t="s">
        <v>388</v>
      </c>
      <c r="T52" s="12" t="s">
        <v>389</v>
      </c>
      <c r="U52" s="12" t="s">
        <v>40</v>
      </c>
      <c r="V52" s="12" t="s">
        <v>129</v>
      </c>
      <c r="W52" s="12" t="s">
        <v>132</v>
      </c>
      <c r="X52" s="12" t="s">
        <v>104</v>
      </c>
      <c r="Y52" s="12" t="s">
        <v>224</v>
      </c>
      <c r="Z52" s="12" t="s">
        <v>390</v>
      </c>
      <c r="AA52" s="12" t="s">
        <v>3</v>
      </c>
      <c r="AB52" s="12" t="s">
        <v>391</v>
      </c>
      <c r="AC52" s="12" t="s">
        <v>392</v>
      </c>
      <c r="AD52" s="12" t="s">
        <v>393</v>
      </c>
      <c r="AE52" s="12" t="s">
        <v>31</v>
      </c>
      <c r="AF52" s="12" t="s">
        <v>394</v>
      </c>
      <c r="AG52" s="12" t="s">
        <v>395</v>
      </c>
      <c r="AH52" s="12" t="s">
        <v>396</v>
      </c>
      <c r="AI52" s="12" t="s">
        <v>397</v>
      </c>
      <c r="AJ52" s="12" t="s">
        <v>398</v>
      </c>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ht="15.75" x14ac:dyDescent="0.25">
      <c r="A53" s="8"/>
      <c r="B53" s="10" t="s">
        <v>6</v>
      </c>
      <c r="C53" s="12" t="s">
        <v>196</v>
      </c>
      <c r="D53" s="12" t="s">
        <v>399</v>
      </c>
      <c r="E53" s="12" t="s">
        <v>186</v>
      </c>
      <c r="F53" s="12" t="s">
        <v>400</v>
      </c>
      <c r="G53" s="12" t="s">
        <v>198</v>
      </c>
      <c r="H53" s="12" t="s">
        <v>401</v>
      </c>
      <c r="I53" s="12" t="s">
        <v>402</v>
      </c>
      <c r="J53" s="12" t="s">
        <v>403</v>
      </c>
      <c r="K53" s="12" t="s">
        <v>49</v>
      </c>
      <c r="L53" s="12" t="s">
        <v>404</v>
      </c>
      <c r="M53" s="12" t="s">
        <v>405</v>
      </c>
      <c r="N53" s="12" t="s">
        <v>303</v>
      </c>
      <c r="O53" s="12" t="s">
        <v>406</v>
      </c>
      <c r="P53" s="12" t="s">
        <v>407</v>
      </c>
      <c r="Q53" s="12" t="s">
        <v>1408</v>
      </c>
      <c r="R53" s="12" t="s">
        <v>49</v>
      </c>
      <c r="S53" s="12" t="s">
        <v>161</v>
      </c>
      <c r="T53" s="12" t="s">
        <v>163</v>
      </c>
      <c r="U53" s="12" t="s">
        <v>135</v>
      </c>
      <c r="V53" s="12" t="s">
        <v>1407</v>
      </c>
      <c r="W53" s="12" t="s">
        <v>408</v>
      </c>
      <c r="X53" s="12" t="s">
        <v>198</v>
      </c>
      <c r="Y53" s="12" t="s">
        <v>7</v>
      </c>
      <c r="Z53" s="12" t="s">
        <v>409</v>
      </c>
      <c r="AA53" s="12" t="s">
        <v>410</v>
      </c>
      <c r="AB53" s="12" t="s">
        <v>411</v>
      </c>
      <c r="AC53" s="12" t="s">
        <v>401</v>
      </c>
      <c r="AD53" s="12" t="s">
        <v>412</v>
      </c>
      <c r="AE53" s="12" t="s">
        <v>413</v>
      </c>
      <c r="AF53" s="12" t="s">
        <v>414</v>
      </c>
      <c r="AG53" s="12" t="s">
        <v>415</v>
      </c>
      <c r="AH53" s="12" t="s">
        <v>186</v>
      </c>
      <c r="AI53" s="12" t="s">
        <v>416</v>
      </c>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ht="15.75" x14ac:dyDescent="0.25">
      <c r="A54" s="6">
        <v>18</v>
      </c>
      <c r="B54" s="10" t="s">
        <v>0</v>
      </c>
      <c r="C54" s="11" t="s">
        <v>417</v>
      </c>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ht="15.75" x14ac:dyDescent="0.25">
      <c r="A55" s="7"/>
      <c r="B55" s="10" t="s">
        <v>2</v>
      </c>
      <c r="C55" s="12" t="s">
        <v>379</v>
      </c>
      <c r="D55" s="12" t="s">
        <v>90</v>
      </c>
      <c r="E55" s="12" t="s">
        <v>418</v>
      </c>
      <c r="F55" s="12" t="s">
        <v>93</v>
      </c>
      <c r="G55" s="12" t="s">
        <v>26</v>
      </c>
      <c r="H55" s="12" t="s">
        <v>77</v>
      </c>
      <c r="I55" s="12" t="s">
        <v>289</v>
      </c>
      <c r="J55" s="12" t="s">
        <v>419</v>
      </c>
      <c r="K55" s="12" t="s">
        <v>420</v>
      </c>
      <c r="L55" s="12" t="s">
        <v>132</v>
      </c>
      <c r="M55" s="12" t="s">
        <v>131</v>
      </c>
      <c r="N55" s="12" t="s">
        <v>421</v>
      </c>
      <c r="O55" s="12" t="s">
        <v>422</v>
      </c>
      <c r="P55" s="12" t="s">
        <v>423</v>
      </c>
      <c r="Q55" s="12" t="s">
        <v>424</v>
      </c>
      <c r="R55" s="12" t="s">
        <v>425</v>
      </c>
      <c r="S55" s="12" t="s">
        <v>426</v>
      </c>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ht="15.75" x14ac:dyDescent="0.25">
      <c r="A56" s="8"/>
      <c r="B56" s="10" t="s">
        <v>6</v>
      </c>
      <c r="C56" s="12" t="s">
        <v>94</v>
      </c>
      <c r="D56" s="12" t="s">
        <v>186</v>
      </c>
      <c r="E56" s="12" t="s">
        <v>96</v>
      </c>
      <c r="F56" s="12" t="s">
        <v>303</v>
      </c>
      <c r="G56" s="12" t="s">
        <v>186</v>
      </c>
      <c r="H56" s="12" t="s">
        <v>427</v>
      </c>
      <c r="I56" s="12" t="s">
        <v>163</v>
      </c>
      <c r="J56" s="12" t="s">
        <v>428</v>
      </c>
      <c r="K56" s="12" t="s">
        <v>429</v>
      </c>
      <c r="L56" s="12" t="s">
        <v>430</v>
      </c>
      <c r="M56" s="12" t="s">
        <v>431</v>
      </c>
      <c r="N56" s="12" t="s">
        <v>432</v>
      </c>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ht="15.75" x14ac:dyDescent="0.25">
      <c r="A57" s="6">
        <v>19</v>
      </c>
      <c r="B57" s="10" t="s">
        <v>0</v>
      </c>
      <c r="C57" s="11" t="s">
        <v>433</v>
      </c>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ht="15.75" x14ac:dyDescent="0.25">
      <c r="A58" s="7"/>
      <c r="B58" s="10" t="s">
        <v>2</v>
      </c>
      <c r="C58" s="12" t="s">
        <v>434</v>
      </c>
      <c r="D58" s="12" t="s">
        <v>435</v>
      </c>
      <c r="E58" s="12" t="s">
        <v>338</v>
      </c>
      <c r="F58" s="12" t="s">
        <v>355</v>
      </c>
      <c r="G58" s="12" t="s">
        <v>436</v>
      </c>
      <c r="H58" s="12" t="s">
        <v>26</v>
      </c>
      <c r="I58" s="12" t="s">
        <v>437</v>
      </c>
      <c r="J58" s="12" t="s">
        <v>129</v>
      </c>
      <c r="K58" s="12" t="s">
        <v>438</v>
      </c>
      <c r="L58" s="12" t="s">
        <v>439</v>
      </c>
      <c r="M58" s="12" t="s">
        <v>440</v>
      </c>
      <c r="N58" s="12" t="s">
        <v>441</v>
      </c>
      <c r="O58" s="12" t="s">
        <v>362</v>
      </c>
      <c r="P58" s="12" t="s">
        <v>93</v>
      </c>
      <c r="Q58" s="12" t="s">
        <v>365</v>
      </c>
      <c r="R58" s="12" t="s">
        <v>366</v>
      </c>
      <c r="S58" s="12" t="s">
        <v>442</v>
      </c>
      <c r="T58" s="12" t="s">
        <v>443</v>
      </c>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ht="15.75" x14ac:dyDescent="0.25">
      <c r="A59" s="8"/>
      <c r="B59" s="10" t="s">
        <v>6</v>
      </c>
      <c r="C59" s="12" t="s">
        <v>368</v>
      </c>
      <c r="D59" s="12" t="s">
        <v>444</v>
      </c>
      <c r="E59" s="12" t="s">
        <v>445</v>
      </c>
      <c r="F59" s="12" t="s">
        <v>161</v>
      </c>
      <c r="G59" s="12" t="s">
        <v>94</v>
      </c>
      <c r="H59" s="12" t="s">
        <v>446</v>
      </c>
      <c r="I59" s="12" t="s">
        <v>447</v>
      </c>
      <c r="J59" s="12" t="s">
        <v>448</v>
      </c>
      <c r="K59" s="12" t="s">
        <v>449</v>
      </c>
      <c r="L59" s="12" t="s">
        <v>96</v>
      </c>
      <c r="M59" s="12" t="s">
        <v>94</v>
      </c>
      <c r="N59" s="12" t="s">
        <v>450</v>
      </c>
      <c r="O59" s="12" t="s">
        <v>451</v>
      </c>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ht="15.75" x14ac:dyDescent="0.25">
      <c r="A60" s="6">
        <v>20</v>
      </c>
      <c r="B60" s="10" t="s">
        <v>0</v>
      </c>
      <c r="C60" s="11" t="s">
        <v>452</v>
      </c>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ht="15.75" x14ac:dyDescent="0.25">
      <c r="A61" s="7"/>
      <c r="B61" s="10" t="s">
        <v>2</v>
      </c>
      <c r="C61" s="12" t="s">
        <v>354</v>
      </c>
      <c r="D61" s="12" t="s">
        <v>27</v>
      </c>
      <c r="E61" s="12" t="s">
        <v>453</v>
      </c>
      <c r="F61" s="12" t="s">
        <v>454</v>
      </c>
      <c r="G61" s="12" t="s">
        <v>455</v>
      </c>
      <c r="H61" s="12" t="s">
        <v>31</v>
      </c>
      <c r="I61" s="12" t="s">
        <v>283</v>
      </c>
      <c r="J61" s="12" t="s">
        <v>388</v>
      </c>
      <c r="K61" s="12" t="s">
        <v>456</v>
      </c>
      <c r="L61" s="12" t="s">
        <v>457</v>
      </c>
      <c r="M61" s="12" t="s">
        <v>458</v>
      </c>
      <c r="N61" s="12" t="s">
        <v>459</v>
      </c>
      <c r="O61" s="12" t="s">
        <v>460</v>
      </c>
      <c r="P61" s="12" t="s">
        <v>461</v>
      </c>
      <c r="Q61" s="12" t="s">
        <v>462</v>
      </c>
      <c r="R61" s="12" t="s">
        <v>192</v>
      </c>
      <c r="S61" s="12" t="s">
        <v>40</v>
      </c>
      <c r="T61" s="12" t="s">
        <v>41</v>
      </c>
      <c r="U61" s="12" t="s">
        <v>277</v>
      </c>
      <c r="V61" s="12" t="s">
        <v>440</v>
      </c>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ht="15.75" x14ac:dyDescent="0.25">
      <c r="A62" s="8"/>
      <c r="B62" s="10" t="s">
        <v>6</v>
      </c>
      <c r="C62" s="12" t="s">
        <v>463</v>
      </c>
      <c r="D62" s="12" t="s">
        <v>464</v>
      </c>
      <c r="E62" s="12" t="s">
        <v>372</v>
      </c>
      <c r="F62" s="12" t="s">
        <v>298</v>
      </c>
      <c r="G62" s="12" t="s">
        <v>406</v>
      </c>
      <c r="H62" s="12" t="s">
        <v>372</v>
      </c>
      <c r="I62" s="12" t="s">
        <v>465</v>
      </c>
      <c r="J62" s="12" t="s">
        <v>44</v>
      </c>
      <c r="K62" s="12" t="s">
        <v>466</v>
      </c>
      <c r="L62" s="12" t="s">
        <v>467</v>
      </c>
      <c r="M62" s="12" t="s">
        <v>196</v>
      </c>
      <c r="N62" s="12" t="s">
        <v>53</v>
      </c>
      <c r="O62" s="12" t="s">
        <v>448</v>
      </c>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ht="15.75" x14ac:dyDescent="0.25">
      <c r="A63" s="6">
        <v>21</v>
      </c>
      <c r="B63" s="10" t="s">
        <v>0</v>
      </c>
      <c r="C63" s="11" t="s">
        <v>468</v>
      </c>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ht="15.75" x14ac:dyDescent="0.25">
      <c r="A64" s="7"/>
      <c r="B64" s="10" t="s">
        <v>2</v>
      </c>
      <c r="C64" s="12" t="s">
        <v>469</v>
      </c>
      <c r="D64" s="12" t="s">
        <v>31</v>
      </c>
      <c r="E64" s="12" t="s">
        <v>470</v>
      </c>
      <c r="F64" s="12" t="s">
        <v>471</v>
      </c>
      <c r="G64" s="12" t="s">
        <v>472</v>
      </c>
      <c r="H64" s="12" t="s">
        <v>458</v>
      </c>
      <c r="I64" s="12" t="s">
        <v>473</v>
      </c>
      <c r="J64" s="12" t="s">
        <v>474</v>
      </c>
      <c r="K64" s="12" t="s">
        <v>3</v>
      </c>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ht="15.75" x14ac:dyDescent="0.25">
      <c r="A65" s="8"/>
      <c r="B65" s="10" t="s">
        <v>6</v>
      </c>
      <c r="C65" s="12" t="s">
        <v>475</v>
      </c>
      <c r="D65" s="12" t="s">
        <v>1411</v>
      </c>
      <c r="E65" s="12" t="s">
        <v>476</v>
      </c>
      <c r="F65" s="12" t="s">
        <v>477</v>
      </c>
      <c r="G65" s="12" t="s">
        <v>478</v>
      </c>
      <c r="H65" s="12" t="s">
        <v>479</v>
      </c>
      <c r="I65" s="12" t="s">
        <v>480</v>
      </c>
      <c r="J65" s="12" t="s">
        <v>7</v>
      </c>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ht="15.75" x14ac:dyDescent="0.25">
      <c r="A66" s="6">
        <v>22</v>
      </c>
      <c r="B66" s="10" t="s">
        <v>0</v>
      </c>
      <c r="C66" s="11" t="s">
        <v>481</v>
      </c>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ht="15.75" x14ac:dyDescent="0.25">
      <c r="A67" s="7"/>
      <c r="B67" s="10" t="s">
        <v>2</v>
      </c>
      <c r="C67" s="12" t="s">
        <v>482</v>
      </c>
      <c r="D67" s="12" t="s">
        <v>483</v>
      </c>
      <c r="E67" s="12" t="s">
        <v>27</v>
      </c>
      <c r="F67" s="12" t="s">
        <v>77</v>
      </c>
      <c r="G67" s="12" t="s">
        <v>484</v>
      </c>
      <c r="H67" s="12" t="s">
        <v>355</v>
      </c>
      <c r="I67" s="12" t="s">
        <v>90</v>
      </c>
      <c r="J67" s="12" t="s">
        <v>192</v>
      </c>
      <c r="K67" s="12" t="s">
        <v>440</v>
      </c>
      <c r="L67" s="12" t="s">
        <v>485</v>
      </c>
      <c r="M67" s="12" t="s">
        <v>486</v>
      </c>
      <c r="N67" s="12" t="s">
        <v>487</v>
      </c>
      <c r="O67" s="12" t="s">
        <v>488</v>
      </c>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ht="15.75" x14ac:dyDescent="0.25">
      <c r="A68" s="8"/>
      <c r="B68" s="10" t="s">
        <v>6</v>
      </c>
      <c r="C68" s="12" t="s">
        <v>489</v>
      </c>
      <c r="D68" s="12" t="s">
        <v>368</v>
      </c>
      <c r="E68" s="12" t="s">
        <v>94</v>
      </c>
      <c r="F68" s="12" t="s">
        <v>196</v>
      </c>
      <c r="G68" s="12" t="s">
        <v>448</v>
      </c>
      <c r="H68" s="12" t="s">
        <v>490</v>
      </c>
      <c r="I68" s="12" t="s">
        <v>491</v>
      </c>
      <c r="J68" s="12" t="s">
        <v>492</v>
      </c>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ht="15.75" x14ac:dyDescent="0.25">
      <c r="A69" s="6">
        <v>23</v>
      </c>
      <c r="B69" s="10" t="s">
        <v>0</v>
      </c>
      <c r="C69" s="11" t="s">
        <v>493</v>
      </c>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ht="15.75" x14ac:dyDescent="0.25">
      <c r="A70" s="7"/>
      <c r="B70" s="10" t="s">
        <v>2</v>
      </c>
      <c r="C70" s="12" t="s">
        <v>494</v>
      </c>
      <c r="D70" s="12" t="s">
        <v>495</v>
      </c>
      <c r="E70" s="12" t="s">
        <v>496</v>
      </c>
      <c r="F70" s="12" t="s">
        <v>497</v>
      </c>
      <c r="G70" s="12" t="s">
        <v>498</v>
      </c>
      <c r="H70" s="12" t="s">
        <v>499</v>
      </c>
      <c r="I70" s="12" t="s">
        <v>443</v>
      </c>
      <c r="J70" s="12" t="s">
        <v>500</v>
      </c>
      <c r="K70" s="12" t="s">
        <v>125</v>
      </c>
      <c r="L70" s="12" t="s">
        <v>501</v>
      </c>
      <c r="M70" s="12" t="s">
        <v>40</v>
      </c>
      <c r="N70" s="12" t="s">
        <v>502</v>
      </c>
      <c r="O70" s="12" t="s">
        <v>503</v>
      </c>
      <c r="P70" s="12" t="s">
        <v>109</v>
      </c>
      <c r="Q70" s="12" t="s">
        <v>504</v>
      </c>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ht="15.75" x14ac:dyDescent="0.25">
      <c r="A71" s="8"/>
      <c r="B71" s="10" t="s">
        <v>6</v>
      </c>
      <c r="C71" s="12" t="s">
        <v>505</v>
      </c>
      <c r="D71" s="12" t="s">
        <v>506</v>
      </c>
      <c r="E71" s="12" t="s">
        <v>293</v>
      </c>
      <c r="F71" s="12" t="s">
        <v>507</v>
      </c>
      <c r="G71" s="12" t="s">
        <v>451</v>
      </c>
      <c r="H71" s="12" t="s">
        <v>508</v>
      </c>
      <c r="I71" s="12" t="s">
        <v>509</v>
      </c>
      <c r="J71" s="12" t="s">
        <v>251</v>
      </c>
      <c r="K71" s="12" t="s">
        <v>510</v>
      </c>
      <c r="L71" s="12" t="s">
        <v>511</v>
      </c>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ht="15.75" x14ac:dyDescent="0.25">
      <c r="A72" s="6">
        <v>24</v>
      </c>
      <c r="B72" s="10" t="s">
        <v>0</v>
      </c>
      <c r="C72" s="11" t="s">
        <v>512</v>
      </c>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ht="15.75" x14ac:dyDescent="0.25">
      <c r="A73" s="7"/>
      <c r="B73" s="10" t="s">
        <v>2</v>
      </c>
      <c r="C73" s="12" t="s">
        <v>382</v>
      </c>
      <c r="D73" s="12" t="s">
        <v>513</v>
      </c>
      <c r="E73" s="12" t="s">
        <v>474</v>
      </c>
      <c r="F73" s="12" t="s">
        <v>121</v>
      </c>
      <c r="G73" s="12" t="s">
        <v>3</v>
      </c>
      <c r="H73" s="12" t="s">
        <v>514</v>
      </c>
      <c r="I73" s="12" t="s">
        <v>515</v>
      </c>
      <c r="J73" s="12" t="s">
        <v>516</v>
      </c>
      <c r="K73" s="12" t="s">
        <v>517</v>
      </c>
      <c r="L73" s="12" t="s">
        <v>132</v>
      </c>
      <c r="M73" s="12" t="s">
        <v>518</v>
      </c>
      <c r="N73" s="12" t="s">
        <v>75</v>
      </c>
      <c r="O73" s="12" t="s">
        <v>519</v>
      </c>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ht="15.75" x14ac:dyDescent="0.25">
      <c r="A74" s="8"/>
      <c r="B74" s="10" t="s">
        <v>6</v>
      </c>
      <c r="C74" s="12" t="s">
        <v>480</v>
      </c>
      <c r="D74" s="12" t="s">
        <v>155</v>
      </c>
      <c r="E74" s="12" t="s">
        <v>7</v>
      </c>
      <c r="F74" s="12" t="s">
        <v>520</v>
      </c>
      <c r="G74" s="12" t="s">
        <v>521</v>
      </c>
      <c r="H74" s="12" t="s">
        <v>522</v>
      </c>
      <c r="I74" s="12" t="s">
        <v>523</v>
      </c>
      <c r="J74" s="12" t="s">
        <v>163</v>
      </c>
      <c r="K74" s="12" t="s">
        <v>524</v>
      </c>
      <c r="L74" s="12" t="s">
        <v>525</v>
      </c>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ht="15.75" x14ac:dyDescent="0.25">
      <c r="A75" s="6">
        <v>25</v>
      </c>
      <c r="B75" s="10" t="s">
        <v>0</v>
      </c>
      <c r="C75" s="11" t="s">
        <v>526</v>
      </c>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ht="15.75" x14ac:dyDescent="0.25">
      <c r="A76" s="7"/>
      <c r="B76" s="10" t="s">
        <v>2</v>
      </c>
      <c r="C76" s="12" t="s">
        <v>527</v>
      </c>
      <c r="D76" s="12" t="s">
        <v>528</v>
      </c>
      <c r="E76" s="12" t="s">
        <v>341</v>
      </c>
      <c r="F76" s="12" t="s">
        <v>440</v>
      </c>
      <c r="G76" s="12" t="s">
        <v>117</v>
      </c>
      <c r="H76" s="12" t="s">
        <v>3</v>
      </c>
      <c r="I76" s="12" t="s">
        <v>529</v>
      </c>
      <c r="J76" s="12" t="s">
        <v>530</v>
      </c>
      <c r="K76" s="12" t="s">
        <v>531</v>
      </c>
      <c r="L76" s="12" t="s">
        <v>532</v>
      </c>
      <c r="M76" s="12" t="s">
        <v>230</v>
      </c>
      <c r="N76" s="12" t="s">
        <v>283</v>
      </c>
      <c r="O76" s="12" t="s">
        <v>75</v>
      </c>
      <c r="P76" s="12" t="s">
        <v>533</v>
      </c>
      <c r="Q76" s="12" t="s">
        <v>31</v>
      </c>
      <c r="R76" s="12" t="s">
        <v>534</v>
      </c>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ht="15.75" x14ac:dyDescent="0.25">
      <c r="A77" s="8"/>
      <c r="B77" s="10" t="s">
        <v>6</v>
      </c>
      <c r="C77" s="12" t="s">
        <v>352</v>
      </c>
      <c r="D77" s="12" t="s">
        <v>448</v>
      </c>
      <c r="E77" s="12" t="s">
        <v>7</v>
      </c>
      <c r="F77" s="12" t="s">
        <v>535</v>
      </c>
      <c r="G77" s="12" t="s">
        <v>536</v>
      </c>
      <c r="H77" s="12" t="s">
        <v>537</v>
      </c>
      <c r="I77" s="12" t="s">
        <v>538</v>
      </c>
      <c r="J77" s="12" t="s">
        <v>298</v>
      </c>
      <c r="K77" s="12" t="s">
        <v>539</v>
      </c>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ht="15.75" x14ac:dyDescent="0.25">
      <c r="A78" s="6">
        <v>26</v>
      </c>
      <c r="B78" s="10" t="s">
        <v>0</v>
      </c>
      <c r="C78" s="11" t="s">
        <v>540</v>
      </c>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ht="15.75" x14ac:dyDescent="0.25">
      <c r="A79" s="7"/>
      <c r="B79" s="10" t="s">
        <v>2</v>
      </c>
      <c r="C79" s="12" t="s">
        <v>502</v>
      </c>
      <c r="D79" s="12" t="s">
        <v>541</v>
      </c>
      <c r="E79" s="12" t="s">
        <v>542</v>
      </c>
      <c r="F79" s="12" t="s">
        <v>27</v>
      </c>
      <c r="G79" s="12" t="s">
        <v>543</v>
      </c>
      <c r="H79" s="12" t="s">
        <v>544</v>
      </c>
      <c r="I79" s="12" t="s">
        <v>35</v>
      </c>
      <c r="J79" s="12" t="s">
        <v>240</v>
      </c>
      <c r="K79" s="12" t="s">
        <v>40</v>
      </c>
      <c r="L79" s="12" t="s">
        <v>41</v>
      </c>
      <c r="M79" s="12" t="s">
        <v>440</v>
      </c>
      <c r="N79" s="12" t="s">
        <v>3</v>
      </c>
      <c r="O79" s="12" t="s">
        <v>545</v>
      </c>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ht="15.75" x14ac:dyDescent="0.25">
      <c r="A80" s="8"/>
      <c r="B80" s="10" t="s">
        <v>6</v>
      </c>
      <c r="C80" s="12" t="s">
        <v>251</v>
      </c>
      <c r="D80" s="12" t="s">
        <v>546</v>
      </c>
      <c r="E80" s="12" t="s">
        <v>547</v>
      </c>
      <c r="F80" s="12" t="s">
        <v>548</v>
      </c>
      <c r="G80" s="12" t="s">
        <v>49</v>
      </c>
      <c r="H80" s="12" t="s">
        <v>265</v>
      </c>
      <c r="I80" s="12" t="s">
        <v>53</v>
      </c>
      <c r="J80" s="12" t="s">
        <v>448</v>
      </c>
      <c r="K80" s="12" t="s">
        <v>7</v>
      </c>
      <c r="L80" s="12" t="s">
        <v>549</v>
      </c>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ht="15.75" x14ac:dyDescent="0.25">
      <c r="A81" s="6">
        <v>27</v>
      </c>
      <c r="B81" s="10" t="s">
        <v>0</v>
      </c>
      <c r="C81" s="11" t="s">
        <v>550</v>
      </c>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ht="15.75" x14ac:dyDescent="0.25">
      <c r="A82" s="7"/>
      <c r="B82" s="10" t="s">
        <v>2</v>
      </c>
      <c r="C82" s="12" t="s">
        <v>435</v>
      </c>
      <c r="D82" s="12" t="s">
        <v>551</v>
      </c>
      <c r="E82" s="12" t="s">
        <v>498</v>
      </c>
      <c r="F82" s="12" t="s">
        <v>75</v>
      </c>
      <c r="G82" s="12" t="s">
        <v>355</v>
      </c>
      <c r="H82" s="12" t="s">
        <v>552</v>
      </c>
      <c r="I82" s="12" t="s">
        <v>553</v>
      </c>
      <c r="J82" s="12" t="s">
        <v>554</v>
      </c>
      <c r="K82" s="12" t="s">
        <v>555</v>
      </c>
      <c r="L82" s="12" t="s">
        <v>3</v>
      </c>
      <c r="M82" s="12" t="s">
        <v>65</v>
      </c>
      <c r="N82" s="12" t="s">
        <v>132</v>
      </c>
      <c r="O82" s="12" t="s">
        <v>167</v>
      </c>
      <c r="P82" s="12" t="s">
        <v>556</v>
      </c>
      <c r="Q82" s="12" t="s">
        <v>93</v>
      </c>
      <c r="R82" s="12" t="s">
        <v>117</v>
      </c>
      <c r="S82" s="12" t="s">
        <v>283</v>
      </c>
      <c r="T82" s="12" t="s">
        <v>541</v>
      </c>
      <c r="U82" s="12" t="s">
        <v>557</v>
      </c>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ht="15.75" x14ac:dyDescent="0.25">
      <c r="A83" s="8"/>
      <c r="B83" s="10" t="s">
        <v>6</v>
      </c>
      <c r="C83" s="12" t="s">
        <v>293</v>
      </c>
      <c r="D83" s="12" t="s">
        <v>368</v>
      </c>
      <c r="E83" s="12" t="s">
        <v>94</v>
      </c>
      <c r="F83" s="12" t="s">
        <v>558</v>
      </c>
      <c r="G83" s="12" t="s">
        <v>559</v>
      </c>
      <c r="H83" s="12" t="s">
        <v>560</v>
      </c>
      <c r="I83" s="12" t="s">
        <v>561</v>
      </c>
      <c r="J83" s="12" t="s">
        <v>7</v>
      </c>
      <c r="K83" s="12" t="s">
        <v>199</v>
      </c>
      <c r="L83" s="12" t="s">
        <v>163</v>
      </c>
      <c r="M83" s="12" t="s">
        <v>180</v>
      </c>
      <c r="N83" s="12" t="s">
        <v>96</v>
      </c>
      <c r="O83" s="12" t="s">
        <v>94</v>
      </c>
      <c r="P83" s="12" t="s">
        <v>199</v>
      </c>
      <c r="Q83" s="12" t="s">
        <v>298</v>
      </c>
      <c r="R83" s="12" t="s">
        <v>546</v>
      </c>
      <c r="S83" s="12" t="s">
        <v>562</v>
      </c>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ht="15.75" x14ac:dyDescent="0.25">
      <c r="A84" s="6">
        <v>28</v>
      </c>
      <c r="B84" s="10" t="s">
        <v>0</v>
      </c>
      <c r="C84" s="11" t="s">
        <v>563</v>
      </c>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ht="15.75" x14ac:dyDescent="0.25">
      <c r="A85" s="7"/>
      <c r="B85" s="10" t="s">
        <v>2</v>
      </c>
      <c r="C85" s="12" t="s">
        <v>564</v>
      </c>
      <c r="D85" s="12" t="s">
        <v>565</v>
      </c>
      <c r="E85" s="12" t="s">
        <v>176</v>
      </c>
      <c r="F85" s="12" t="s">
        <v>566</v>
      </c>
      <c r="G85" s="12" t="s">
        <v>518</v>
      </c>
      <c r="H85" s="12" t="s">
        <v>567</v>
      </c>
      <c r="I85" s="12" t="s">
        <v>568</v>
      </c>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ht="15.75" x14ac:dyDescent="0.25">
      <c r="A86" s="8"/>
      <c r="B86" s="10" t="s">
        <v>6</v>
      </c>
      <c r="C86" s="12" t="s">
        <v>569</v>
      </c>
      <c r="D86" s="12" t="s">
        <v>186</v>
      </c>
      <c r="E86" s="12" t="s">
        <v>570</v>
      </c>
      <c r="F86" s="12" t="s">
        <v>524</v>
      </c>
      <c r="G86" s="12" t="s">
        <v>571</v>
      </c>
      <c r="H86" s="12" t="s">
        <v>572</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ht="15.75" x14ac:dyDescent="0.25">
      <c r="A87" s="6">
        <v>29</v>
      </c>
      <c r="B87" s="10" t="s">
        <v>0</v>
      </c>
      <c r="C87" s="11" t="s">
        <v>573</v>
      </c>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ht="15.75" x14ac:dyDescent="0.25">
      <c r="A88" s="7"/>
      <c r="B88" s="10" t="s">
        <v>2</v>
      </c>
      <c r="C88" s="12" t="s">
        <v>574</v>
      </c>
      <c r="D88" s="12" t="s">
        <v>575</v>
      </c>
      <c r="E88" s="12" t="s">
        <v>502</v>
      </c>
      <c r="F88" s="12" t="s">
        <v>543</v>
      </c>
      <c r="G88" s="12" t="s">
        <v>90</v>
      </c>
      <c r="H88" s="12" t="s">
        <v>576</v>
      </c>
      <c r="I88" s="12" t="s">
        <v>37</v>
      </c>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ht="15.75" x14ac:dyDescent="0.25">
      <c r="A89" s="8"/>
      <c r="B89" s="10" t="s">
        <v>6</v>
      </c>
      <c r="C89" s="12" t="s">
        <v>577</v>
      </c>
      <c r="D89" s="12" t="s">
        <v>151</v>
      </c>
      <c r="E89" s="12" t="s">
        <v>251</v>
      </c>
      <c r="F89" s="12" t="s">
        <v>547</v>
      </c>
      <c r="G89" s="12" t="s">
        <v>94</v>
      </c>
      <c r="H89" s="12" t="s">
        <v>578</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ht="15.75" x14ac:dyDescent="0.25">
      <c r="A90" s="6">
        <v>30</v>
      </c>
      <c r="B90" s="10" t="s">
        <v>0</v>
      </c>
      <c r="C90" s="11" t="s">
        <v>579</v>
      </c>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ht="15.75" x14ac:dyDescent="0.25">
      <c r="A91" s="7"/>
      <c r="B91" s="10" t="s">
        <v>2</v>
      </c>
      <c r="C91" s="12" t="s">
        <v>580</v>
      </c>
      <c r="D91" s="12" t="s">
        <v>27</v>
      </c>
      <c r="E91" s="12" t="s">
        <v>581</v>
      </c>
      <c r="F91" s="12" t="s">
        <v>367</v>
      </c>
      <c r="G91" s="12" t="s">
        <v>502</v>
      </c>
      <c r="H91" s="12" t="s">
        <v>576</v>
      </c>
      <c r="I91" s="12" t="s">
        <v>37</v>
      </c>
      <c r="J91" s="12" t="s">
        <v>230</v>
      </c>
      <c r="K91" s="12" t="s">
        <v>582</v>
      </c>
      <c r="L91" s="12" t="s">
        <v>583</v>
      </c>
      <c r="M91" s="12" t="s">
        <v>529</v>
      </c>
      <c r="N91" s="12" t="s">
        <v>40</v>
      </c>
      <c r="O91" s="12" t="s">
        <v>41</v>
      </c>
      <c r="P91" s="12" t="s">
        <v>440</v>
      </c>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ht="15.75" x14ac:dyDescent="0.25">
      <c r="A92" s="8"/>
      <c r="B92" s="10" t="s">
        <v>6</v>
      </c>
      <c r="C92" s="12" t="s">
        <v>584</v>
      </c>
      <c r="D92" s="12" t="s">
        <v>585</v>
      </c>
      <c r="E92" s="12" t="s">
        <v>378</v>
      </c>
      <c r="F92" s="12" t="s">
        <v>251</v>
      </c>
      <c r="G92" s="12" t="s">
        <v>578</v>
      </c>
      <c r="H92" s="12" t="s">
        <v>586</v>
      </c>
      <c r="I92" s="12" t="s">
        <v>587</v>
      </c>
      <c r="J92" s="12" t="s">
        <v>535</v>
      </c>
      <c r="K92" s="12" t="s">
        <v>53</v>
      </c>
      <c r="L92" s="12" t="s">
        <v>448</v>
      </c>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ht="15.75" x14ac:dyDescent="0.25">
      <c r="A93" s="6">
        <v>31</v>
      </c>
      <c r="B93" s="10" t="s">
        <v>0</v>
      </c>
      <c r="C93" s="11" t="s">
        <v>588</v>
      </c>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ht="15.75" x14ac:dyDescent="0.25">
      <c r="A94" s="7"/>
      <c r="B94" s="10" t="s">
        <v>2</v>
      </c>
      <c r="C94" s="12" t="s">
        <v>589</v>
      </c>
      <c r="D94" s="12" t="s">
        <v>29</v>
      </c>
      <c r="E94" s="12" t="s">
        <v>192</v>
      </c>
      <c r="F94" s="12" t="s">
        <v>461</v>
      </c>
      <c r="G94" s="12" t="s">
        <v>590</v>
      </c>
      <c r="H94" s="12" t="s">
        <v>65</v>
      </c>
      <c r="I94" s="12" t="s">
        <v>591</v>
      </c>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ht="15.75" x14ac:dyDescent="0.25">
      <c r="A95" s="8"/>
      <c r="B95" s="10" t="s">
        <v>6</v>
      </c>
      <c r="C95" s="12" t="s">
        <v>592</v>
      </c>
      <c r="D95" s="12" t="s">
        <v>45</v>
      </c>
      <c r="E95" s="12" t="s">
        <v>196</v>
      </c>
      <c r="F95" s="12" t="s">
        <v>593</v>
      </c>
      <c r="G95" s="12" t="s">
        <v>594</v>
      </c>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ht="15.75" x14ac:dyDescent="0.25">
      <c r="A96" s="6">
        <v>32</v>
      </c>
      <c r="B96" s="10" t="s">
        <v>0</v>
      </c>
      <c r="C96" s="11" t="s">
        <v>595</v>
      </c>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ht="15.75" x14ac:dyDescent="0.25">
      <c r="A97" s="7"/>
      <c r="B97" s="10" t="s">
        <v>2</v>
      </c>
      <c r="C97" s="12" t="s">
        <v>596</v>
      </c>
      <c r="D97" s="12" t="s">
        <v>22</v>
      </c>
      <c r="E97" s="12" t="s">
        <v>597</v>
      </c>
      <c r="F97" s="12" t="s">
        <v>598</v>
      </c>
      <c r="G97" s="12" t="s">
        <v>599</v>
      </c>
      <c r="H97" s="12" t="s">
        <v>600</v>
      </c>
      <c r="I97" s="12" t="s">
        <v>601</v>
      </c>
      <c r="J97" s="12" t="s">
        <v>602</v>
      </c>
      <c r="K97" s="12" t="s">
        <v>603</v>
      </c>
      <c r="L97" s="12" t="s">
        <v>604</v>
      </c>
      <c r="M97" s="12" t="s">
        <v>605</v>
      </c>
      <c r="N97" s="12" t="s">
        <v>606</v>
      </c>
      <c r="O97" s="12" t="s">
        <v>607</v>
      </c>
      <c r="P97" s="12" t="s">
        <v>105</v>
      </c>
      <c r="Q97" s="12" t="s">
        <v>608</v>
      </c>
      <c r="R97" s="12" t="s">
        <v>365</v>
      </c>
      <c r="S97" s="12" t="s">
        <v>609</v>
      </c>
      <c r="T97" s="12" t="s">
        <v>557</v>
      </c>
      <c r="U97" s="12" t="s">
        <v>528</v>
      </c>
      <c r="V97" s="12" t="s">
        <v>26</v>
      </c>
      <c r="W97" s="12" t="s">
        <v>610</v>
      </c>
      <c r="X97" s="12" t="s">
        <v>131</v>
      </c>
      <c r="Y97" s="12" t="s">
        <v>611</v>
      </c>
      <c r="Z97" s="12" t="s">
        <v>37</v>
      </c>
      <c r="AA97" s="12" t="s">
        <v>612</v>
      </c>
      <c r="AB97" s="12" t="s">
        <v>613</v>
      </c>
      <c r="AC97" s="12" t="s">
        <v>495</v>
      </c>
      <c r="AD97" s="12" t="s">
        <v>173</v>
      </c>
      <c r="AE97" s="12" t="s">
        <v>40</v>
      </c>
      <c r="AF97" s="12" t="s">
        <v>614</v>
      </c>
      <c r="AG97" s="12" t="s">
        <v>615</v>
      </c>
      <c r="AH97" s="12" t="s">
        <v>616</v>
      </c>
      <c r="AI97" s="12" t="s">
        <v>119</v>
      </c>
      <c r="AJ97" s="12" t="s">
        <v>290</v>
      </c>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ht="15.75" x14ac:dyDescent="0.25">
      <c r="A98" s="8"/>
      <c r="B98" s="10" t="s">
        <v>6</v>
      </c>
      <c r="C98" s="12" t="s">
        <v>617</v>
      </c>
      <c r="D98" s="12" t="s">
        <v>618</v>
      </c>
      <c r="E98" s="12" t="s">
        <v>619</v>
      </c>
      <c r="F98" s="12" t="s">
        <v>7</v>
      </c>
      <c r="G98" s="12" t="s">
        <v>620</v>
      </c>
      <c r="H98" s="12" t="s">
        <v>621</v>
      </c>
      <c r="I98" s="12" t="s">
        <v>136</v>
      </c>
      <c r="J98" s="12" t="s">
        <v>622</v>
      </c>
      <c r="K98" s="12" t="s">
        <v>623</v>
      </c>
      <c r="L98" s="12" t="s">
        <v>562</v>
      </c>
      <c r="M98" s="12" t="s">
        <v>344</v>
      </c>
      <c r="N98" s="12" t="s">
        <v>344</v>
      </c>
      <c r="O98" s="12" t="s">
        <v>624</v>
      </c>
      <c r="P98" s="12" t="s">
        <v>625</v>
      </c>
      <c r="Q98" s="12" t="s">
        <v>621</v>
      </c>
      <c r="R98" s="12" t="s">
        <v>626</v>
      </c>
      <c r="S98" s="12" t="s">
        <v>617</v>
      </c>
      <c r="T98" s="12" t="s">
        <v>627</v>
      </c>
      <c r="U98" s="12" t="s">
        <v>628</v>
      </c>
      <c r="V98" s="12" t="s">
        <v>7</v>
      </c>
      <c r="W98" s="12" t="s">
        <v>622</v>
      </c>
      <c r="X98" s="12" t="s">
        <v>629</v>
      </c>
      <c r="Y98" s="12" t="s">
        <v>304</v>
      </c>
      <c r="Z98" s="12" t="s">
        <v>617</v>
      </c>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ht="15.75" x14ac:dyDescent="0.25">
      <c r="A99" s="6">
        <v>33</v>
      </c>
      <c r="B99" s="10" t="s">
        <v>0</v>
      </c>
      <c r="C99" s="11" t="s">
        <v>630</v>
      </c>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ht="15.75" x14ac:dyDescent="0.25">
      <c r="A100" s="7"/>
      <c r="B100" s="10" t="s">
        <v>2</v>
      </c>
      <c r="C100" s="12" t="s">
        <v>40</v>
      </c>
      <c r="D100" s="12" t="s">
        <v>41</v>
      </c>
      <c r="E100" s="12" t="s">
        <v>440</v>
      </c>
      <c r="F100" s="12" t="s">
        <v>27</v>
      </c>
      <c r="G100" s="12" t="s">
        <v>502</v>
      </c>
      <c r="H100" s="12" t="s">
        <v>75</v>
      </c>
      <c r="I100" s="12" t="s">
        <v>631</v>
      </c>
      <c r="J100" s="12" t="s">
        <v>576</v>
      </c>
      <c r="K100" s="12" t="s">
        <v>37</v>
      </c>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ht="15.75" x14ac:dyDescent="0.25">
      <c r="A101" s="8"/>
      <c r="B101" s="10" t="s">
        <v>6</v>
      </c>
      <c r="C101" s="12" t="s">
        <v>53</v>
      </c>
      <c r="D101" s="12" t="s">
        <v>448</v>
      </c>
      <c r="E101" s="12" t="s">
        <v>251</v>
      </c>
      <c r="F101" s="12" t="s">
        <v>632</v>
      </c>
      <c r="G101" s="12" t="s">
        <v>578</v>
      </c>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ht="15.75" x14ac:dyDescent="0.25">
      <c r="A102" s="6">
        <v>34</v>
      </c>
      <c r="B102" s="10" t="s">
        <v>0</v>
      </c>
      <c r="C102" s="11" t="s">
        <v>1361</v>
      </c>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ht="15.75" x14ac:dyDescent="0.25">
      <c r="A103" s="7"/>
      <c r="B103" s="10" t="s">
        <v>2</v>
      </c>
      <c r="C103" s="12" t="s">
        <v>502</v>
      </c>
      <c r="D103" s="12" t="s">
        <v>77</v>
      </c>
      <c r="E103" s="12" t="s">
        <v>633</v>
      </c>
      <c r="F103" s="12" t="s">
        <v>634</v>
      </c>
      <c r="G103" s="12" t="s">
        <v>644</v>
      </c>
      <c r="H103" s="12" t="s">
        <v>1362</v>
      </c>
      <c r="I103" s="12" t="s">
        <v>117</v>
      </c>
      <c r="J103" s="12" t="s">
        <v>90</v>
      </c>
      <c r="K103" s="12" t="s">
        <v>528</v>
      </c>
      <c r="L103" s="12" t="s">
        <v>128</v>
      </c>
      <c r="M103" s="12" t="s">
        <v>576</v>
      </c>
      <c r="N103" s="12" t="s">
        <v>37</v>
      </c>
      <c r="O103" s="12" t="s">
        <v>604</v>
      </c>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ht="15.75" x14ac:dyDescent="0.25">
      <c r="A104" s="8"/>
      <c r="B104" s="10" t="s">
        <v>6</v>
      </c>
      <c r="C104" s="12" t="s">
        <v>251</v>
      </c>
      <c r="D104" s="12" t="s">
        <v>635</v>
      </c>
      <c r="E104" s="12" t="s">
        <v>636</v>
      </c>
      <c r="F104" s="12" t="s">
        <v>649</v>
      </c>
      <c r="G104" s="12" t="s">
        <v>1363</v>
      </c>
      <c r="H104" s="12" t="s">
        <v>94</v>
      </c>
      <c r="I104" s="12" t="s">
        <v>160</v>
      </c>
      <c r="J104" s="12" t="s">
        <v>578</v>
      </c>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ht="15.75" x14ac:dyDescent="0.25">
      <c r="A105" s="6">
        <v>35</v>
      </c>
      <c r="B105" s="10" t="s">
        <v>0</v>
      </c>
      <c r="C105" s="11" t="s">
        <v>637</v>
      </c>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ht="15.75" x14ac:dyDescent="0.25">
      <c r="A106" s="7"/>
      <c r="B106" s="10" t="s">
        <v>2</v>
      </c>
      <c r="C106" s="12" t="s">
        <v>638</v>
      </c>
      <c r="D106" s="12" t="s">
        <v>65</v>
      </c>
      <c r="E106" s="12" t="s">
        <v>362</v>
      </c>
      <c r="F106" s="12" t="s">
        <v>639</v>
      </c>
      <c r="G106" s="12" t="s">
        <v>502</v>
      </c>
      <c r="H106" s="12" t="s">
        <v>75</v>
      </c>
      <c r="I106" s="12" t="s">
        <v>355</v>
      </c>
      <c r="J106" s="12" t="s">
        <v>90</v>
      </c>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ht="15.75" x14ac:dyDescent="0.25">
      <c r="A107" s="8"/>
      <c r="B107" s="10" t="s">
        <v>6</v>
      </c>
      <c r="C107" s="12" t="s">
        <v>640</v>
      </c>
      <c r="D107" s="12" t="s">
        <v>641</v>
      </c>
      <c r="E107" s="12" t="s">
        <v>251</v>
      </c>
      <c r="F107" s="12" t="s">
        <v>368</v>
      </c>
      <c r="G107" s="12" t="s">
        <v>94</v>
      </c>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ht="15.75" x14ac:dyDescent="0.25">
      <c r="A108" s="6">
        <v>36</v>
      </c>
      <c r="B108" s="10" t="s">
        <v>0</v>
      </c>
      <c r="C108" s="11" t="s">
        <v>642</v>
      </c>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ht="15.75" x14ac:dyDescent="0.25">
      <c r="A109" s="7"/>
      <c r="B109" s="10" t="s">
        <v>2</v>
      </c>
      <c r="C109" s="12" t="s">
        <v>643</v>
      </c>
      <c r="D109" s="12" t="s">
        <v>3</v>
      </c>
      <c r="E109" s="12" t="s">
        <v>574</v>
      </c>
      <c r="F109" s="12" t="s">
        <v>575</v>
      </c>
      <c r="G109" s="12" t="s">
        <v>634</v>
      </c>
      <c r="H109" s="12" t="s">
        <v>644</v>
      </c>
      <c r="I109" s="12" t="s">
        <v>645</v>
      </c>
      <c r="J109" s="12" t="s">
        <v>442</v>
      </c>
      <c r="K109" s="12" t="s">
        <v>230</v>
      </c>
      <c r="L109" s="12" t="s">
        <v>646</v>
      </c>
      <c r="M109" s="12" t="s">
        <v>647</v>
      </c>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ht="15.75" x14ac:dyDescent="0.25">
      <c r="A110" s="8"/>
      <c r="B110" s="10" t="s">
        <v>6</v>
      </c>
      <c r="C110" s="12" t="s">
        <v>7</v>
      </c>
      <c r="D110" s="12" t="s">
        <v>577</v>
      </c>
      <c r="E110" s="12" t="s">
        <v>151</v>
      </c>
      <c r="F110" s="12" t="s">
        <v>648</v>
      </c>
      <c r="G110" s="12" t="s">
        <v>636</v>
      </c>
      <c r="H110" s="12" t="s">
        <v>649</v>
      </c>
      <c r="I110" s="12" t="s">
        <v>450</v>
      </c>
      <c r="J110" s="12" t="s">
        <v>650</v>
      </c>
      <c r="K110" s="12" t="s">
        <v>648</v>
      </c>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ht="15.75" x14ac:dyDescent="0.25">
      <c r="A111" s="6">
        <v>37</v>
      </c>
      <c r="B111" s="10" t="s">
        <v>0</v>
      </c>
      <c r="C111" s="11" t="s">
        <v>651</v>
      </c>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ht="15.75" x14ac:dyDescent="0.25">
      <c r="A112" s="7"/>
      <c r="B112" s="10" t="s">
        <v>2</v>
      </c>
      <c r="C112" s="12" t="s">
        <v>652</v>
      </c>
      <c r="D112" s="12" t="s">
        <v>275</v>
      </c>
      <c r="E112" s="12" t="s">
        <v>653</v>
      </c>
      <c r="F112" s="12" t="s">
        <v>644</v>
      </c>
      <c r="G112" s="12" t="s">
        <v>195</v>
      </c>
      <c r="H112" s="12" t="s">
        <v>502</v>
      </c>
      <c r="I112" s="12" t="s">
        <v>654</v>
      </c>
      <c r="J112" s="12" t="s">
        <v>655</v>
      </c>
      <c r="K112" s="12" t="s">
        <v>356</v>
      </c>
      <c r="L112" s="12" t="s">
        <v>27</v>
      </c>
      <c r="M112" s="12" t="s">
        <v>362</v>
      </c>
      <c r="N112" s="12" t="s">
        <v>90</v>
      </c>
      <c r="O112" s="12" t="s">
        <v>656</v>
      </c>
      <c r="P112" s="12" t="s">
        <v>532</v>
      </c>
      <c r="Q112" s="12" t="s">
        <v>31</v>
      </c>
      <c r="R112" s="12" t="s">
        <v>657</v>
      </c>
      <c r="S112" s="12" t="s">
        <v>40</v>
      </c>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ht="15.75" x14ac:dyDescent="0.25">
      <c r="A113" s="8"/>
      <c r="B113" s="10" t="s">
        <v>6</v>
      </c>
      <c r="C113" s="12" t="s">
        <v>636</v>
      </c>
      <c r="D113" s="12" t="s">
        <v>649</v>
      </c>
      <c r="E113" s="12" t="s">
        <v>199</v>
      </c>
      <c r="F113" s="12" t="s">
        <v>251</v>
      </c>
      <c r="G113" s="12" t="s">
        <v>658</v>
      </c>
      <c r="H113" s="12" t="s">
        <v>659</v>
      </c>
      <c r="I113" s="12" t="s">
        <v>369</v>
      </c>
      <c r="J113" s="12" t="s">
        <v>96</v>
      </c>
      <c r="K113" s="12" t="s">
        <v>94</v>
      </c>
      <c r="L113" s="12" t="s">
        <v>538</v>
      </c>
      <c r="M113" s="12" t="s">
        <v>636</v>
      </c>
      <c r="N113" s="12" t="s">
        <v>660</v>
      </c>
      <c r="O113" s="12" t="s">
        <v>96</v>
      </c>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ht="15.75" x14ac:dyDescent="0.25">
      <c r="A114" s="6">
        <v>38</v>
      </c>
      <c r="B114" s="10" t="s">
        <v>0</v>
      </c>
      <c r="C114" s="11" t="s">
        <v>661</v>
      </c>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ht="15.75" x14ac:dyDescent="0.25">
      <c r="A115" s="7"/>
      <c r="B115" s="10" t="s">
        <v>2</v>
      </c>
      <c r="C115" s="12" t="s">
        <v>662</v>
      </c>
      <c r="D115" s="12" t="s">
        <v>663</v>
      </c>
      <c r="E115" s="12" t="s">
        <v>664</v>
      </c>
      <c r="F115" s="12" t="s">
        <v>90</v>
      </c>
      <c r="G115" s="12" t="s">
        <v>665</v>
      </c>
      <c r="H115" s="12" t="s">
        <v>93</v>
      </c>
      <c r="I115" s="12" t="s">
        <v>27</v>
      </c>
      <c r="J115" s="12" t="s">
        <v>666</v>
      </c>
      <c r="K115" s="12" t="s">
        <v>37</v>
      </c>
      <c r="L115" s="12" t="s">
        <v>545</v>
      </c>
      <c r="M115" s="12" t="s">
        <v>542</v>
      </c>
      <c r="N115" s="12" t="s">
        <v>277</v>
      </c>
      <c r="O115" s="12" t="s">
        <v>283</v>
      </c>
      <c r="P115" s="12" t="s">
        <v>38</v>
      </c>
      <c r="Q115" s="12" t="s">
        <v>488</v>
      </c>
      <c r="R115" s="12" t="s">
        <v>290</v>
      </c>
      <c r="S115" s="12" t="s">
        <v>121</v>
      </c>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ht="15.75" x14ac:dyDescent="0.25">
      <c r="A116" s="8"/>
      <c r="B116" s="10" t="s">
        <v>6</v>
      </c>
      <c r="C116" s="12" t="s">
        <v>667</v>
      </c>
      <c r="D116" s="12" t="s">
        <v>448</v>
      </c>
      <c r="E116" s="12" t="s">
        <v>668</v>
      </c>
      <c r="F116" s="12" t="s">
        <v>94</v>
      </c>
      <c r="G116" s="12" t="s">
        <v>669</v>
      </c>
      <c r="H116" s="12" t="s">
        <v>96</v>
      </c>
      <c r="I116" s="12" t="s">
        <v>670</v>
      </c>
      <c r="J116" s="12" t="s">
        <v>549</v>
      </c>
      <c r="K116" s="12" t="s">
        <v>448</v>
      </c>
      <c r="L116" s="12" t="s">
        <v>298</v>
      </c>
      <c r="M116" s="12" t="s">
        <v>51</v>
      </c>
      <c r="N116" s="12" t="s">
        <v>304</v>
      </c>
      <c r="O116" s="12" t="s">
        <v>155</v>
      </c>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ht="15.75" x14ac:dyDescent="0.25">
      <c r="A117" s="6">
        <v>39</v>
      </c>
      <c r="B117" s="10" t="s">
        <v>0</v>
      </c>
      <c r="C117" s="11" t="s">
        <v>1364</v>
      </c>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ht="15.75" x14ac:dyDescent="0.25">
      <c r="A118" s="7"/>
      <c r="B118" s="10" t="s">
        <v>2</v>
      </c>
      <c r="C118" s="12" t="s">
        <v>671</v>
      </c>
      <c r="D118" s="12" t="s">
        <v>672</v>
      </c>
      <c r="E118" s="12" t="s">
        <v>673</v>
      </c>
      <c r="F118" s="12" t="s">
        <v>93</v>
      </c>
      <c r="G118" s="12" t="s">
        <v>665</v>
      </c>
      <c r="H118" s="12" t="s">
        <v>117</v>
      </c>
      <c r="I118" s="12" t="s">
        <v>90</v>
      </c>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ht="15.75" x14ac:dyDescent="0.25">
      <c r="A119" s="8"/>
      <c r="B119" s="10" t="s">
        <v>6</v>
      </c>
      <c r="C119" s="12" t="s">
        <v>674</v>
      </c>
      <c r="D119" s="12" t="s">
        <v>675</v>
      </c>
      <c r="E119" s="12" t="s">
        <v>196</v>
      </c>
      <c r="F119" s="12" t="s">
        <v>96</v>
      </c>
      <c r="G119" s="12" t="s">
        <v>669</v>
      </c>
      <c r="H119" s="12" t="s">
        <v>94</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ht="15.75" x14ac:dyDescent="0.25">
      <c r="A120" s="6">
        <v>40</v>
      </c>
      <c r="B120" s="10" t="s">
        <v>0</v>
      </c>
      <c r="C120" s="11" t="s">
        <v>676</v>
      </c>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ht="15.75" x14ac:dyDescent="0.25">
      <c r="A121" s="7"/>
      <c r="B121" s="10" t="s">
        <v>2</v>
      </c>
      <c r="C121" s="12" t="s">
        <v>677</v>
      </c>
      <c r="D121" s="12" t="s">
        <v>283</v>
      </c>
      <c r="E121" s="12" t="s">
        <v>678</v>
      </c>
      <c r="F121" s="12" t="s">
        <v>679</v>
      </c>
      <c r="G121" s="12" t="s">
        <v>680</v>
      </c>
      <c r="H121" s="12" t="s">
        <v>132</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ht="15.75" x14ac:dyDescent="0.25">
      <c r="A122" s="8"/>
      <c r="B122" s="10" t="s">
        <v>6</v>
      </c>
      <c r="C122" s="12" t="s">
        <v>372</v>
      </c>
      <c r="D122" s="12" t="s">
        <v>298</v>
      </c>
      <c r="E122" s="12" t="s">
        <v>681</v>
      </c>
      <c r="F122" s="12" t="s">
        <v>163</v>
      </c>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ht="15.75" x14ac:dyDescent="0.25">
      <c r="A123" s="6">
        <v>41</v>
      </c>
      <c r="B123" s="10" t="s">
        <v>0</v>
      </c>
      <c r="C123" s="11" t="s">
        <v>682</v>
      </c>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ht="15.75" x14ac:dyDescent="0.25">
      <c r="A124" s="7"/>
      <c r="B124" s="10" t="s">
        <v>2</v>
      </c>
      <c r="C124" s="12" t="s">
        <v>683</v>
      </c>
      <c r="D124" s="12" t="s">
        <v>290</v>
      </c>
      <c r="E124" s="12" t="s">
        <v>27</v>
      </c>
      <c r="F124" s="12" t="s">
        <v>65</v>
      </c>
      <c r="G124" s="12" t="s">
        <v>665</v>
      </c>
      <c r="H124" s="12" t="s">
        <v>172</v>
      </c>
      <c r="I124" s="12" t="s">
        <v>355</v>
      </c>
      <c r="J124" s="12" t="s">
        <v>90</v>
      </c>
      <c r="K124" s="12" t="s">
        <v>684</v>
      </c>
      <c r="L124" s="12" t="s">
        <v>195</v>
      </c>
      <c r="M124" s="12" t="s">
        <v>671</v>
      </c>
      <c r="N124" s="12" t="s">
        <v>77</v>
      </c>
      <c r="O124" s="12" t="s">
        <v>117</v>
      </c>
      <c r="P124" s="12" t="s">
        <v>685</v>
      </c>
      <c r="Q124" s="12" t="s">
        <v>686</v>
      </c>
      <c r="R124" s="12" t="s">
        <v>194</v>
      </c>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ht="15.75" x14ac:dyDescent="0.25">
      <c r="A125" s="8"/>
      <c r="B125" s="10" t="s">
        <v>6</v>
      </c>
      <c r="C125" s="12" t="s">
        <v>304</v>
      </c>
      <c r="D125" s="12" t="s">
        <v>669</v>
      </c>
      <c r="E125" s="12" t="s">
        <v>184</v>
      </c>
      <c r="F125" s="12" t="s">
        <v>368</v>
      </c>
      <c r="G125" s="12" t="s">
        <v>94</v>
      </c>
      <c r="H125" s="12" t="s">
        <v>687</v>
      </c>
      <c r="I125" s="12" t="s">
        <v>199</v>
      </c>
      <c r="J125" s="12" t="s">
        <v>674</v>
      </c>
      <c r="K125" s="12" t="s">
        <v>688</v>
      </c>
      <c r="L125" s="12" t="s">
        <v>198</v>
      </c>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ht="15.75" x14ac:dyDescent="0.25">
      <c r="A126" s="6">
        <v>42</v>
      </c>
      <c r="B126" s="10" t="s">
        <v>0</v>
      </c>
      <c r="C126" s="11" t="s">
        <v>689</v>
      </c>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ht="15.75" x14ac:dyDescent="0.25">
      <c r="A127" s="7"/>
      <c r="B127" s="10" t="s">
        <v>2</v>
      </c>
      <c r="C127" s="12" t="s">
        <v>270</v>
      </c>
      <c r="D127" s="12" t="s">
        <v>3</v>
      </c>
      <c r="E127" s="12" t="s">
        <v>11</v>
      </c>
      <c r="F127" s="12" t="s">
        <v>222</v>
      </c>
      <c r="G127" s="12" t="s">
        <v>29</v>
      </c>
      <c r="H127" s="12" t="s">
        <v>121</v>
      </c>
      <c r="I127" s="12" t="s">
        <v>455</v>
      </c>
      <c r="J127" s="12" t="s">
        <v>690</v>
      </c>
      <c r="K127" s="12" t="s">
        <v>691</v>
      </c>
      <c r="L127" s="12" t="s">
        <v>692</v>
      </c>
      <c r="M127" s="12" t="s">
        <v>532</v>
      </c>
      <c r="N127" s="12" t="s">
        <v>173</v>
      </c>
      <c r="O127" s="12" t="s">
        <v>693</v>
      </c>
      <c r="P127" s="12" t="s">
        <v>230</v>
      </c>
      <c r="Q127" s="12" t="s">
        <v>647</v>
      </c>
      <c r="R127" s="12" t="s">
        <v>694</v>
      </c>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ht="15.75" x14ac:dyDescent="0.25">
      <c r="A128" s="8"/>
      <c r="B128" s="10" t="s">
        <v>6</v>
      </c>
      <c r="C128" s="12" t="s">
        <v>7</v>
      </c>
      <c r="D128" s="12" t="s">
        <v>255</v>
      </c>
      <c r="E128" s="12" t="s">
        <v>45</v>
      </c>
      <c r="F128" s="12" t="s">
        <v>155</v>
      </c>
      <c r="G128" s="12" t="s">
        <v>695</v>
      </c>
      <c r="H128" s="12" t="s">
        <v>696</v>
      </c>
      <c r="I128" s="12" t="s">
        <v>697</v>
      </c>
      <c r="J128" s="12" t="s">
        <v>538</v>
      </c>
      <c r="K128" s="12" t="s">
        <v>698</v>
      </c>
      <c r="L128" s="12" t="s">
        <v>699</v>
      </c>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ht="15.75" x14ac:dyDescent="0.25">
      <c r="A129" s="6">
        <v>43</v>
      </c>
      <c r="B129" s="10" t="s">
        <v>0</v>
      </c>
      <c r="C129" s="11" t="s">
        <v>700</v>
      </c>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ht="15.75" x14ac:dyDescent="0.25">
      <c r="A130" s="7"/>
      <c r="B130" s="10" t="s">
        <v>2</v>
      </c>
      <c r="C130" s="12" t="s">
        <v>701</v>
      </c>
      <c r="D130" s="12" t="s">
        <v>702</v>
      </c>
      <c r="E130" s="12" t="s">
        <v>703</v>
      </c>
      <c r="F130" s="12" t="s">
        <v>117</v>
      </c>
      <c r="G130" s="12" t="s">
        <v>704</v>
      </c>
      <c r="H130" s="12" t="s">
        <v>5</v>
      </c>
      <c r="I130" s="12" t="s">
        <v>545</v>
      </c>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ht="15.75" x14ac:dyDescent="0.25">
      <c r="A131" s="8"/>
      <c r="B131" s="10" t="s">
        <v>6</v>
      </c>
      <c r="C131" s="12" t="s">
        <v>705</v>
      </c>
      <c r="D131" s="12" t="s">
        <v>706</v>
      </c>
      <c r="E131" s="12" t="s">
        <v>707</v>
      </c>
      <c r="F131" s="12" t="s">
        <v>708</v>
      </c>
      <c r="G131" s="12" t="s">
        <v>9</v>
      </c>
      <c r="H131" s="12" t="s">
        <v>549</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ht="15.75" x14ac:dyDescent="0.25">
      <c r="A132" s="6">
        <v>44</v>
      </c>
      <c r="B132" s="10" t="s">
        <v>0</v>
      </c>
      <c r="C132" s="11" t="s">
        <v>709</v>
      </c>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ht="15.75" x14ac:dyDescent="0.25">
      <c r="A133" s="7"/>
      <c r="B133" s="10" t="s">
        <v>2</v>
      </c>
      <c r="C133" s="12" t="s">
        <v>22</v>
      </c>
      <c r="D133" s="12" t="s">
        <v>710</v>
      </c>
      <c r="E133" s="12" t="s">
        <v>711</v>
      </c>
      <c r="F133" s="12" t="s">
        <v>712</v>
      </c>
      <c r="G133" s="12" t="s">
        <v>713</v>
      </c>
      <c r="H133" s="12" t="s">
        <v>714</v>
      </c>
      <c r="I133" s="12" t="s">
        <v>715</v>
      </c>
      <c r="J133" s="12" t="s">
        <v>716</v>
      </c>
      <c r="K133" s="12" t="s">
        <v>495</v>
      </c>
      <c r="L133" s="12" t="s">
        <v>645</v>
      </c>
      <c r="M133" s="12" t="s">
        <v>717</v>
      </c>
      <c r="N133" s="12" t="s">
        <v>718</v>
      </c>
      <c r="O133" s="12" t="s">
        <v>719</v>
      </c>
      <c r="P133" s="12" t="s">
        <v>611</v>
      </c>
      <c r="Q133" s="12" t="s">
        <v>720</v>
      </c>
      <c r="R133" s="12" t="s">
        <v>230</v>
      </c>
      <c r="S133" s="12" t="s">
        <v>721</v>
      </c>
      <c r="T133" s="12" t="s">
        <v>287</v>
      </c>
      <c r="U133" s="12" t="s">
        <v>528</v>
      </c>
      <c r="V133" s="12" t="s">
        <v>316</v>
      </c>
      <c r="W133" s="12" t="s">
        <v>229</v>
      </c>
      <c r="X133" s="12" t="s">
        <v>31</v>
      </c>
      <c r="Y133" s="12" t="s">
        <v>131</v>
      </c>
      <c r="Z133" s="12" t="s">
        <v>722</v>
      </c>
      <c r="AA133" s="12" t="s">
        <v>117</v>
      </c>
      <c r="AB133" s="12" t="s">
        <v>723</v>
      </c>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ht="15.75" x14ac:dyDescent="0.25">
      <c r="A134" s="8"/>
      <c r="B134" s="10" t="s">
        <v>6</v>
      </c>
      <c r="C134" s="12" t="s">
        <v>7</v>
      </c>
      <c r="D134" s="12" t="s">
        <v>724</v>
      </c>
      <c r="E134" s="12" t="s">
        <v>725</v>
      </c>
      <c r="F134" s="12" t="s">
        <v>726</v>
      </c>
      <c r="G134" s="12" t="s">
        <v>727</v>
      </c>
      <c r="H134" s="12" t="s">
        <v>728</v>
      </c>
      <c r="I134" s="12" t="s">
        <v>729</v>
      </c>
      <c r="J134" s="12" t="s">
        <v>730</v>
      </c>
      <c r="K134" s="12" t="s">
        <v>625</v>
      </c>
      <c r="L134" s="12" t="s">
        <v>731</v>
      </c>
      <c r="M134" s="12" t="s">
        <v>149</v>
      </c>
      <c r="N134" s="12" t="s">
        <v>732</v>
      </c>
      <c r="O134" s="12" t="s">
        <v>7</v>
      </c>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ht="15.75" x14ac:dyDescent="0.25">
      <c r="A135" s="6">
        <v>45</v>
      </c>
      <c r="B135" s="10" t="s">
        <v>0</v>
      </c>
      <c r="C135" s="11" t="s">
        <v>733</v>
      </c>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ht="15.75" x14ac:dyDescent="0.25">
      <c r="A136" s="7"/>
      <c r="B136" s="10" t="s">
        <v>2</v>
      </c>
      <c r="C136" s="12" t="s">
        <v>435</v>
      </c>
      <c r="D136" s="12" t="s">
        <v>355</v>
      </c>
      <c r="E136" s="12" t="s">
        <v>226</v>
      </c>
      <c r="F136" s="12" t="s">
        <v>91</v>
      </c>
      <c r="G136" s="12" t="s">
        <v>734</v>
      </c>
      <c r="H136" s="12" t="s">
        <v>234</v>
      </c>
      <c r="I136" s="12" t="s">
        <v>93</v>
      </c>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ht="15.75" x14ac:dyDescent="0.25">
      <c r="A137" s="8"/>
      <c r="B137" s="10" t="s">
        <v>6</v>
      </c>
      <c r="C137" s="12" t="s">
        <v>368</v>
      </c>
      <c r="D137" s="12" t="s">
        <v>94</v>
      </c>
      <c r="E137" s="12" t="s">
        <v>94</v>
      </c>
      <c r="F137" s="12" t="s">
        <v>735</v>
      </c>
      <c r="G137" s="12" t="s">
        <v>96</v>
      </c>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ht="15.75" x14ac:dyDescent="0.25">
      <c r="A138" s="6">
        <v>46</v>
      </c>
      <c r="B138" s="10" t="s">
        <v>0</v>
      </c>
      <c r="C138" s="11" t="s">
        <v>736</v>
      </c>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ht="15.75" x14ac:dyDescent="0.25">
      <c r="A139" s="7"/>
      <c r="B139" s="10" t="s">
        <v>2</v>
      </c>
      <c r="C139" s="12" t="s">
        <v>575</v>
      </c>
      <c r="D139" s="12" t="s">
        <v>282</v>
      </c>
      <c r="E139" s="12" t="s">
        <v>33</v>
      </c>
      <c r="F139" s="12" t="s">
        <v>737</v>
      </c>
      <c r="G139" s="12" t="s">
        <v>230</v>
      </c>
      <c r="H139" s="12" t="s">
        <v>31</v>
      </c>
      <c r="I139" s="12" t="s">
        <v>77</v>
      </c>
      <c r="J139" s="12" t="s">
        <v>738</v>
      </c>
      <c r="K139" s="12" t="s">
        <v>679</v>
      </c>
      <c r="L139" s="12" t="s">
        <v>422</v>
      </c>
      <c r="M139" s="12" t="s">
        <v>739</v>
      </c>
      <c r="N139" s="12" t="s">
        <v>332</v>
      </c>
      <c r="O139" s="12" t="s">
        <v>387</v>
      </c>
      <c r="P139" s="12" t="s">
        <v>290</v>
      </c>
      <c r="Q139" s="12" t="s">
        <v>121</v>
      </c>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ht="15.75" x14ac:dyDescent="0.25">
      <c r="A140" s="8"/>
      <c r="B140" s="10" t="s">
        <v>6</v>
      </c>
      <c r="C140" s="12" t="s">
        <v>151</v>
      </c>
      <c r="D140" s="12" t="s">
        <v>297</v>
      </c>
      <c r="E140" s="12" t="s">
        <v>740</v>
      </c>
      <c r="F140" s="12" t="s">
        <v>741</v>
      </c>
      <c r="G140" s="12" t="s">
        <v>742</v>
      </c>
      <c r="H140" s="12" t="s">
        <v>344</v>
      </c>
      <c r="I140" s="12" t="s">
        <v>404</v>
      </c>
      <c r="J140" s="12" t="s">
        <v>304</v>
      </c>
      <c r="K140" s="12" t="s">
        <v>155</v>
      </c>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ht="15.75" x14ac:dyDescent="0.25">
      <c r="A141" s="6">
        <v>47</v>
      </c>
      <c r="B141" s="10" t="s">
        <v>0</v>
      </c>
      <c r="C141" s="11" t="s">
        <v>743</v>
      </c>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ht="15.75" x14ac:dyDescent="0.25">
      <c r="A142" s="7"/>
      <c r="B142" s="10" t="s">
        <v>2</v>
      </c>
      <c r="C142" s="12" t="s">
        <v>274</v>
      </c>
      <c r="D142" s="12" t="s">
        <v>435</v>
      </c>
      <c r="E142" s="12" t="s">
        <v>744</v>
      </c>
      <c r="F142" s="12" t="s">
        <v>671</v>
      </c>
      <c r="G142" s="12" t="s">
        <v>172</v>
      </c>
      <c r="H142" s="12" t="s">
        <v>543</v>
      </c>
      <c r="I142" s="12" t="s">
        <v>192</v>
      </c>
      <c r="J142" s="12" t="s">
        <v>440</v>
      </c>
      <c r="K142" s="12" t="s">
        <v>576</v>
      </c>
      <c r="L142" s="12" t="s">
        <v>217</v>
      </c>
      <c r="M142" s="12" t="s">
        <v>277</v>
      </c>
      <c r="N142" s="12" t="s">
        <v>745</v>
      </c>
      <c r="O142" s="12" t="s">
        <v>746</v>
      </c>
      <c r="P142" s="12" t="s">
        <v>31</v>
      </c>
      <c r="Q142" s="12" t="s">
        <v>93</v>
      </c>
      <c r="R142" s="12" t="s">
        <v>117</v>
      </c>
      <c r="S142" s="12" t="s">
        <v>365</v>
      </c>
      <c r="T142" s="12" t="s">
        <v>366</v>
      </c>
      <c r="U142" s="12" t="s">
        <v>442</v>
      </c>
      <c r="V142" s="12" t="s">
        <v>532</v>
      </c>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ht="15.75" x14ac:dyDescent="0.25">
      <c r="A143" s="8"/>
      <c r="B143" s="10" t="s">
        <v>6</v>
      </c>
      <c r="C143" s="12" t="s">
        <v>622</v>
      </c>
      <c r="D143" s="12" t="s">
        <v>674</v>
      </c>
      <c r="E143" s="12" t="s">
        <v>184</v>
      </c>
      <c r="F143" s="12" t="s">
        <v>547</v>
      </c>
      <c r="G143" s="12" t="s">
        <v>94</v>
      </c>
      <c r="H143" s="12" t="s">
        <v>196</v>
      </c>
      <c r="I143" s="12" t="s">
        <v>448</v>
      </c>
      <c r="J143" s="12" t="s">
        <v>578</v>
      </c>
      <c r="K143" s="12" t="s">
        <v>747</v>
      </c>
      <c r="L143" s="12" t="s">
        <v>96</v>
      </c>
      <c r="M143" s="12" t="s">
        <v>94</v>
      </c>
      <c r="N143" s="12" t="s">
        <v>450</v>
      </c>
      <c r="O143" s="12" t="s">
        <v>538</v>
      </c>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ht="15.75" x14ac:dyDescent="0.25">
      <c r="A144" s="6">
        <v>48</v>
      </c>
      <c r="B144" s="10" t="s">
        <v>0</v>
      </c>
      <c r="C144" s="11" t="s">
        <v>748</v>
      </c>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ht="15.75" x14ac:dyDescent="0.25">
      <c r="A145" s="7"/>
      <c r="B145" s="10" t="s">
        <v>2</v>
      </c>
      <c r="C145" s="12" t="s">
        <v>382</v>
      </c>
      <c r="D145" s="12" t="s">
        <v>749</v>
      </c>
      <c r="E145" s="12" t="s">
        <v>750</v>
      </c>
      <c r="F145" s="12" t="s">
        <v>751</v>
      </c>
      <c r="G145" s="12" t="s">
        <v>513</v>
      </c>
      <c r="H145" s="12" t="s">
        <v>752</v>
      </c>
      <c r="I145" s="12" t="s">
        <v>753</v>
      </c>
      <c r="J145" s="12" t="s">
        <v>665</v>
      </c>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ht="15.75" x14ac:dyDescent="0.25">
      <c r="A146" s="8"/>
      <c r="B146" s="10" t="s">
        <v>6</v>
      </c>
      <c r="C146" s="12" t="s">
        <v>754</v>
      </c>
      <c r="D146" s="12" t="s">
        <v>755</v>
      </c>
      <c r="E146" s="12" t="s">
        <v>756</v>
      </c>
      <c r="F146" s="12" t="s">
        <v>641</v>
      </c>
      <c r="G146" s="12" t="s">
        <v>641</v>
      </c>
      <c r="H146" s="12" t="s">
        <v>757</v>
      </c>
      <c r="I146" s="12" t="s">
        <v>669</v>
      </c>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ht="15.75" x14ac:dyDescent="0.25">
      <c r="A147" s="6">
        <v>49</v>
      </c>
      <c r="B147" s="10" t="s">
        <v>0</v>
      </c>
      <c r="C147" s="11" t="s">
        <v>758</v>
      </c>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ht="15.75" x14ac:dyDescent="0.25">
      <c r="A148" s="7"/>
      <c r="B148" s="10" t="s">
        <v>2</v>
      </c>
      <c r="C148" s="12" t="s">
        <v>206</v>
      </c>
      <c r="D148" s="12" t="s">
        <v>759</v>
      </c>
      <c r="E148" s="12" t="s">
        <v>760</v>
      </c>
      <c r="F148" s="12" t="s">
        <v>761</v>
      </c>
      <c r="G148" s="12" t="s">
        <v>762</v>
      </c>
      <c r="H148" s="12" t="s">
        <v>22</v>
      </c>
      <c r="I148" s="12" t="s">
        <v>763</v>
      </c>
      <c r="J148" s="12" t="s">
        <v>327</v>
      </c>
      <c r="K148" s="12" t="s">
        <v>764</v>
      </c>
      <c r="L148" s="12" t="s">
        <v>765</v>
      </c>
      <c r="M148" s="12" t="s">
        <v>328</v>
      </c>
      <c r="N148" s="12" t="s">
        <v>766</v>
      </c>
      <c r="O148" s="12" t="s">
        <v>575</v>
      </c>
      <c r="P148" s="12" t="s">
        <v>332</v>
      </c>
      <c r="Q148" s="12" t="s">
        <v>230</v>
      </c>
      <c r="R148" s="12" t="s">
        <v>609</v>
      </c>
      <c r="S148" s="12" t="s">
        <v>240</v>
      </c>
      <c r="T148" s="12" t="s">
        <v>767</v>
      </c>
      <c r="U148" s="12" t="s">
        <v>768</v>
      </c>
      <c r="V148" s="12" t="s">
        <v>422</v>
      </c>
      <c r="W148" s="12" t="s">
        <v>769</v>
      </c>
      <c r="X148" s="12" t="s">
        <v>770</v>
      </c>
      <c r="Y148" s="12" t="s">
        <v>771</v>
      </c>
      <c r="Z148" s="12" t="s">
        <v>117</v>
      </c>
      <c r="AA148" s="12" t="s">
        <v>287</v>
      </c>
      <c r="AB148" s="12" t="s">
        <v>65</v>
      </c>
      <c r="AC148" s="12" t="s">
        <v>772</v>
      </c>
      <c r="AD148" s="12" t="s">
        <v>773</v>
      </c>
      <c r="AE148" s="12" t="s">
        <v>40</v>
      </c>
      <c r="AF148" s="12" t="s">
        <v>41</v>
      </c>
      <c r="AG148" s="12" t="s">
        <v>440</v>
      </c>
      <c r="AH148" s="12" t="s">
        <v>542</v>
      </c>
      <c r="AI148" s="12" t="s">
        <v>774</v>
      </c>
      <c r="AJ148" s="12" t="s">
        <v>775</v>
      </c>
      <c r="AK148" s="12" t="s">
        <v>362</v>
      </c>
      <c r="AL148" s="12" t="s">
        <v>607</v>
      </c>
      <c r="AM148" s="12" t="s">
        <v>532</v>
      </c>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ht="15.75" x14ac:dyDescent="0.25">
      <c r="A149" s="8"/>
      <c r="B149" s="10" t="s">
        <v>6</v>
      </c>
      <c r="C149" s="12" t="s">
        <v>776</v>
      </c>
      <c r="D149" s="12" t="s">
        <v>196</v>
      </c>
      <c r="E149" s="12" t="s">
        <v>777</v>
      </c>
      <c r="F149" s="12" t="s">
        <v>778</v>
      </c>
      <c r="G149" s="12" t="s">
        <v>779</v>
      </c>
      <c r="H149" s="12" t="s">
        <v>151</v>
      </c>
      <c r="I149" s="12" t="s">
        <v>344</v>
      </c>
      <c r="J149" s="12" t="s">
        <v>623</v>
      </c>
      <c r="K149" s="12" t="s">
        <v>265</v>
      </c>
      <c r="L149" s="12" t="s">
        <v>780</v>
      </c>
      <c r="M149" s="12" t="s">
        <v>7</v>
      </c>
      <c r="N149" s="12" t="s">
        <v>781</v>
      </c>
      <c r="O149" s="12" t="s">
        <v>251</v>
      </c>
      <c r="P149" s="12" t="s">
        <v>782</v>
      </c>
      <c r="Q149" s="12" t="s">
        <v>783</v>
      </c>
      <c r="R149" s="12" t="s">
        <v>784</v>
      </c>
      <c r="S149" s="12" t="s">
        <v>785</v>
      </c>
      <c r="T149" s="12" t="s">
        <v>786</v>
      </c>
      <c r="U149" s="12" t="s">
        <v>196</v>
      </c>
      <c r="V149" s="12" t="s">
        <v>787</v>
      </c>
      <c r="W149" s="12" t="s">
        <v>251</v>
      </c>
      <c r="X149" s="12" t="s">
        <v>53</v>
      </c>
      <c r="Y149" s="12" t="s">
        <v>448</v>
      </c>
      <c r="Z149" s="12" t="s">
        <v>788</v>
      </c>
      <c r="AA149" s="12" t="s">
        <v>7</v>
      </c>
      <c r="AB149" s="12" t="s">
        <v>781</v>
      </c>
      <c r="AC149" s="12" t="s">
        <v>621</v>
      </c>
      <c r="AD149" s="12" t="s">
        <v>538</v>
      </c>
      <c r="AE149" s="12" t="s">
        <v>779</v>
      </c>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ht="15.75" x14ac:dyDescent="0.25">
      <c r="A150" s="6">
        <v>50</v>
      </c>
      <c r="B150" s="10" t="s">
        <v>0</v>
      </c>
      <c r="C150" s="11" t="s">
        <v>789</v>
      </c>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ht="15.75" x14ac:dyDescent="0.25">
      <c r="A151" s="7"/>
      <c r="B151" s="10" t="s">
        <v>2</v>
      </c>
      <c r="C151" s="12" t="s">
        <v>461</v>
      </c>
      <c r="D151" s="12" t="s">
        <v>639</v>
      </c>
      <c r="E151" s="12" t="s">
        <v>440</v>
      </c>
      <c r="F151" s="12" t="s">
        <v>117</v>
      </c>
      <c r="G151" s="12" t="s">
        <v>704</v>
      </c>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ht="15.75" x14ac:dyDescent="0.25">
      <c r="A152" s="8"/>
      <c r="B152" s="10" t="s">
        <v>6</v>
      </c>
      <c r="C152" s="12" t="s">
        <v>641</v>
      </c>
      <c r="D152" s="12" t="s">
        <v>448</v>
      </c>
      <c r="E152" s="12" t="s">
        <v>708</v>
      </c>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ht="15.75" x14ac:dyDescent="0.25">
      <c r="A153" s="6">
        <v>51</v>
      </c>
      <c r="B153" s="10" t="s">
        <v>0</v>
      </c>
      <c r="C153" s="11" t="s">
        <v>790</v>
      </c>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ht="15.75" x14ac:dyDescent="0.25">
      <c r="A154" s="7"/>
      <c r="B154" s="10" t="s">
        <v>2</v>
      </c>
      <c r="C154" s="12" t="s">
        <v>3</v>
      </c>
      <c r="D154" s="12" t="s">
        <v>513</v>
      </c>
      <c r="E154" s="12" t="s">
        <v>474</v>
      </c>
      <c r="F154" s="12" t="s">
        <v>791</v>
      </c>
      <c r="G154" s="12" t="s">
        <v>440</v>
      </c>
      <c r="H154" s="12" t="s">
        <v>362</v>
      </c>
      <c r="I154" s="12" t="s">
        <v>792</v>
      </c>
      <c r="J154" s="12" t="s">
        <v>458</v>
      </c>
      <c r="K154" s="12" t="s">
        <v>793</v>
      </c>
      <c r="L154" s="12" t="s">
        <v>665</v>
      </c>
      <c r="M154" s="12" t="s">
        <v>794</v>
      </c>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ht="15.75" x14ac:dyDescent="0.25">
      <c r="A155" s="8"/>
      <c r="B155" s="10" t="s">
        <v>6</v>
      </c>
      <c r="C155" s="12" t="s">
        <v>7</v>
      </c>
      <c r="D155" s="12" t="s">
        <v>480</v>
      </c>
      <c r="E155" s="12" t="s">
        <v>795</v>
      </c>
      <c r="F155" s="12" t="s">
        <v>448</v>
      </c>
      <c r="G155" s="12" t="s">
        <v>796</v>
      </c>
      <c r="H155" s="12" t="s">
        <v>797</v>
      </c>
      <c r="I155" s="12" t="s">
        <v>669</v>
      </c>
      <c r="J155" s="12" t="s">
        <v>798</v>
      </c>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ht="15.75" x14ac:dyDescent="0.25">
      <c r="A156" s="6">
        <v>52</v>
      </c>
      <c r="B156" s="10" t="s">
        <v>0</v>
      </c>
      <c r="C156" s="11" t="s">
        <v>799</v>
      </c>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ht="15.75" x14ac:dyDescent="0.25">
      <c r="A157" s="7"/>
      <c r="B157" s="10" t="s">
        <v>2</v>
      </c>
      <c r="C157" s="12" t="s">
        <v>435</v>
      </c>
      <c r="D157" s="12" t="s">
        <v>800</v>
      </c>
      <c r="E157" s="12" t="s">
        <v>662</v>
      </c>
      <c r="F157" s="12" t="s">
        <v>275</v>
      </c>
      <c r="G157" s="12" t="s">
        <v>801</v>
      </c>
      <c r="H157" s="12" t="s">
        <v>802</v>
      </c>
      <c r="I157" s="12" t="s">
        <v>11</v>
      </c>
      <c r="J157" s="12" t="s">
        <v>121</v>
      </c>
      <c r="K157" s="12" t="s">
        <v>27</v>
      </c>
      <c r="L157" s="12" t="s">
        <v>803</v>
      </c>
      <c r="M157" s="12" t="s">
        <v>422</v>
      </c>
      <c r="N157" s="12" t="s">
        <v>575</v>
      </c>
      <c r="O157" s="12" t="s">
        <v>804</v>
      </c>
      <c r="P157" s="12" t="s">
        <v>805</v>
      </c>
      <c r="Q157" s="12" t="s">
        <v>172</v>
      </c>
      <c r="R157" s="12" t="s">
        <v>806</v>
      </c>
      <c r="S157" s="12" t="s">
        <v>458</v>
      </c>
      <c r="T157" s="12" t="s">
        <v>113</v>
      </c>
      <c r="U157" s="12" t="s">
        <v>91</v>
      </c>
      <c r="V157" s="12" t="s">
        <v>437</v>
      </c>
      <c r="W157" s="12" t="s">
        <v>132</v>
      </c>
      <c r="X157" s="12" t="s">
        <v>807</v>
      </c>
      <c r="Y157" s="12" t="s">
        <v>721</v>
      </c>
      <c r="Z157" s="12" t="s">
        <v>808</v>
      </c>
      <c r="AA157" s="12" t="s">
        <v>31</v>
      </c>
      <c r="AB157" s="12" t="s">
        <v>92</v>
      </c>
      <c r="AC157" s="12" t="s">
        <v>809</v>
      </c>
      <c r="AD157" s="12" t="s">
        <v>557</v>
      </c>
      <c r="AE157" s="12" t="s">
        <v>502</v>
      </c>
      <c r="AF157" s="12" t="s">
        <v>810</v>
      </c>
      <c r="AG157" s="12" t="s">
        <v>811</v>
      </c>
      <c r="AH157" s="12" t="s">
        <v>812</v>
      </c>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ht="15.75" x14ac:dyDescent="0.25">
      <c r="A158" s="8"/>
      <c r="B158" s="10" t="s">
        <v>6</v>
      </c>
      <c r="C158" s="12" t="s">
        <v>155</v>
      </c>
      <c r="D158" s="12" t="s">
        <v>813</v>
      </c>
      <c r="E158" s="12" t="s">
        <v>94</v>
      </c>
      <c r="F158" s="12" t="s">
        <v>45</v>
      </c>
      <c r="G158" s="12" t="s">
        <v>151</v>
      </c>
      <c r="H158" s="12" t="s">
        <v>448</v>
      </c>
      <c r="I158" s="12" t="s">
        <v>814</v>
      </c>
      <c r="J158" s="12" t="s">
        <v>815</v>
      </c>
      <c r="K158" s="12" t="s">
        <v>184</v>
      </c>
      <c r="L158" s="12" t="s">
        <v>448</v>
      </c>
      <c r="M158" s="12" t="s">
        <v>816</v>
      </c>
      <c r="N158" s="12" t="s">
        <v>623</v>
      </c>
      <c r="O158" s="12" t="s">
        <v>147</v>
      </c>
      <c r="P158" s="12" t="s">
        <v>623</v>
      </c>
      <c r="Q158" s="12" t="s">
        <v>445</v>
      </c>
      <c r="R158" s="12" t="s">
        <v>163</v>
      </c>
      <c r="S158" s="12" t="s">
        <v>817</v>
      </c>
      <c r="T158" s="12" t="s">
        <v>94</v>
      </c>
      <c r="U158" s="12" t="s">
        <v>818</v>
      </c>
      <c r="V158" s="12" t="s">
        <v>95</v>
      </c>
      <c r="W158" s="12" t="s">
        <v>819</v>
      </c>
      <c r="X158" s="12" t="s">
        <v>562</v>
      </c>
      <c r="Y158" s="12" t="s">
        <v>251</v>
      </c>
      <c r="Z158" s="12" t="s">
        <v>820</v>
      </c>
      <c r="AA158" s="12" t="s">
        <v>821</v>
      </c>
      <c r="AB158" s="12" t="s">
        <v>45</v>
      </c>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ht="15.75" x14ac:dyDescent="0.25">
      <c r="A159" s="6">
        <v>53</v>
      </c>
      <c r="B159" s="10" t="s">
        <v>0</v>
      </c>
      <c r="C159" s="11" t="s">
        <v>822</v>
      </c>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ht="15.75" x14ac:dyDescent="0.25">
      <c r="A160" s="7"/>
      <c r="B160" s="10" t="s">
        <v>2</v>
      </c>
      <c r="C160" s="12" t="s">
        <v>22</v>
      </c>
      <c r="D160" s="12" t="s">
        <v>823</v>
      </c>
      <c r="E160" s="12" t="s">
        <v>192</v>
      </c>
      <c r="F160" s="12" t="s">
        <v>77</v>
      </c>
      <c r="G160" s="12" t="s">
        <v>502</v>
      </c>
      <c r="H160" s="12" t="s">
        <v>121</v>
      </c>
      <c r="I160" s="12" t="s">
        <v>824</v>
      </c>
      <c r="J160" s="12" t="s">
        <v>825</v>
      </c>
      <c r="K160" s="12" t="s">
        <v>31</v>
      </c>
      <c r="L160" s="12" t="s">
        <v>717</v>
      </c>
      <c r="M160" s="12" t="s">
        <v>826</v>
      </c>
      <c r="N160" s="12" t="s">
        <v>575</v>
      </c>
      <c r="O160" s="12" t="s">
        <v>827</v>
      </c>
      <c r="P160" s="12" t="s">
        <v>828</v>
      </c>
      <c r="Q160" s="12" t="s">
        <v>829</v>
      </c>
      <c r="R160" s="12" t="s">
        <v>117</v>
      </c>
      <c r="S160" s="12" t="s">
        <v>830</v>
      </c>
      <c r="T160" s="12" t="s">
        <v>556</v>
      </c>
      <c r="U160" s="12" t="s">
        <v>831</v>
      </c>
      <c r="V160" s="12" t="s">
        <v>832</v>
      </c>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ht="15.75" x14ac:dyDescent="0.25">
      <c r="A161" s="8"/>
      <c r="B161" s="10" t="s">
        <v>6</v>
      </c>
      <c r="C161" s="12" t="s">
        <v>196</v>
      </c>
      <c r="D161" s="12" t="s">
        <v>251</v>
      </c>
      <c r="E161" s="12" t="s">
        <v>155</v>
      </c>
      <c r="F161" s="12" t="s">
        <v>833</v>
      </c>
      <c r="G161" s="12" t="s">
        <v>7</v>
      </c>
      <c r="H161" s="12" t="s">
        <v>834</v>
      </c>
      <c r="I161" s="12" t="s">
        <v>728</v>
      </c>
      <c r="J161" s="12" t="s">
        <v>835</v>
      </c>
      <c r="K161" s="12" t="s">
        <v>151</v>
      </c>
      <c r="L161" s="12" t="s">
        <v>836</v>
      </c>
      <c r="M161" s="12" t="s">
        <v>837</v>
      </c>
      <c r="N161" s="12" t="s">
        <v>838</v>
      </c>
      <c r="O161" s="12" t="s">
        <v>839</v>
      </c>
      <c r="P161" s="12" t="s">
        <v>7</v>
      </c>
      <c r="Q161" s="12" t="s">
        <v>840</v>
      </c>
      <c r="R161" s="12" t="s">
        <v>841</v>
      </c>
      <c r="S161" s="12" t="s">
        <v>842</v>
      </c>
      <c r="T161" s="12" t="s">
        <v>842</v>
      </c>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ht="15.75" x14ac:dyDescent="0.25">
      <c r="A162" s="6">
        <v>54</v>
      </c>
      <c r="B162" s="10" t="s">
        <v>0</v>
      </c>
      <c r="C162" s="11" t="s">
        <v>1365</v>
      </c>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ht="15.75" x14ac:dyDescent="0.25">
      <c r="A163" s="7"/>
      <c r="B163" s="10" t="s">
        <v>2</v>
      </c>
      <c r="C163" s="12" t="s">
        <v>843</v>
      </c>
      <c r="D163" s="12" t="s">
        <v>3</v>
      </c>
      <c r="E163" s="12" t="s">
        <v>1366</v>
      </c>
      <c r="F163" s="12" t="s">
        <v>40</v>
      </c>
      <c r="G163" s="12" t="s">
        <v>31</v>
      </c>
      <c r="H163" s="12" t="s">
        <v>844</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ht="15.75" x14ac:dyDescent="0.25">
      <c r="A164" s="8"/>
      <c r="B164" s="10" t="s">
        <v>6</v>
      </c>
      <c r="C164" s="12" t="s">
        <v>845</v>
      </c>
      <c r="D164" s="12" t="s">
        <v>7</v>
      </c>
      <c r="E164" s="12" t="s">
        <v>1367</v>
      </c>
      <c r="F164" s="12" t="s">
        <v>846</v>
      </c>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ht="15.75" x14ac:dyDescent="0.25">
      <c r="A165" s="6">
        <v>55</v>
      </c>
      <c r="B165" s="10" t="s">
        <v>0</v>
      </c>
      <c r="C165" s="11" t="s">
        <v>847</v>
      </c>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ht="15.75" x14ac:dyDescent="0.25">
      <c r="A166" s="7"/>
      <c r="B166" s="10" t="s">
        <v>2</v>
      </c>
      <c r="C166" s="12" t="s">
        <v>90</v>
      </c>
      <c r="D166" s="12" t="s">
        <v>195</v>
      </c>
      <c r="E166" s="12" t="s">
        <v>93</v>
      </c>
      <c r="F166" s="12" t="s">
        <v>848</v>
      </c>
      <c r="G166" s="12" t="s">
        <v>117</v>
      </c>
      <c r="H166" s="12" t="s">
        <v>849</v>
      </c>
      <c r="I166" s="12" t="s">
        <v>850</v>
      </c>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ht="15.75" x14ac:dyDescent="0.25">
      <c r="A167" s="8"/>
      <c r="B167" s="10" t="s">
        <v>6</v>
      </c>
      <c r="C167" s="12" t="s">
        <v>94</v>
      </c>
      <c r="D167" s="12" t="s">
        <v>199</v>
      </c>
      <c r="E167" s="12" t="s">
        <v>96</v>
      </c>
      <c r="F167" s="12" t="s">
        <v>851</v>
      </c>
      <c r="G167" s="12" t="s">
        <v>852</v>
      </c>
      <c r="H167" s="12" t="s">
        <v>853</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ht="15.75" x14ac:dyDescent="0.25">
      <c r="A168" s="6">
        <v>56</v>
      </c>
      <c r="B168" s="10" t="s">
        <v>0</v>
      </c>
      <c r="C168" s="11" t="s">
        <v>854</v>
      </c>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ht="15.75" x14ac:dyDescent="0.25">
      <c r="A169" s="7"/>
      <c r="B169" s="10" t="s">
        <v>2</v>
      </c>
      <c r="C169" s="12" t="s">
        <v>800</v>
      </c>
      <c r="D169" s="12" t="s">
        <v>855</v>
      </c>
      <c r="E169" s="12" t="s">
        <v>290</v>
      </c>
      <c r="F169" s="12" t="s">
        <v>65</v>
      </c>
      <c r="G169" s="12" t="s">
        <v>856</v>
      </c>
      <c r="H169" s="12" t="s">
        <v>3</v>
      </c>
      <c r="I169" s="12" t="s">
        <v>857</v>
      </c>
      <c r="J169" s="12" t="s">
        <v>516</v>
      </c>
      <c r="K169" s="12" t="s">
        <v>807</v>
      </c>
      <c r="L169" s="12" t="s">
        <v>356</v>
      </c>
      <c r="M169" s="12" t="s">
        <v>531</v>
      </c>
      <c r="N169" s="12" t="s">
        <v>858</v>
      </c>
      <c r="O169" s="12" t="s">
        <v>859</v>
      </c>
      <c r="P169" s="12" t="s">
        <v>355</v>
      </c>
      <c r="Q169" s="12" t="s">
        <v>721</v>
      </c>
      <c r="R169" s="12" t="s">
        <v>91</v>
      </c>
      <c r="S169" s="12" t="s">
        <v>860</v>
      </c>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row r="170" spans="1:64" ht="15.75" x14ac:dyDescent="0.25">
      <c r="A170" s="8"/>
      <c r="B170" s="10" t="s">
        <v>6</v>
      </c>
      <c r="C170" s="12" t="s">
        <v>861</v>
      </c>
      <c r="D170" s="12" t="s">
        <v>304</v>
      </c>
      <c r="E170" s="12" t="s">
        <v>45</v>
      </c>
      <c r="F170" s="12" t="s">
        <v>862</v>
      </c>
      <c r="G170" s="12" t="s">
        <v>7</v>
      </c>
      <c r="H170" s="12" t="s">
        <v>863</v>
      </c>
      <c r="I170" s="12" t="s">
        <v>522</v>
      </c>
      <c r="J170" s="12" t="s">
        <v>817</v>
      </c>
      <c r="K170" s="12" t="s">
        <v>369</v>
      </c>
      <c r="L170" s="12" t="s">
        <v>537</v>
      </c>
      <c r="M170" s="12" t="s">
        <v>864</v>
      </c>
      <c r="N170" s="12" t="s">
        <v>368</v>
      </c>
      <c r="O170" s="12" t="s">
        <v>865</v>
      </c>
      <c r="P170" s="12" t="s">
        <v>45</v>
      </c>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row>
    <row r="171" spans="1:64" ht="15.75" x14ac:dyDescent="0.25">
      <c r="A171" s="6">
        <v>57</v>
      </c>
      <c r="B171" s="10" t="s">
        <v>0</v>
      </c>
      <c r="C171" s="11" t="s">
        <v>866</v>
      </c>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spans="1:64" ht="15.75" x14ac:dyDescent="0.25">
      <c r="A172" s="7"/>
      <c r="B172" s="10" t="s">
        <v>2</v>
      </c>
      <c r="C172" s="12" t="s">
        <v>867</v>
      </c>
      <c r="D172" s="12" t="s">
        <v>868</v>
      </c>
      <c r="E172" s="12" t="s">
        <v>869</v>
      </c>
      <c r="F172" s="12" t="s">
        <v>290</v>
      </c>
      <c r="G172" s="12" t="s">
        <v>856</v>
      </c>
      <c r="H172" s="12" t="s">
        <v>3</v>
      </c>
      <c r="I172" s="12" t="s">
        <v>857</v>
      </c>
      <c r="J172" s="12" t="s">
        <v>223</v>
      </c>
      <c r="K172" s="12" t="s">
        <v>356</v>
      </c>
      <c r="L172" s="12" t="s">
        <v>870</v>
      </c>
      <c r="M172" s="12" t="s">
        <v>871</v>
      </c>
      <c r="N172" s="12" t="s">
        <v>115</v>
      </c>
      <c r="O172" s="12" t="s">
        <v>872</v>
      </c>
      <c r="P172" s="12" t="s">
        <v>132</v>
      </c>
      <c r="Q172" s="12" t="s">
        <v>873</v>
      </c>
      <c r="R172" s="12" t="s">
        <v>419</v>
      </c>
      <c r="S172" s="12" t="s">
        <v>874</v>
      </c>
      <c r="T172" s="12" t="s">
        <v>495</v>
      </c>
      <c r="U172" s="12" t="s">
        <v>875</v>
      </c>
      <c r="V172" s="12" t="s">
        <v>876</v>
      </c>
      <c r="W172" s="12" t="s">
        <v>877</v>
      </c>
      <c r="X172" s="12" t="s">
        <v>355</v>
      </c>
      <c r="Y172" s="12" t="s">
        <v>56</v>
      </c>
      <c r="Z172" s="12" t="s">
        <v>90</v>
      </c>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spans="1:64" ht="15.75" x14ac:dyDescent="0.25">
      <c r="A173" s="8"/>
      <c r="B173" s="10" t="s">
        <v>6</v>
      </c>
      <c r="C173" s="12" t="s">
        <v>304</v>
      </c>
      <c r="D173" s="12" t="s">
        <v>862</v>
      </c>
      <c r="E173" s="12" t="s">
        <v>7</v>
      </c>
      <c r="F173" s="12" t="s">
        <v>863</v>
      </c>
      <c r="G173" s="12" t="s">
        <v>256</v>
      </c>
      <c r="H173" s="12" t="s">
        <v>878</v>
      </c>
      <c r="I173" s="12" t="s">
        <v>369</v>
      </c>
      <c r="J173" s="12" t="s">
        <v>879</v>
      </c>
      <c r="K173" s="12" t="s">
        <v>880</v>
      </c>
      <c r="L173" s="12" t="s">
        <v>150</v>
      </c>
      <c r="M173" s="12" t="s">
        <v>881</v>
      </c>
      <c r="N173" s="12" t="s">
        <v>163</v>
      </c>
      <c r="O173" s="12" t="s">
        <v>87</v>
      </c>
      <c r="P173" s="12" t="s">
        <v>882</v>
      </c>
      <c r="Q173" s="12" t="s">
        <v>883</v>
      </c>
      <c r="R173" s="12" t="s">
        <v>884</v>
      </c>
      <c r="S173" s="12" t="s">
        <v>368</v>
      </c>
      <c r="T173" s="12" t="s">
        <v>878</v>
      </c>
      <c r="U173" s="12" t="s">
        <v>94</v>
      </c>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spans="1:64" ht="15.75" x14ac:dyDescent="0.25">
      <c r="A174" s="6">
        <v>58</v>
      </c>
      <c r="B174" s="10" t="s">
        <v>0</v>
      </c>
      <c r="C174" s="11" t="s">
        <v>885</v>
      </c>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spans="1:64" ht="15.75" x14ac:dyDescent="0.25">
      <c r="A175" s="7"/>
      <c r="B175" s="10" t="s">
        <v>2</v>
      </c>
      <c r="C175" s="12" t="s">
        <v>441</v>
      </c>
      <c r="D175" s="12" t="s">
        <v>29</v>
      </c>
      <c r="E175" s="12" t="s">
        <v>121</v>
      </c>
      <c r="F175" s="12" t="s">
        <v>3</v>
      </c>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row r="176" spans="1:64" ht="15.75" x14ac:dyDescent="0.25">
      <c r="A176" s="8"/>
      <c r="B176" s="10" t="s">
        <v>6</v>
      </c>
      <c r="C176" s="12" t="s">
        <v>449</v>
      </c>
      <c r="D176" s="12" t="s">
        <v>45</v>
      </c>
      <c r="E176" s="12" t="s">
        <v>155</v>
      </c>
      <c r="F176" s="12" t="s">
        <v>7</v>
      </c>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row>
    <row r="177" spans="1:64" ht="15.75" x14ac:dyDescent="0.25">
      <c r="A177" s="6">
        <v>59</v>
      </c>
      <c r="B177" s="10" t="s">
        <v>0</v>
      </c>
      <c r="C177" s="11" t="s">
        <v>886</v>
      </c>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row>
    <row r="178" spans="1:64" ht="15.75" x14ac:dyDescent="0.25">
      <c r="A178" s="7"/>
      <c r="B178" s="10" t="s">
        <v>2</v>
      </c>
      <c r="C178" s="12" t="s">
        <v>575</v>
      </c>
      <c r="D178" s="12" t="s">
        <v>887</v>
      </c>
      <c r="E178" s="12" t="s">
        <v>40</v>
      </c>
      <c r="F178" s="12" t="s">
        <v>41</v>
      </c>
      <c r="G178" s="12" t="s">
        <v>440</v>
      </c>
      <c r="H178" s="12" t="s">
        <v>117</v>
      </c>
      <c r="I178" s="12" t="s">
        <v>3</v>
      </c>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row>
    <row r="179" spans="1:64" ht="15.75" x14ac:dyDescent="0.25">
      <c r="A179" s="8"/>
      <c r="B179" s="10" t="s">
        <v>6</v>
      </c>
      <c r="C179" s="12" t="s">
        <v>151</v>
      </c>
      <c r="D179" s="12" t="s">
        <v>888</v>
      </c>
      <c r="E179" s="12" t="s">
        <v>53</v>
      </c>
      <c r="F179" s="12" t="s">
        <v>448</v>
      </c>
      <c r="G179" s="12" t="s">
        <v>7</v>
      </c>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row>
    <row r="180" spans="1:64" ht="15.75" x14ac:dyDescent="0.25">
      <c r="A180" s="6">
        <v>60</v>
      </c>
      <c r="B180" s="10" t="s">
        <v>0</v>
      </c>
      <c r="C180" s="11" t="s">
        <v>889</v>
      </c>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row>
    <row r="181" spans="1:64" ht="15.75" x14ac:dyDescent="0.25">
      <c r="A181" s="7"/>
      <c r="B181" s="10" t="s">
        <v>2</v>
      </c>
      <c r="C181" s="12" t="s">
        <v>890</v>
      </c>
      <c r="D181" s="12" t="s">
        <v>5</v>
      </c>
      <c r="E181" s="12" t="s">
        <v>3</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row>
    <row r="182" spans="1:64" ht="15.75" x14ac:dyDescent="0.25">
      <c r="A182" s="8"/>
      <c r="B182" s="10" t="s">
        <v>6</v>
      </c>
      <c r="C182" s="12" t="s">
        <v>891</v>
      </c>
      <c r="D182" s="12" t="s">
        <v>9</v>
      </c>
      <c r="E182" s="12" t="s">
        <v>7</v>
      </c>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row>
    <row r="183" spans="1:64" ht="15.75" x14ac:dyDescent="0.25">
      <c r="A183" s="6">
        <v>61</v>
      </c>
      <c r="B183" s="10" t="s">
        <v>0</v>
      </c>
      <c r="C183" s="11" t="s">
        <v>892</v>
      </c>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row>
    <row r="184" spans="1:64" ht="15.75" x14ac:dyDescent="0.25">
      <c r="A184" s="7"/>
      <c r="B184" s="10" t="s">
        <v>2</v>
      </c>
      <c r="C184" s="12" t="s">
        <v>893</v>
      </c>
      <c r="D184" s="12" t="s">
        <v>461</v>
      </c>
      <c r="E184" s="12" t="s">
        <v>894</v>
      </c>
      <c r="F184" s="12" t="s">
        <v>895</v>
      </c>
      <c r="G184" s="12" t="s">
        <v>896</v>
      </c>
      <c r="H184" s="12" t="s">
        <v>3</v>
      </c>
      <c r="I184" s="12" t="s">
        <v>897</v>
      </c>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row>
    <row r="185" spans="1:64" ht="15.75" x14ac:dyDescent="0.25">
      <c r="A185" s="8"/>
      <c r="B185" s="10" t="s">
        <v>6</v>
      </c>
      <c r="C185" s="12" t="s">
        <v>898</v>
      </c>
      <c r="D185" s="12" t="s">
        <v>899</v>
      </c>
      <c r="E185" s="12" t="s">
        <v>900</v>
      </c>
      <c r="F185" s="12" t="s">
        <v>7</v>
      </c>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row>
    <row r="186" spans="1:64" ht="15.75" x14ac:dyDescent="0.25">
      <c r="A186" s="6">
        <v>62</v>
      </c>
      <c r="B186" s="10" t="s">
        <v>0</v>
      </c>
      <c r="C186" s="11" t="s">
        <v>901</v>
      </c>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row>
    <row r="187" spans="1:64" ht="15.75" x14ac:dyDescent="0.25">
      <c r="A187" s="7"/>
      <c r="B187" s="10" t="s">
        <v>2</v>
      </c>
      <c r="C187" s="12" t="s">
        <v>801</v>
      </c>
      <c r="D187" s="12" t="s">
        <v>902</v>
      </c>
      <c r="E187" s="12" t="s">
        <v>566</v>
      </c>
      <c r="F187" s="12" t="s">
        <v>11</v>
      </c>
      <c r="G187" s="12" t="s">
        <v>121</v>
      </c>
      <c r="H187" s="12" t="s">
        <v>90</v>
      </c>
      <c r="I187" s="12" t="s">
        <v>3</v>
      </c>
      <c r="J187" s="12" t="s">
        <v>27</v>
      </c>
      <c r="K187" s="12" t="s">
        <v>93</v>
      </c>
      <c r="L187" s="12" t="s">
        <v>422</v>
      </c>
      <c r="M187" s="12" t="s">
        <v>173</v>
      </c>
      <c r="N187" s="12" t="s">
        <v>903</v>
      </c>
      <c r="O187" s="12" t="s">
        <v>172</v>
      </c>
      <c r="P187" s="12" t="s">
        <v>556</v>
      </c>
      <c r="Q187" s="12" t="s">
        <v>362</v>
      </c>
      <c r="R187" s="12" t="s">
        <v>441</v>
      </c>
      <c r="S187" s="12" t="s">
        <v>31</v>
      </c>
      <c r="T187" s="12" t="s">
        <v>904</v>
      </c>
      <c r="U187" s="12" t="s">
        <v>366</v>
      </c>
      <c r="V187" s="12" t="s">
        <v>713</v>
      </c>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row>
    <row r="188" spans="1:64" ht="15.75" x14ac:dyDescent="0.25">
      <c r="A188" s="8"/>
      <c r="B188" s="10" t="s">
        <v>6</v>
      </c>
      <c r="C188" s="12" t="s">
        <v>570</v>
      </c>
      <c r="D188" s="12" t="s">
        <v>155</v>
      </c>
      <c r="E188" s="12" t="s">
        <v>94</v>
      </c>
      <c r="F188" s="12" t="s">
        <v>7</v>
      </c>
      <c r="G188" s="12" t="s">
        <v>96</v>
      </c>
      <c r="H188" s="12" t="s">
        <v>905</v>
      </c>
      <c r="I188" s="12" t="s">
        <v>184</v>
      </c>
      <c r="J188" s="12" t="s">
        <v>449</v>
      </c>
      <c r="K188" s="12" t="s">
        <v>906</v>
      </c>
      <c r="L188" s="12" t="s">
        <v>906</v>
      </c>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row>
    <row r="189" spans="1:64" ht="15.75" x14ac:dyDescent="0.25">
      <c r="A189" s="6">
        <v>63</v>
      </c>
      <c r="B189" s="10" t="s">
        <v>0</v>
      </c>
      <c r="C189" s="11" t="s">
        <v>907</v>
      </c>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row>
    <row r="190" spans="1:64" ht="15.75" x14ac:dyDescent="0.25">
      <c r="A190" s="7"/>
      <c r="B190" s="10" t="s">
        <v>2</v>
      </c>
      <c r="C190" s="12" t="s">
        <v>908</v>
      </c>
      <c r="D190" s="12" t="s">
        <v>341</v>
      </c>
      <c r="E190" s="12" t="s">
        <v>29</v>
      </c>
      <c r="F190" s="12" t="s">
        <v>909</v>
      </c>
      <c r="G190" s="12" t="s">
        <v>575</v>
      </c>
      <c r="H190" s="12" t="s">
        <v>287</v>
      </c>
      <c r="I190" s="12" t="s">
        <v>910</v>
      </c>
      <c r="J190" s="12" t="s">
        <v>911</v>
      </c>
      <c r="K190" s="12" t="s">
        <v>502</v>
      </c>
      <c r="L190" s="12" t="s">
        <v>912</v>
      </c>
      <c r="M190" s="12" t="s">
        <v>91</v>
      </c>
      <c r="N190" s="12" t="s">
        <v>913</v>
      </c>
      <c r="O190" s="12" t="s">
        <v>290</v>
      </c>
      <c r="P190" s="12" t="s">
        <v>440</v>
      </c>
      <c r="Q190" s="12" t="s">
        <v>914</v>
      </c>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row>
    <row r="191" spans="1:64" ht="15.75" x14ac:dyDescent="0.25">
      <c r="A191" s="8"/>
      <c r="B191" s="10" t="s">
        <v>6</v>
      </c>
      <c r="C191" s="12" t="s">
        <v>352</v>
      </c>
      <c r="D191" s="12" t="s">
        <v>45</v>
      </c>
      <c r="E191" s="12" t="s">
        <v>915</v>
      </c>
      <c r="F191" s="12" t="s">
        <v>151</v>
      </c>
      <c r="G191" s="12" t="s">
        <v>916</v>
      </c>
      <c r="H191" s="12" t="s">
        <v>917</v>
      </c>
      <c r="I191" s="12" t="s">
        <v>251</v>
      </c>
      <c r="J191" s="12" t="s">
        <v>918</v>
      </c>
      <c r="K191" s="12" t="s">
        <v>919</v>
      </c>
      <c r="L191" s="12" t="s">
        <v>304</v>
      </c>
      <c r="M191" s="12" t="s">
        <v>448</v>
      </c>
      <c r="N191" s="12" t="s">
        <v>920</v>
      </c>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row>
    <row r="192" spans="1:64" ht="15.75" x14ac:dyDescent="0.25">
      <c r="A192" s="6">
        <v>64</v>
      </c>
      <c r="B192" s="10" t="s">
        <v>0</v>
      </c>
      <c r="C192" s="11" t="s">
        <v>1417</v>
      </c>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row>
    <row r="193" spans="1:64" ht="15.75" x14ac:dyDescent="0.25">
      <c r="A193" s="7"/>
      <c r="B193" s="10" t="s">
        <v>2</v>
      </c>
      <c r="C193" s="12" t="s">
        <v>5</v>
      </c>
      <c r="D193" s="12" t="s">
        <v>168</v>
      </c>
      <c r="E193" s="12" t="s">
        <v>921</v>
      </c>
      <c r="F193" s="12" t="s">
        <v>474</v>
      </c>
      <c r="G193" s="12" t="s">
        <v>474</v>
      </c>
      <c r="H193" s="12" t="s">
        <v>566</v>
      </c>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row>
    <row r="194" spans="1:64" ht="15.75" x14ac:dyDescent="0.25">
      <c r="A194" s="8"/>
      <c r="B194" s="10" t="s">
        <v>6</v>
      </c>
      <c r="C194" s="12" t="s">
        <v>9</v>
      </c>
      <c r="D194" s="12" t="s">
        <v>181</v>
      </c>
      <c r="E194" s="12" t="s">
        <v>922</v>
      </c>
      <c r="F194" s="12" t="s">
        <v>480</v>
      </c>
      <c r="G194" s="12" t="s">
        <v>480</v>
      </c>
      <c r="H194" s="12" t="s">
        <v>570</v>
      </c>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row>
    <row r="195" spans="1:64" ht="15.75" x14ac:dyDescent="0.25">
      <c r="A195" s="6">
        <v>65</v>
      </c>
      <c r="B195" s="10" t="s">
        <v>0</v>
      </c>
      <c r="C195" s="11" t="s">
        <v>923</v>
      </c>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row>
    <row r="196" spans="1:64" ht="15.75" x14ac:dyDescent="0.25">
      <c r="A196" s="7"/>
      <c r="B196" s="10" t="s">
        <v>2</v>
      </c>
      <c r="C196" s="12" t="s">
        <v>3</v>
      </c>
      <c r="D196" s="12" t="s">
        <v>924</v>
      </c>
      <c r="E196" s="12" t="s">
        <v>925</v>
      </c>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row>
    <row r="197" spans="1:64" ht="15.75" x14ac:dyDescent="0.25">
      <c r="A197" s="8"/>
      <c r="B197" s="10" t="s">
        <v>6</v>
      </c>
      <c r="C197" s="12" t="s">
        <v>7</v>
      </c>
      <c r="D197" s="12" t="s">
        <v>926</v>
      </c>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row>
    <row r="198" spans="1:64" ht="15.75" x14ac:dyDescent="0.25">
      <c r="A198" s="6">
        <v>66</v>
      </c>
      <c r="B198" s="10" t="s">
        <v>0</v>
      </c>
      <c r="C198" s="11" t="s">
        <v>927</v>
      </c>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row>
    <row r="199" spans="1:64" ht="15.75" x14ac:dyDescent="0.25">
      <c r="A199" s="7"/>
      <c r="B199" s="10" t="s">
        <v>2</v>
      </c>
      <c r="C199" s="12" t="s">
        <v>928</v>
      </c>
      <c r="D199" s="12" t="s">
        <v>551</v>
      </c>
      <c r="E199" s="12" t="s">
        <v>3</v>
      </c>
      <c r="F199" s="12" t="s">
        <v>929</v>
      </c>
      <c r="G199" s="12" t="s">
        <v>126</v>
      </c>
      <c r="H199" s="12" t="s">
        <v>365</v>
      </c>
      <c r="I199" s="12" t="s">
        <v>241</v>
      </c>
      <c r="J199" s="12" t="s">
        <v>121</v>
      </c>
      <c r="K199" s="12" t="s">
        <v>930</v>
      </c>
      <c r="L199" s="12" t="s">
        <v>931</v>
      </c>
      <c r="M199" s="12" t="s">
        <v>932</v>
      </c>
      <c r="N199" s="12" t="s">
        <v>31</v>
      </c>
      <c r="O199" s="12" t="s">
        <v>933</v>
      </c>
      <c r="P199" s="12" t="s">
        <v>934</v>
      </c>
      <c r="Q199" s="12" t="s">
        <v>935</v>
      </c>
      <c r="R199" s="12" t="s">
        <v>936</v>
      </c>
      <c r="S199" s="12" t="s">
        <v>527</v>
      </c>
      <c r="T199" s="12" t="s">
        <v>495</v>
      </c>
      <c r="U199" s="12" t="s">
        <v>937</v>
      </c>
      <c r="V199" s="12" t="s">
        <v>216</v>
      </c>
      <c r="W199" s="12" t="s">
        <v>938</v>
      </c>
      <c r="X199" s="12" t="s">
        <v>502</v>
      </c>
      <c r="Y199" s="12" t="s">
        <v>939</v>
      </c>
      <c r="Z199" s="12" t="s">
        <v>65</v>
      </c>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row>
    <row r="200" spans="1:64" ht="15.75" x14ac:dyDescent="0.25">
      <c r="A200" s="8"/>
      <c r="B200" s="10" t="s">
        <v>6</v>
      </c>
      <c r="C200" s="12" t="s">
        <v>7</v>
      </c>
      <c r="D200" s="12" t="s">
        <v>940</v>
      </c>
      <c r="E200" s="12" t="s">
        <v>941</v>
      </c>
      <c r="F200" s="12" t="s">
        <v>199</v>
      </c>
      <c r="G200" s="12" t="s">
        <v>158</v>
      </c>
      <c r="H200" s="12" t="s">
        <v>155</v>
      </c>
      <c r="I200" s="12" t="s">
        <v>942</v>
      </c>
      <c r="J200" s="12" t="s">
        <v>943</v>
      </c>
      <c r="K200" s="12" t="s">
        <v>944</v>
      </c>
      <c r="L200" s="12" t="s">
        <v>1411</v>
      </c>
      <c r="M200" s="12" t="s">
        <v>945</v>
      </c>
      <c r="N200" s="12" t="s">
        <v>946</v>
      </c>
      <c r="O200" s="12" t="s">
        <v>947</v>
      </c>
      <c r="P200" s="12" t="s">
        <v>948</v>
      </c>
      <c r="Q200" s="12" t="s">
        <v>949</v>
      </c>
      <c r="R200" s="12" t="s">
        <v>250</v>
      </c>
      <c r="S200" s="12" t="s">
        <v>950</v>
      </c>
      <c r="T200" s="12" t="s">
        <v>199</v>
      </c>
      <c r="U200" s="12" t="s">
        <v>251</v>
      </c>
      <c r="V200" s="12" t="s">
        <v>951</v>
      </c>
      <c r="W200" s="12" t="s">
        <v>940</v>
      </c>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row>
    <row r="201" spans="1:64" ht="15.75" x14ac:dyDescent="0.25">
      <c r="A201" s="6">
        <v>67</v>
      </c>
      <c r="B201" s="10" t="s">
        <v>0</v>
      </c>
      <c r="C201" s="11" t="s">
        <v>952</v>
      </c>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row>
    <row r="202" spans="1:64" ht="15.75" x14ac:dyDescent="0.25">
      <c r="A202" s="7"/>
      <c r="B202" s="10" t="s">
        <v>2</v>
      </c>
      <c r="C202" s="12" t="s">
        <v>5</v>
      </c>
      <c r="D202" s="12" t="s">
        <v>686</v>
      </c>
      <c r="E202" s="12" t="s">
        <v>3</v>
      </c>
      <c r="F202" s="12" t="s">
        <v>31</v>
      </c>
      <c r="G202" s="12" t="s">
        <v>575</v>
      </c>
      <c r="H202" s="12" t="s">
        <v>953</v>
      </c>
      <c r="I202" s="12" t="s">
        <v>29</v>
      </c>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row>
    <row r="203" spans="1:64" ht="15.75" x14ac:dyDescent="0.25">
      <c r="A203" s="8"/>
      <c r="B203" s="10" t="s">
        <v>6</v>
      </c>
      <c r="C203" s="12" t="s">
        <v>9</v>
      </c>
      <c r="D203" s="12" t="s">
        <v>7</v>
      </c>
      <c r="E203" s="12" t="s">
        <v>151</v>
      </c>
      <c r="F203" s="12" t="s">
        <v>45</v>
      </c>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row>
    <row r="204" spans="1:64" ht="15.75" x14ac:dyDescent="0.25">
      <c r="A204" s="6">
        <v>68</v>
      </c>
      <c r="B204" s="10" t="s">
        <v>0</v>
      </c>
      <c r="C204" s="11" t="s">
        <v>954</v>
      </c>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row>
    <row r="205" spans="1:64" ht="15.75" x14ac:dyDescent="0.25">
      <c r="A205" s="7"/>
      <c r="B205" s="10" t="s">
        <v>2</v>
      </c>
      <c r="C205" s="12" t="s">
        <v>22</v>
      </c>
      <c r="D205" s="12" t="s">
        <v>955</v>
      </c>
      <c r="E205" s="12" t="s">
        <v>956</v>
      </c>
      <c r="F205" s="12" t="s">
        <v>717</v>
      </c>
      <c r="G205" s="12" t="s">
        <v>957</v>
      </c>
      <c r="H205" s="12" t="s">
        <v>958</v>
      </c>
      <c r="I205" s="12" t="s">
        <v>959</v>
      </c>
      <c r="J205" s="12" t="s">
        <v>332</v>
      </c>
      <c r="K205" s="12" t="s">
        <v>575</v>
      </c>
      <c r="L205" s="12" t="s">
        <v>362</v>
      </c>
      <c r="M205" s="12" t="s">
        <v>365</v>
      </c>
      <c r="N205" s="12" t="s">
        <v>36</v>
      </c>
      <c r="O205" s="12" t="s">
        <v>960</v>
      </c>
      <c r="P205" s="12" t="s">
        <v>316</v>
      </c>
      <c r="Q205" s="12" t="s">
        <v>858</v>
      </c>
      <c r="R205" s="12" t="s">
        <v>462</v>
      </c>
      <c r="S205" s="12" t="s">
        <v>91</v>
      </c>
      <c r="T205" s="12" t="s">
        <v>825</v>
      </c>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row>
    <row r="206" spans="1:64" ht="15.75" x14ac:dyDescent="0.25">
      <c r="A206" s="8"/>
      <c r="B206" s="10" t="s">
        <v>6</v>
      </c>
      <c r="C206" s="12" t="s">
        <v>728</v>
      </c>
      <c r="D206" s="12" t="s">
        <v>961</v>
      </c>
      <c r="E206" s="12" t="s">
        <v>7</v>
      </c>
      <c r="F206" s="12" t="s">
        <v>962</v>
      </c>
      <c r="G206" s="12" t="s">
        <v>139</v>
      </c>
      <c r="H206" s="12" t="s">
        <v>344</v>
      </c>
      <c r="I206" s="12" t="s">
        <v>151</v>
      </c>
      <c r="J206" s="12" t="s">
        <v>50</v>
      </c>
      <c r="K206" s="12" t="s">
        <v>183</v>
      </c>
      <c r="L206" s="12" t="s">
        <v>467</v>
      </c>
      <c r="M206" s="12" t="s">
        <v>139</v>
      </c>
      <c r="N206" s="12" t="s">
        <v>7</v>
      </c>
      <c r="O206" s="12" t="s">
        <v>834</v>
      </c>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row>
    <row r="207" spans="1:64" ht="15.75" x14ac:dyDescent="0.25">
      <c r="A207" s="6">
        <v>69</v>
      </c>
      <c r="B207" s="10" t="s">
        <v>0</v>
      </c>
      <c r="C207" s="11" t="s">
        <v>1419</v>
      </c>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row>
    <row r="208" spans="1:64" ht="15.75" x14ac:dyDescent="0.25">
      <c r="A208" s="7"/>
      <c r="B208" s="10" t="s">
        <v>2</v>
      </c>
      <c r="C208" s="12" t="s">
        <v>494</v>
      </c>
      <c r="D208" s="12" t="s">
        <v>704</v>
      </c>
      <c r="E208" s="12" t="s">
        <v>37</v>
      </c>
      <c r="F208" s="12" t="s">
        <v>1045</v>
      </c>
      <c r="G208" s="12" t="s">
        <v>176</v>
      </c>
      <c r="H208" s="12" t="s">
        <v>665</v>
      </c>
      <c r="I208" s="12" t="s">
        <v>365</v>
      </c>
      <c r="J208" s="12" t="s">
        <v>330</v>
      </c>
      <c r="K208" s="12" t="s">
        <v>277</v>
      </c>
      <c r="L208" s="12" t="s">
        <v>963</v>
      </c>
      <c r="M208" s="12" t="s">
        <v>26</v>
      </c>
      <c r="N208" s="12" t="s">
        <v>671</v>
      </c>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row>
    <row r="209" spans="1:64" ht="15.75" x14ac:dyDescent="0.25">
      <c r="A209" s="8"/>
      <c r="B209" s="10" t="s">
        <v>6</v>
      </c>
      <c r="C209" s="12" t="s">
        <v>708</v>
      </c>
      <c r="D209" s="12" t="s">
        <v>1048</v>
      </c>
      <c r="E209" s="12" t="s">
        <v>186</v>
      </c>
      <c r="F209" s="12" t="s">
        <v>669</v>
      </c>
      <c r="G209" s="12" t="s">
        <v>964</v>
      </c>
      <c r="H209" s="12" t="s">
        <v>674</v>
      </c>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row>
    <row r="210" spans="1:64" ht="15.75" x14ac:dyDescent="0.25">
      <c r="A210" s="6">
        <v>70</v>
      </c>
      <c r="B210" s="10" t="s">
        <v>0</v>
      </c>
      <c r="C210" s="11" t="s">
        <v>965</v>
      </c>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row>
    <row r="211" spans="1:64" ht="15.75" x14ac:dyDescent="0.25">
      <c r="A211" s="7"/>
      <c r="B211" s="10" t="s">
        <v>2</v>
      </c>
      <c r="C211" s="12" t="s">
        <v>966</v>
      </c>
      <c r="D211" s="12" t="s">
        <v>527</v>
      </c>
      <c r="E211" s="12" t="s">
        <v>243</v>
      </c>
      <c r="F211" s="12" t="s">
        <v>575</v>
      </c>
      <c r="G211" s="12" t="s">
        <v>967</v>
      </c>
      <c r="H211" s="12" t="s">
        <v>132</v>
      </c>
      <c r="I211" s="12" t="s">
        <v>968</v>
      </c>
      <c r="J211" s="12" t="s">
        <v>969</v>
      </c>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row>
    <row r="212" spans="1:64" ht="15.75" x14ac:dyDescent="0.25">
      <c r="A212" s="8"/>
      <c r="B212" s="10" t="s">
        <v>6</v>
      </c>
      <c r="C212" s="12" t="s">
        <v>970</v>
      </c>
      <c r="D212" s="12" t="s">
        <v>267</v>
      </c>
      <c r="E212" s="12" t="s">
        <v>151</v>
      </c>
      <c r="F212" s="12" t="s">
        <v>971</v>
      </c>
      <c r="G212" s="12" t="s">
        <v>163</v>
      </c>
      <c r="H212" s="12" t="s">
        <v>972</v>
      </c>
      <c r="I212" s="12" t="s">
        <v>973</v>
      </c>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row>
    <row r="213" spans="1:64" ht="15.75" x14ac:dyDescent="0.25">
      <c r="A213" s="6">
        <v>71</v>
      </c>
      <c r="B213" s="10" t="s">
        <v>0</v>
      </c>
      <c r="C213" s="11" t="s">
        <v>974</v>
      </c>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row>
    <row r="214" spans="1:64" ht="15.75" x14ac:dyDescent="0.25">
      <c r="A214" s="7"/>
      <c r="B214" s="10" t="s">
        <v>2</v>
      </c>
      <c r="C214" s="12" t="s">
        <v>975</v>
      </c>
      <c r="D214" s="12" t="s">
        <v>271</v>
      </c>
      <c r="E214" s="12" t="s">
        <v>327</v>
      </c>
      <c r="F214" s="12" t="s">
        <v>773</v>
      </c>
      <c r="G214" s="12" t="s">
        <v>176</v>
      </c>
      <c r="H214" s="12" t="s">
        <v>744</v>
      </c>
      <c r="I214" s="12" t="s">
        <v>875</v>
      </c>
      <c r="J214" s="12" t="s">
        <v>634</v>
      </c>
      <c r="K214" s="12" t="s">
        <v>644</v>
      </c>
      <c r="L214" s="12" t="s">
        <v>442</v>
      </c>
      <c r="M214" s="12" t="s">
        <v>565</v>
      </c>
      <c r="N214" s="12" t="s">
        <v>174</v>
      </c>
      <c r="O214" s="12" t="s">
        <v>498</v>
      </c>
      <c r="P214" s="12" t="s">
        <v>976</v>
      </c>
      <c r="Q214" s="12" t="s">
        <v>167</v>
      </c>
      <c r="R214" s="12" t="s">
        <v>121</v>
      </c>
      <c r="S214" s="12" t="s">
        <v>977</v>
      </c>
      <c r="T214" s="12" t="s">
        <v>978</v>
      </c>
      <c r="U214" s="12" t="s">
        <v>170</v>
      </c>
      <c r="V214" s="12" t="s">
        <v>194</v>
      </c>
      <c r="W214" s="12" t="s">
        <v>285</v>
      </c>
      <c r="X214" s="12" t="s">
        <v>712</v>
      </c>
      <c r="Y214" s="12" t="s">
        <v>230</v>
      </c>
      <c r="Z214" s="12" t="s">
        <v>419</v>
      </c>
      <c r="AA214" s="12" t="s">
        <v>979</v>
      </c>
      <c r="AB214" s="12" t="s">
        <v>665</v>
      </c>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row>
    <row r="215" spans="1:64" ht="15.75" x14ac:dyDescent="0.25">
      <c r="A215" s="8"/>
      <c r="B215" s="10" t="s">
        <v>6</v>
      </c>
      <c r="C215" s="12" t="s">
        <v>787</v>
      </c>
      <c r="D215" s="12" t="s">
        <v>186</v>
      </c>
      <c r="E215" s="12" t="s">
        <v>622</v>
      </c>
      <c r="F215" s="12" t="s">
        <v>883</v>
      </c>
      <c r="G215" s="12" t="s">
        <v>636</v>
      </c>
      <c r="H215" s="12" t="s">
        <v>649</v>
      </c>
      <c r="I215" s="12" t="s">
        <v>450</v>
      </c>
      <c r="J215" s="12" t="s">
        <v>185</v>
      </c>
      <c r="K215" s="12" t="s">
        <v>293</v>
      </c>
      <c r="L215" s="12" t="s">
        <v>980</v>
      </c>
      <c r="M215" s="12" t="s">
        <v>180</v>
      </c>
      <c r="N215" s="12" t="s">
        <v>251</v>
      </c>
      <c r="O215" s="12" t="s">
        <v>155</v>
      </c>
      <c r="P215" s="12" t="s">
        <v>981</v>
      </c>
      <c r="Q215" s="12" t="s">
        <v>982</v>
      </c>
      <c r="R215" s="12" t="s">
        <v>198</v>
      </c>
      <c r="S215" s="12" t="s">
        <v>300</v>
      </c>
      <c r="T215" s="12" t="s">
        <v>251</v>
      </c>
      <c r="U215" s="12" t="s">
        <v>983</v>
      </c>
      <c r="V215" s="12" t="s">
        <v>669</v>
      </c>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row>
    <row r="216" spans="1:64" ht="15.75" x14ac:dyDescent="0.25">
      <c r="A216" s="6">
        <v>72</v>
      </c>
      <c r="B216" s="10" t="s">
        <v>0</v>
      </c>
      <c r="C216" s="11" t="s">
        <v>984</v>
      </c>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row>
    <row r="217" spans="1:64" ht="15.75" x14ac:dyDescent="0.25">
      <c r="A217" s="7"/>
      <c r="B217" s="10" t="s">
        <v>2</v>
      </c>
      <c r="C217" s="12" t="s">
        <v>306</v>
      </c>
      <c r="D217" s="12" t="s">
        <v>869</v>
      </c>
      <c r="E217" s="12" t="s">
        <v>290</v>
      </c>
      <c r="F217" s="12" t="s">
        <v>645</v>
      </c>
      <c r="G217" s="12" t="s">
        <v>3</v>
      </c>
      <c r="H217" s="12" t="s">
        <v>985</v>
      </c>
      <c r="I217" s="12" t="s">
        <v>117</v>
      </c>
      <c r="J217" s="12" t="s">
        <v>986</v>
      </c>
      <c r="K217" s="12" t="s">
        <v>987</v>
      </c>
      <c r="L217" s="12" t="s">
        <v>362</v>
      </c>
      <c r="M217" s="12" t="s">
        <v>173</v>
      </c>
      <c r="N217" s="12" t="s">
        <v>75</v>
      </c>
      <c r="O217" s="12" t="s">
        <v>279</v>
      </c>
      <c r="P217" s="12" t="s">
        <v>988</v>
      </c>
      <c r="Q217" s="12" t="s">
        <v>91</v>
      </c>
      <c r="R217" s="12" t="s">
        <v>989</v>
      </c>
      <c r="S217" s="12" t="s">
        <v>990</v>
      </c>
      <c r="T217" s="12" t="s">
        <v>991</v>
      </c>
      <c r="U217" s="12" t="s">
        <v>992</v>
      </c>
      <c r="V217" s="12" t="s">
        <v>131</v>
      </c>
      <c r="W217" s="12" t="s">
        <v>993</v>
      </c>
      <c r="X217" s="12" t="s">
        <v>170</v>
      </c>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row>
    <row r="218" spans="1:64" ht="15.75" x14ac:dyDescent="0.25">
      <c r="A218" s="8"/>
      <c r="B218" s="10" t="s">
        <v>6</v>
      </c>
      <c r="C218" s="12" t="s">
        <v>304</v>
      </c>
      <c r="D218" s="12" t="s">
        <v>7</v>
      </c>
      <c r="E218" s="12" t="s">
        <v>994</v>
      </c>
      <c r="F218" s="12" t="s">
        <v>995</v>
      </c>
      <c r="G218" s="12" t="s">
        <v>996</v>
      </c>
      <c r="H218" s="12" t="s">
        <v>292</v>
      </c>
      <c r="I218" s="12" t="s">
        <v>997</v>
      </c>
      <c r="J218" s="12" t="s">
        <v>998</v>
      </c>
      <c r="K218" s="12" t="s">
        <v>999</v>
      </c>
      <c r="L218" s="12" t="s">
        <v>1000</v>
      </c>
      <c r="M218" s="12" t="s">
        <v>1001</v>
      </c>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row>
    <row r="219" spans="1:64" ht="15.75" x14ac:dyDescent="0.25">
      <c r="A219" s="6">
        <v>73</v>
      </c>
      <c r="B219" s="10" t="s">
        <v>0</v>
      </c>
      <c r="C219" s="11" t="s">
        <v>1002</v>
      </c>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row>
    <row r="220" spans="1:64" ht="15.75" x14ac:dyDescent="0.25">
      <c r="A220" s="7"/>
      <c r="B220" s="10" t="s">
        <v>2</v>
      </c>
      <c r="C220" s="12" t="s">
        <v>37</v>
      </c>
      <c r="D220" s="12" t="s">
        <v>1003</v>
      </c>
      <c r="E220" s="12" t="s">
        <v>615</v>
      </c>
      <c r="F220" s="12" t="s">
        <v>26</v>
      </c>
      <c r="G220" s="12" t="s">
        <v>803</v>
      </c>
      <c r="H220" s="12" t="s">
        <v>679</v>
      </c>
      <c r="I220" s="12" t="s">
        <v>36</v>
      </c>
      <c r="J220" s="12" t="s">
        <v>1004</v>
      </c>
      <c r="K220" s="12" t="s">
        <v>240</v>
      </c>
      <c r="L220" s="12" t="s">
        <v>290</v>
      </c>
      <c r="M220" s="12" t="s">
        <v>495</v>
      </c>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row>
    <row r="221" spans="1:64" ht="15.75" x14ac:dyDescent="0.25">
      <c r="A221" s="8"/>
      <c r="B221" s="10" t="s">
        <v>6</v>
      </c>
      <c r="C221" s="12" t="s">
        <v>1005</v>
      </c>
      <c r="D221" s="12" t="s">
        <v>813</v>
      </c>
      <c r="E221" s="12" t="s">
        <v>50</v>
      </c>
      <c r="F221" s="12" t="s">
        <v>1006</v>
      </c>
      <c r="G221" s="12" t="s">
        <v>265</v>
      </c>
      <c r="H221" s="12" t="s">
        <v>304</v>
      </c>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row>
    <row r="222" spans="1:64" ht="15.75" x14ac:dyDescent="0.25">
      <c r="A222" s="6">
        <v>74</v>
      </c>
      <c r="B222" s="10" t="s">
        <v>0</v>
      </c>
      <c r="C222" s="11" t="s">
        <v>1007</v>
      </c>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row>
    <row r="223" spans="1:64" ht="15.75" x14ac:dyDescent="0.25">
      <c r="A223" s="7"/>
      <c r="B223" s="10" t="s">
        <v>2</v>
      </c>
      <c r="C223" s="12" t="s">
        <v>33</v>
      </c>
      <c r="D223" s="12" t="s">
        <v>105</v>
      </c>
      <c r="E223" s="12" t="s">
        <v>201</v>
      </c>
      <c r="F223" s="12" t="s">
        <v>230</v>
      </c>
      <c r="G223" s="12" t="s">
        <v>124</v>
      </c>
      <c r="H223" s="12" t="s">
        <v>502</v>
      </c>
      <c r="I223" s="12" t="s">
        <v>678</v>
      </c>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row>
    <row r="224" spans="1:64" ht="15.75" x14ac:dyDescent="0.25">
      <c r="A224" s="8"/>
      <c r="B224" s="10" t="s">
        <v>6</v>
      </c>
      <c r="C224" s="12" t="s">
        <v>136</v>
      </c>
      <c r="D224" s="12" t="s">
        <v>203</v>
      </c>
      <c r="E224" s="12" t="s">
        <v>157</v>
      </c>
      <c r="F224" s="12" t="s">
        <v>251</v>
      </c>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row>
    <row r="225" spans="1:64" ht="15.75" x14ac:dyDescent="0.25">
      <c r="A225" s="6">
        <v>75</v>
      </c>
      <c r="B225" s="10" t="s">
        <v>0</v>
      </c>
      <c r="C225" s="11" t="s">
        <v>1008</v>
      </c>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row>
    <row r="226" spans="1:64" ht="15.75" x14ac:dyDescent="0.25">
      <c r="A226" s="7"/>
      <c r="B226" s="10" t="s">
        <v>2</v>
      </c>
      <c r="C226" s="12" t="s">
        <v>1009</v>
      </c>
      <c r="D226" s="12" t="s">
        <v>75</v>
      </c>
      <c r="E226" s="12" t="s">
        <v>1010</v>
      </c>
      <c r="F226" s="12" t="s">
        <v>502</v>
      </c>
      <c r="G226" s="12" t="s">
        <v>534</v>
      </c>
      <c r="H226" s="12" t="s">
        <v>290</v>
      </c>
      <c r="I226" s="12" t="s">
        <v>121</v>
      </c>
      <c r="J226" s="12" t="s">
        <v>514</v>
      </c>
      <c r="K226" s="12" t="s">
        <v>332</v>
      </c>
      <c r="L226" s="12" t="s">
        <v>1011</v>
      </c>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row>
    <row r="227" spans="1:64" ht="15.75" x14ac:dyDescent="0.25">
      <c r="A227" s="8"/>
      <c r="B227" s="10" t="s">
        <v>6</v>
      </c>
      <c r="C227" s="12" t="s">
        <v>1012</v>
      </c>
      <c r="D227" s="12" t="s">
        <v>251</v>
      </c>
      <c r="E227" s="12" t="s">
        <v>304</v>
      </c>
      <c r="F227" s="12" t="s">
        <v>155</v>
      </c>
      <c r="G227" s="12" t="s">
        <v>520</v>
      </c>
      <c r="H227" s="12" t="s">
        <v>344</v>
      </c>
      <c r="I227" s="12" t="s">
        <v>1013</v>
      </c>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row>
    <row r="228" spans="1:64" ht="15.75" x14ac:dyDescent="0.25">
      <c r="A228" s="6">
        <v>76</v>
      </c>
      <c r="B228" s="10" t="s">
        <v>0</v>
      </c>
      <c r="C228" s="11" t="s">
        <v>1014</v>
      </c>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row>
    <row r="229" spans="1:64" ht="15.75" x14ac:dyDescent="0.25">
      <c r="A229" s="7"/>
      <c r="B229" s="10" t="s">
        <v>2</v>
      </c>
      <c r="C229" s="12" t="s">
        <v>1015</v>
      </c>
      <c r="D229" s="12" t="s">
        <v>1016</v>
      </c>
      <c r="E229" s="12" t="s">
        <v>644</v>
      </c>
      <c r="F229" s="12" t="s">
        <v>1017</v>
      </c>
      <c r="G229" s="12" t="s">
        <v>1018</v>
      </c>
      <c r="H229" s="12" t="s">
        <v>1019</v>
      </c>
      <c r="I229" s="12" t="s">
        <v>1020</v>
      </c>
      <c r="J229" s="12" t="s">
        <v>365</v>
      </c>
      <c r="K229" s="12" t="s">
        <v>960</v>
      </c>
      <c r="L229" s="12" t="s">
        <v>1011</v>
      </c>
      <c r="M229" s="12" t="s">
        <v>124</v>
      </c>
      <c r="N229" s="12" t="s">
        <v>1021</v>
      </c>
      <c r="O229" s="12" t="s">
        <v>366</v>
      </c>
      <c r="P229" s="12" t="s">
        <v>502</v>
      </c>
      <c r="Q229" s="12" t="s">
        <v>1022</v>
      </c>
      <c r="R229" s="12" t="s">
        <v>553</v>
      </c>
      <c r="S229" s="12" t="s">
        <v>1023</v>
      </c>
      <c r="T229" s="12" t="s">
        <v>244</v>
      </c>
      <c r="U229" s="12" t="s">
        <v>1024</v>
      </c>
      <c r="V229" s="12" t="s">
        <v>1025</v>
      </c>
      <c r="W229" s="12" t="s">
        <v>665</v>
      </c>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row>
    <row r="230" spans="1:64" ht="15.75" x14ac:dyDescent="0.25">
      <c r="A230" s="8"/>
      <c r="B230" s="10" t="s">
        <v>6</v>
      </c>
      <c r="C230" s="12" t="s">
        <v>1026</v>
      </c>
      <c r="D230" s="12" t="s">
        <v>1027</v>
      </c>
      <c r="E230" s="12" t="s">
        <v>649</v>
      </c>
      <c r="F230" s="12" t="s">
        <v>1028</v>
      </c>
      <c r="G230" s="12" t="s">
        <v>1029</v>
      </c>
      <c r="H230" s="12" t="s">
        <v>1030</v>
      </c>
      <c r="I230" s="12" t="s">
        <v>1031</v>
      </c>
      <c r="J230" s="12" t="s">
        <v>183</v>
      </c>
      <c r="K230" s="12" t="s">
        <v>1013</v>
      </c>
      <c r="L230" s="12" t="s">
        <v>157</v>
      </c>
      <c r="M230" s="12" t="s">
        <v>1032</v>
      </c>
      <c r="N230" s="12" t="s">
        <v>251</v>
      </c>
      <c r="O230" s="12" t="s">
        <v>1033</v>
      </c>
      <c r="P230" s="12" t="s">
        <v>559</v>
      </c>
      <c r="Q230" s="12" t="s">
        <v>1034</v>
      </c>
      <c r="R230" s="12" t="s">
        <v>268</v>
      </c>
      <c r="S230" s="12" t="s">
        <v>1035</v>
      </c>
      <c r="T230" s="12" t="s">
        <v>1036</v>
      </c>
      <c r="U230" s="12" t="s">
        <v>669</v>
      </c>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row>
    <row r="231" spans="1:64" ht="15.75" x14ac:dyDescent="0.25">
      <c r="A231" s="6">
        <v>77</v>
      </c>
      <c r="B231" s="10" t="s">
        <v>0</v>
      </c>
      <c r="C231" s="11" t="s">
        <v>1037</v>
      </c>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row>
    <row r="232" spans="1:64" ht="15.75" x14ac:dyDescent="0.25">
      <c r="A232" s="7"/>
      <c r="B232" s="10" t="s">
        <v>2</v>
      </c>
      <c r="C232" s="12" t="s">
        <v>90</v>
      </c>
      <c r="D232" s="12" t="s">
        <v>92</v>
      </c>
      <c r="E232" s="12" t="s">
        <v>91</v>
      </c>
      <c r="F232" s="12" t="s">
        <v>1038</v>
      </c>
      <c r="G232" s="12" t="s">
        <v>1039</v>
      </c>
      <c r="H232" s="12" t="s">
        <v>93</v>
      </c>
      <c r="I232" s="12" t="s">
        <v>105</v>
      </c>
      <c r="J232" s="12" t="s">
        <v>809</v>
      </c>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row>
    <row r="233" spans="1:64" ht="15.75" x14ac:dyDescent="0.25">
      <c r="A233" s="8"/>
      <c r="B233" s="10" t="s">
        <v>6</v>
      </c>
      <c r="C233" s="12" t="s">
        <v>94</v>
      </c>
      <c r="D233" s="12" t="s">
        <v>95</v>
      </c>
      <c r="E233" s="12" t="s">
        <v>1040</v>
      </c>
      <c r="F233" s="12" t="s">
        <v>1041</v>
      </c>
      <c r="G233" s="12" t="s">
        <v>96</v>
      </c>
      <c r="H233" s="12" t="s">
        <v>136</v>
      </c>
      <c r="I233" s="12" t="s">
        <v>819</v>
      </c>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row>
    <row r="234" spans="1:64" ht="15.75" x14ac:dyDescent="0.25">
      <c r="A234" s="6">
        <v>78</v>
      </c>
      <c r="B234" s="10" t="s">
        <v>0</v>
      </c>
      <c r="C234" s="11" t="s">
        <v>1042</v>
      </c>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row>
    <row r="235" spans="1:64" ht="15.75" x14ac:dyDescent="0.25">
      <c r="A235" s="7"/>
      <c r="B235" s="10" t="s">
        <v>2</v>
      </c>
      <c r="C235" s="12" t="s">
        <v>365</v>
      </c>
      <c r="D235" s="12" t="s">
        <v>1043</v>
      </c>
      <c r="E235" s="12" t="s">
        <v>514</v>
      </c>
      <c r="F235" s="12" t="s">
        <v>1044</v>
      </c>
      <c r="G235" s="12" t="s">
        <v>498</v>
      </c>
      <c r="H235" s="12" t="s">
        <v>960</v>
      </c>
      <c r="I235" s="12" t="s">
        <v>124</v>
      </c>
      <c r="J235" s="12" t="s">
        <v>289</v>
      </c>
      <c r="K235" s="12" t="s">
        <v>361</v>
      </c>
      <c r="L235" s="12" t="s">
        <v>1045</v>
      </c>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row>
    <row r="236" spans="1:64" ht="15.75" x14ac:dyDescent="0.25">
      <c r="A236" s="8"/>
      <c r="B236" s="10" t="s">
        <v>6</v>
      </c>
      <c r="C236" s="12" t="s">
        <v>1046</v>
      </c>
      <c r="D236" s="12" t="s">
        <v>520</v>
      </c>
      <c r="E236" s="12" t="s">
        <v>1047</v>
      </c>
      <c r="F236" s="12" t="s">
        <v>293</v>
      </c>
      <c r="G236" s="12" t="s">
        <v>183</v>
      </c>
      <c r="H236" s="12" t="s">
        <v>157</v>
      </c>
      <c r="I236" s="12" t="s">
        <v>303</v>
      </c>
      <c r="J236" s="12" t="s">
        <v>375</v>
      </c>
      <c r="K236" s="12" t="s">
        <v>1048</v>
      </c>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row>
    <row r="237" spans="1:64" ht="15.75" x14ac:dyDescent="0.25">
      <c r="A237" s="6">
        <v>79</v>
      </c>
      <c r="B237" s="10" t="s">
        <v>0</v>
      </c>
      <c r="C237" s="11" t="s">
        <v>1049</v>
      </c>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row>
    <row r="238" spans="1:64" ht="15.75" x14ac:dyDescent="0.25">
      <c r="A238" s="7"/>
      <c r="B238" s="10" t="s">
        <v>2</v>
      </c>
      <c r="C238" s="12" t="s">
        <v>1050</v>
      </c>
      <c r="D238" s="12" t="s">
        <v>1051</v>
      </c>
      <c r="E238" s="12" t="s">
        <v>1052</v>
      </c>
      <c r="F238" s="12" t="s">
        <v>1053</v>
      </c>
      <c r="G238" s="12" t="s">
        <v>1054</v>
      </c>
      <c r="H238" s="12" t="s">
        <v>1055</v>
      </c>
      <c r="I238" s="12" t="s">
        <v>1056</v>
      </c>
      <c r="J238" s="12" t="s">
        <v>1057</v>
      </c>
      <c r="K238" s="12" t="s">
        <v>1058</v>
      </c>
      <c r="L238" s="12" t="s">
        <v>271</v>
      </c>
      <c r="M238" s="12" t="s">
        <v>800</v>
      </c>
      <c r="N238" s="12" t="s">
        <v>1059</v>
      </c>
      <c r="O238" s="12" t="s">
        <v>801</v>
      </c>
      <c r="P238" s="12" t="s">
        <v>1060</v>
      </c>
      <c r="Q238" s="12" t="s">
        <v>1061</v>
      </c>
      <c r="R238" s="12" t="s">
        <v>1062</v>
      </c>
      <c r="S238" s="12" t="s">
        <v>527</v>
      </c>
      <c r="T238" s="12" t="s">
        <v>1063</v>
      </c>
      <c r="U238" s="12" t="s">
        <v>177</v>
      </c>
      <c r="V238" s="12" t="s">
        <v>338</v>
      </c>
      <c r="W238" s="12" t="s">
        <v>1064</v>
      </c>
      <c r="X238" s="12" t="s">
        <v>1065</v>
      </c>
      <c r="Y238" s="12" t="s">
        <v>176</v>
      </c>
      <c r="Z238" s="12" t="s">
        <v>1066</v>
      </c>
      <c r="AA238" s="12" t="s">
        <v>1067</v>
      </c>
      <c r="AB238" s="12" t="s">
        <v>1068</v>
      </c>
      <c r="AC238" s="12" t="s">
        <v>1069</v>
      </c>
      <c r="AD238" s="12" t="s">
        <v>1070</v>
      </c>
      <c r="AE238" s="12" t="s">
        <v>277</v>
      </c>
      <c r="AF238" s="12" t="s">
        <v>1071</v>
      </c>
      <c r="AG238" s="12" t="s">
        <v>1072</v>
      </c>
      <c r="AH238" s="12" t="s">
        <v>230</v>
      </c>
      <c r="AI238" s="12" t="s">
        <v>1073</v>
      </c>
      <c r="AJ238" s="12" t="s">
        <v>226</v>
      </c>
      <c r="AK238" s="12" t="s">
        <v>1074</v>
      </c>
      <c r="AL238" s="12" t="s">
        <v>565</v>
      </c>
      <c r="AM238" s="12" t="s">
        <v>1075</v>
      </c>
      <c r="AN238" s="12" t="s">
        <v>518</v>
      </c>
      <c r="AO238" s="12" t="s">
        <v>1076</v>
      </c>
      <c r="AP238" s="12" t="s">
        <v>1077</v>
      </c>
      <c r="AQ238" s="12" t="s">
        <v>455</v>
      </c>
      <c r="AR238" s="12" t="s">
        <v>419</v>
      </c>
      <c r="AS238" s="12" t="s">
        <v>1078</v>
      </c>
      <c r="AT238" s="12" t="s">
        <v>844</v>
      </c>
      <c r="AU238" s="12" t="s">
        <v>1079</v>
      </c>
      <c r="AV238" s="12" t="s">
        <v>1080</v>
      </c>
      <c r="AW238" s="12" t="s">
        <v>283</v>
      </c>
      <c r="AX238" s="12" t="s">
        <v>1081</v>
      </c>
      <c r="AY238" s="12" t="s">
        <v>1082</v>
      </c>
      <c r="AZ238" s="12" t="s">
        <v>117</v>
      </c>
      <c r="BA238" s="12" t="s">
        <v>244</v>
      </c>
      <c r="BB238" s="12" t="s">
        <v>1083</v>
      </c>
      <c r="BC238" s="12" t="s">
        <v>1084</v>
      </c>
      <c r="BD238" s="12" t="s">
        <v>1085</v>
      </c>
      <c r="BE238" s="12" t="s">
        <v>615</v>
      </c>
      <c r="BF238" s="12" t="s">
        <v>362</v>
      </c>
      <c r="BG238" s="12" t="s">
        <v>40</v>
      </c>
      <c r="BH238" s="12" t="s">
        <v>614</v>
      </c>
      <c r="BI238" s="12" t="s">
        <v>1086</v>
      </c>
      <c r="BJ238" s="12" t="s">
        <v>1087</v>
      </c>
      <c r="BK238" s="12" t="s">
        <v>858</v>
      </c>
      <c r="BL238" s="12" t="s">
        <v>383</v>
      </c>
    </row>
    <row r="239" spans="1:64" ht="15.75" x14ac:dyDescent="0.25">
      <c r="A239" s="8"/>
      <c r="B239" s="10" t="s">
        <v>6</v>
      </c>
      <c r="C239" s="12" t="s">
        <v>1088</v>
      </c>
      <c r="D239" s="12" t="s">
        <v>7</v>
      </c>
      <c r="E239" s="12" t="s">
        <v>1089</v>
      </c>
      <c r="F239" s="12" t="s">
        <v>1090</v>
      </c>
      <c r="G239" s="12" t="s">
        <v>635</v>
      </c>
      <c r="H239" s="12" t="s">
        <v>1091</v>
      </c>
      <c r="I239" s="12" t="s">
        <v>1092</v>
      </c>
      <c r="J239" s="12" t="s">
        <v>187</v>
      </c>
      <c r="K239" s="12" t="s">
        <v>635</v>
      </c>
      <c r="L239" s="12" t="s">
        <v>1093</v>
      </c>
      <c r="M239" s="12" t="s">
        <v>1094</v>
      </c>
      <c r="N239" s="12" t="s">
        <v>1095</v>
      </c>
      <c r="O239" s="12" t="s">
        <v>186</v>
      </c>
      <c r="P239" s="12" t="s">
        <v>7</v>
      </c>
      <c r="Q239" s="12" t="s">
        <v>522</v>
      </c>
      <c r="R239" s="12" t="s">
        <v>1096</v>
      </c>
      <c r="S239" s="12" t="s">
        <v>45</v>
      </c>
      <c r="T239" s="12" t="s">
        <v>1097</v>
      </c>
      <c r="U239" s="12" t="s">
        <v>1098</v>
      </c>
      <c r="V239" s="12" t="s">
        <v>1099</v>
      </c>
      <c r="W239" s="12" t="s">
        <v>1100</v>
      </c>
      <c r="X239" s="12" t="s">
        <v>1092</v>
      </c>
      <c r="Y239" s="12" t="s">
        <v>1101</v>
      </c>
      <c r="Z239" s="12" t="s">
        <v>1102</v>
      </c>
      <c r="AA239" s="12" t="s">
        <v>1103</v>
      </c>
      <c r="AB239" s="12" t="s">
        <v>1104</v>
      </c>
      <c r="AC239" s="12" t="s">
        <v>524</v>
      </c>
      <c r="AD239" s="12" t="s">
        <v>1105</v>
      </c>
      <c r="AE239" s="12" t="s">
        <v>1106</v>
      </c>
      <c r="AF239" s="12" t="s">
        <v>1092</v>
      </c>
      <c r="AG239" s="12" t="s">
        <v>1107</v>
      </c>
      <c r="AH239" s="12" t="s">
        <v>846</v>
      </c>
      <c r="AI239" s="12" t="s">
        <v>1108</v>
      </c>
      <c r="AJ239" s="12" t="s">
        <v>298</v>
      </c>
      <c r="AK239" s="12" t="s">
        <v>1109</v>
      </c>
      <c r="AL239" s="12" t="s">
        <v>45</v>
      </c>
      <c r="AM239" s="12" t="s">
        <v>268</v>
      </c>
      <c r="AN239" s="12" t="s">
        <v>1110</v>
      </c>
      <c r="AO239" s="12" t="s">
        <v>1111</v>
      </c>
      <c r="AP239" s="12" t="s">
        <v>1091</v>
      </c>
      <c r="AQ239" s="12" t="s">
        <v>7</v>
      </c>
      <c r="AR239" s="12" t="s">
        <v>1093</v>
      </c>
      <c r="AS239" s="12" t="s">
        <v>628</v>
      </c>
      <c r="AT239" s="12" t="s">
        <v>7</v>
      </c>
      <c r="AU239" s="12" t="s">
        <v>1112</v>
      </c>
      <c r="AV239" s="12" t="s">
        <v>522</v>
      </c>
      <c r="AW239" s="12" t="s">
        <v>7</v>
      </c>
      <c r="AX239" s="12" t="s">
        <v>399</v>
      </c>
      <c r="AY239" s="12"/>
      <c r="AZ239" s="12"/>
      <c r="BA239" s="12"/>
      <c r="BB239" s="12"/>
      <c r="BC239" s="12"/>
      <c r="BD239" s="12"/>
      <c r="BE239" s="12"/>
      <c r="BF239" s="12"/>
      <c r="BG239" s="12"/>
      <c r="BH239" s="12"/>
      <c r="BI239" s="12"/>
      <c r="BJ239" s="12"/>
      <c r="BK239" s="12"/>
      <c r="BL239" s="12"/>
    </row>
    <row r="240" spans="1:64" ht="15.75" x14ac:dyDescent="0.25">
      <c r="A240" s="6">
        <v>80</v>
      </c>
      <c r="B240" s="10" t="s">
        <v>0</v>
      </c>
      <c r="C240" s="11" t="s">
        <v>1113</v>
      </c>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row>
    <row r="241" spans="1:64" ht="15.75" x14ac:dyDescent="0.25">
      <c r="A241" s="7"/>
      <c r="B241" s="10" t="s">
        <v>2</v>
      </c>
      <c r="C241" s="12" t="s">
        <v>1017</v>
      </c>
      <c r="D241" s="12" t="s">
        <v>1045</v>
      </c>
      <c r="E241" s="12" t="s">
        <v>566</v>
      </c>
      <c r="F241" s="12" t="s">
        <v>91</v>
      </c>
      <c r="G241" s="12" t="s">
        <v>495</v>
      </c>
      <c r="H241" s="12" t="s">
        <v>283</v>
      </c>
      <c r="I241" s="12" t="s">
        <v>77</v>
      </c>
      <c r="J241" s="12" t="s">
        <v>1114</v>
      </c>
      <c r="K241" s="12" t="s">
        <v>1115</v>
      </c>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row>
    <row r="242" spans="1:64" ht="15.75" x14ac:dyDescent="0.25">
      <c r="A242" s="8"/>
      <c r="B242" s="10" t="s">
        <v>6</v>
      </c>
      <c r="C242" s="12" t="s">
        <v>1028</v>
      </c>
      <c r="D242" s="12" t="s">
        <v>1048</v>
      </c>
      <c r="E242" s="12" t="s">
        <v>570</v>
      </c>
      <c r="F242" s="12" t="s">
        <v>298</v>
      </c>
      <c r="G242" s="12" t="s">
        <v>1116</v>
      </c>
      <c r="H242" s="12" t="s">
        <v>1117</v>
      </c>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row>
    <row r="243" spans="1:64" ht="15.75" x14ac:dyDescent="0.25">
      <c r="A243" s="6">
        <v>81</v>
      </c>
      <c r="B243" s="10" t="s">
        <v>0</v>
      </c>
      <c r="C243" s="11" t="s">
        <v>1118</v>
      </c>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row>
    <row r="244" spans="1:64" ht="15.75" x14ac:dyDescent="0.25">
      <c r="A244" s="7"/>
      <c r="B244" s="10" t="s">
        <v>2</v>
      </c>
      <c r="C244" s="12" t="s">
        <v>341</v>
      </c>
      <c r="D244" s="12" t="s">
        <v>29</v>
      </c>
      <c r="E244" s="12" t="s">
        <v>556</v>
      </c>
      <c r="F244" s="12" t="s">
        <v>124</v>
      </c>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row>
    <row r="245" spans="1:64" ht="15.75" x14ac:dyDescent="0.25">
      <c r="A245" s="8"/>
      <c r="B245" s="10" t="s">
        <v>6</v>
      </c>
      <c r="C245" s="12" t="s">
        <v>352</v>
      </c>
      <c r="D245" s="12" t="s">
        <v>45</v>
      </c>
      <c r="E245" s="12" t="s">
        <v>157</v>
      </c>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row>
    <row r="246" spans="1:64" ht="15.75" x14ac:dyDescent="0.25">
      <c r="A246" s="6">
        <v>82</v>
      </c>
      <c r="B246" s="10" t="s">
        <v>0</v>
      </c>
      <c r="C246" s="11" t="s">
        <v>1119</v>
      </c>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row>
    <row r="247" spans="1:64" ht="15.75" x14ac:dyDescent="0.25">
      <c r="A247" s="7"/>
      <c r="B247" s="10" t="s">
        <v>2</v>
      </c>
      <c r="C247" s="12" t="s">
        <v>1120</v>
      </c>
      <c r="D247" s="12" t="s">
        <v>1121</v>
      </c>
      <c r="E247" s="12" t="s">
        <v>3</v>
      </c>
      <c r="F247" s="12" t="s">
        <v>1122</v>
      </c>
      <c r="G247" s="12" t="s">
        <v>1123</v>
      </c>
      <c r="H247" s="12" t="s">
        <v>1124</v>
      </c>
      <c r="I247" s="12" t="s">
        <v>117</v>
      </c>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row>
    <row r="248" spans="1:64" ht="15.75" x14ac:dyDescent="0.25">
      <c r="A248" s="8"/>
      <c r="B248" s="10" t="s">
        <v>6</v>
      </c>
      <c r="C248" s="12" t="s">
        <v>1125</v>
      </c>
      <c r="D248" s="12" t="s">
        <v>7</v>
      </c>
      <c r="E248" s="12" t="s">
        <v>1126</v>
      </c>
      <c r="F248" s="12" t="s">
        <v>1127</v>
      </c>
      <c r="G248" s="12" t="s">
        <v>1128</v>
      </c>
      <c r="H248" s="12" t="s">
        <v>1129</v>
      </c>
      <c r="I248" s="12" t="s">
        <v>1126</v>
      </c>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row>
    <row r="249" spans="1:64" ht="15.75" x14ac:dyDescent="0.25">
      <c r="A249" s="6">
        <v>83</v>
      </c>
      <c r="B249" s="10" t="s">
        <v>0</v>
      </c>
      <c r="C249" s="11" t="s">
        <v>1130</v>
      </c>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row>
    <row r="250" spans="1:64" ht="15.75" x14ac:dyDescent="0.25">
      <c r="A250" s="7"/>
      <c r="B250" s="10" t="s">
        <v>2</v>
      </c>
      <c r="C250" s="12" t="s">
        <v>327</v>
      </c>
      <c r="D250" s="12" t="s">
        <v>1131</v>
      </c>
      <c r="E250" s="12" t="s">
        <v>1132</v>
      </c>
      <c r="F250" s="12" t="s">
        <v>290</v>
      </c>
      <c r="G250" s="12" t="s">
        <v>29</v>
      </c>
      <c r="H250" s="12" t="s">
        <v>1133</v>
      </c>
      <c r="I250" s="12" t="s">
        <v>575</v>
      </c>
      <c r="J250" s="12" t="s">
        <v>388</v>
      </c>
      <c r="K250" s="12" t="s">
        <v>1134</v>
      </c>
      <c r="L250" s="12" t="s">
        <v>1135</v>
      </c>
      <c r="M250" s="12" t="s">
        <v>1136</v>
      </c>
      <c r="N250" s="12" t="s">
        <v>686</v>
      </c>
      <c r="O250" s="12" t="s">
        <v>109</v>
      </c>
      <c r="P250" s="12" t="s">
        <v>117</v>
      </c>
      <c r="Q250" s="12" t="s">
        <v>1137</v>
      </c>
      <c r="R250" s="12" t="s">
        <v>1003</v>
      </c>
      <c r="S250" s="12" t="s">
        <v>1138</v>
      </c>
      <c r="T250" s="12" t="s">
        <v>1139</v>
      </c>
      <c r="U250" s="12" t="s">
        <v>1140</v>
      </c>
      <c r="V250" s="12" t="s">
        <v>1141</v>
      </c>
      <c r="W250" s="12" t="s">
        <v>1142</v>
      </c>
      <c r="X250" s="12" t="s">
        <v>1143</v>
      </c>
      <c r="Y250" s="12" t="s">
        <v>129</v>
      </c>
      <c r="Z250" s="12" t="s">
        <v>542</v>
      </c>
      <c r="AA250" s="12" t="s">
        <v>848</v>
      </c>
      <c r="AB250" s="12" t="s">
        <v>1144</v>
      </c>
      <c r="AC250" s="12" t="s">
        <v>1145</v>
      </c>
      <c r="AD250" s="12" t="s">
        <v>1146</v>
      </c>
      <c r="AE250" s="12" t="s">
        <v>534</v>
      </c>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row>
    <row r="251" spans="1:64" ht="15.75" x14ac:dyDescent="0.25">
      <c r="A251" s="8"/>
      <c r="B251" s="10" t="s">
        <v>6</v>
      </c>
      <c r="C251" s="12" t="s">
        <v>304</v>
      </c>
      <c r="D251" s="12" t="s">
        <v>45</v>
      </c>
      <c r="E251" s="12" t="s">
        <v>1147</v>
      </c>
      <c r="F251" s="12" t="s">
        <v>151</v>
      </c>
      <c r="G251" s="12" t="s">
        <v>251</v>
      </c>
      <c r="H251" s="12" t="s">
        <v>1148</v>
      </c>
      <c r="I251" s="12" t="s">
        <v>406</v>
      </c>
      <c r="J251" s="12" t="s">
        <v>1149</v>
      </c>
      <c r="K251" s="12" t="s">
        <v>1150</v>
      </c>
      <c r="L251" s="12" t="s">
        <v>1151</v>
      </c>
      <c r="M251" s="12" t="s">
        <v>1152</v>
      </c>
      <c r="N251" s="12" t="s">
        <v>1005</v>
      </c>
      <c r="O251" s="12" t="s">
        <v>1153</v>
      </c>
      <c r="P251" s="12" t="s">
        <v>1154</v>
      </c>
      <c r="Q251" s="12" t="s">
        <v>163</v>
      </c>
      <c r="R251" s="12" t="s">
        <v>1155</v>
      </c>
      <c r="S251" s="12" t="s">
        <v>1156</v>
      </c>
      <c r="T251" s="12" t="s">
        <v>1157</v>
      </c>
      <c r="U251" s="12" t="s">
        <v>251</v>
      </c>
      <c r="V251" s="12" t="s">
        <v>1158</v>
      </c>
      <c r="W251" s="12" t="s">
        <v>161</v>
      </c>
      <c r="X251" s="12" t="s">
        <v>1148</v>
      </c>
      <c r="Y251" s="12" t="s">
        <v>851</v>
      </c>
      <c r="Z251" s="12" t="s">
        <v>1159</v>
      </c>
      <c r="AA251" s="12" t="s">
        <v>163</v>
      </c>
      <c r="AB251" s="12" t="s">
        <v>1160</v>
      </c>
      <c r="AC251" s="12" t="s">
        <v>1126</v>
      </c>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row>
    <row r="252" spans="1:64" ht="15.75" x14ac:dyDescent="0.25">
      <c r="A252" s="6">
        <v>84</v>
      </c>
      <c r="B252" s="10" t="s">
        <v>0</v>
      </c>
      <c r="C252" s="11" t="s">
        <v>1161</v>
      </c>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row>
    <row r="253" spans="1:64" ht="15.75" x14ac:dyDescent="0.25">
      <c r="A253" s="7"/>
      <c r="B253" s="10" t="s">
        <v>2</v>
      </c>
      <c r="C253" s="12" t="s">
        <v>1162</v>
      </c>
      <c r="D253" s="12" t="s">
        <v>271</v>
      </c>
      <c r="E253" s="12" t="s">
        <v>744</v>
      </c>
      <c r="F253" s="12" t="s">
        <v>575</v>
      </c>
      <c r="G253" s="12" t="s">
        <v>75</v>
      </c>
      <c r="H253" s="12" t="s">
        <v>201</v>
      </c>
      <c r="I253" s="12" t="s">
        <v>29</v>
      </c>
      <c r="J253" s="12" t="s">
        <v>341</v>
      </c>
      <c r="K253" s="12" t="s">
        <v>1163</v>
      </c>
      <c r="L253" s="12" t="s">
        <v>3</v>
      </c>
      <c r="M253" s="12" t="s">
        <v>195</v>
      </c>
      <c r="N253" s="12" t="s">
        <v>240</v>
      </c>
      <c r="O253" s="12" t="s">
        <v>824</v>
      </c>
      <c r="P253" s="12" t="s">
        <v>1164</v>
      </c>
      <c r="Q253" s="12" t="s">
        <v>1165</v>
      </c>
      <c r="R253" s="12" t="s">
        <v>132</v>
      </c>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row>
    <row r="254" spans="1:64" ht="15.75" x14ac:dyDescent="0.25">
      <c r="A254" s="8"/>
      <c r="B254" s="10" t="s">
        <v>6</v>
      </c>
      <c r="C254" s="12" t="s">
        <v>622</v>
      </c>
      <c r="D254" s="12" t="s">
        <v>151</v>
      </c>
      <c r="E254" s="12" t="s">
        <v>203</v>
      </c>
      <c r="F254" s="12" t="s">
        <v>157</v>
      </c>
      <c r="G254" s="12" t="s">
        <v>45</v>
      </c>
      <c r="H254" s="12" t="s">
        <v>352</v>
      </c>
      <c r="I254" s="12" t="s">
        <v>1166</v>
      </c>
      <c r="J254" s="12" t="s">
        <v>7</v>
      </c>
      <c r="K254" s="12" t="s">
        <v>199</v>
      </c>
      <c r="L254" s="12" t="s">
        <v>265</v>
      </c>
      <c r="M254" s="12" t="s">
        <v>157</v>
      </c>
      <c r="N254" s="12" t="s">
        <v>833</v>
      </c>
      <c r="O254" s="12" t="s">
        <v>1167</v>
      </c>
      <c r="P254" s="12" t="s">
        <v>163</v>
      </c>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row>
    <row r="255" spans="1:64" ht="15.75" x14ac:dyDescent="0.25">
      <c r="A255" s="6">
        <v>85</v>
      </c>
      <c r="B255" s="10" t="s">
        <v>0</v>
      </c>
      <c r="C255" s="11" t="s">
        <v>1168</v>
      </c>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row>
    <row r="256" spans="1:64" ht="15.75" x14ac:dyDescent="0.25">
      <c r="A256" s="7"/>
      <c r="B256" s="10" t="s">
        <v>2</v>
      </c>
      <c r="C256" s="12" t="s">
        <v>1169</v>
      </c>
      <c r="D256" s="12" t="s">
        <v>474</v>
      </c>
      <c r="E256" s="12" t="s">
        <v>29</v>
      </c>
      <c r="F256" s="12" t="s">
        <v>1170</v>
      </c>
      <c r="G256" s="12" t="s">
        <v>440</v>
      </c>
      <c r="H256" s="12" t="s">
        <v>117</v>
      </c>
      <c r="I256" s="12" t="s">
        <v>3</v>
      </c>
      <c r="J256" s="12" t="s">
        <v>234</v>
      </c>
      <c r="K256" s="12" t="s">
        <v>1171</v>
      </c>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row>
    <row r="257" spans="1:64" ht="15.75" x14ac:dyDescent="0.25">
      <c r="A257" s="8"/>
      <c r="B257" s="10" t="s">
        <v>6</v>
      </c>
      <c r="C257" s="12" t="s">
        <v>1172</v>
      </c>
      <c r="D257" s="12" t="s">
        <v>480</v>
      </c>
      <c r="E257" s="12" t="s">
        <v>45</v>
      </c>
      <c r="F257" s="12" t="s">
        <v>1173</v>
      </c>
      <c r="G257" s="12" t="s">
        <v>448</v>
      </c>
      <c r="H257" s="12" t="s">
        <v>7</v>
      </c>
      <c r="I257" s="12" t="s">
        <v>1174</v>
      </c>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row>
    <row r="258" spans="1:64" ht="15.75" x14ac:dyDescent="0.25">
      <c r="A258" s="6">
        <v>86</v>
      </c>
      <c r="B258" s="10" t="s">
        <v>0</v>
      </c>
      <c r="C258" s="11" t="s">
        <v>1368</v>
      </c>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row>
    <row r="259" spans="1:64" ht="15.75" x14ac:dyDescent="0.25">
      <c r="A259" s="7"/>
      <c r="B259" s="10" t="s">
        <v>2</v>
      </c>
      <c r="C259" s="12" t="s">
        <v>1175</v>
      </c>
      <c r="D259" s="12" t="s">
        <v>11</v>
      </c>
      <c r="E259" s="12" t="s">
        <v>176</v>
      </c>
      <c r="F259" s="12" t="s">
        <v>27</v>
      </c>
      <c r="G259" s="12" t="s">
        <v>3</v>
      </c>
      <c r="H259" s="12" t="s">
        <v>683</v>
      </c>
      <c r="I259" s="12" t="s">
        <v>1176</v>
      </c>
      <c r="J259" s="12" t="s">
        <v>1142</v>
      </c>
      <c r="K259" s="12" t="s">
        <v>91</v>
      </c>
      <c r="L259" s="12" t="s">
        <v>1177</v>
      </c>
      <c r="M259" s="12" t="s">
        <v>31</v>
      </c>
      <c r="N259" s="12" t="s">
        <v>65</v>
      </c>
      <c r="O259" s="12" t="s">
        <v>132</v>
      </c>
      <c r="P259" s="12" t="s">
        <v>124</v>
      </c>
      <c r="Q259" s="12" t="s">
        <v>29</v>
      </c>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row>
    <row r="260" spans="1:64" ht="15.75" x14ac:dyDescent="0.25">
      <c r="A260" s="8"/>
      <c r="B260" s="10" t="s">
        <v>6</v>
      </c>
      <c r="C260" s="12" t="s">
        <v>186</v>
      </c>
      <c r="D260" s="12" t="s">
        <v>7</v>
      </c>
      <c r="E260" s="12" t="s">
        <v>1178</v>
      </c>
      <c r="F260" s="12" t="s">
        <v>1157</v>
      </c>
      <c r="G260" s="12" t="s">
        <v>1179</v>
      </c>
      <c r="H260" s="12" t="s">
        <v>302</v>
      </c>
      <c r="I260" s="12" t="s">
        <v>302</v>
      </c>
      <c r="J260" s="12" t="s">
        <v>163</v>
      </c>
      <c r="K260" s="12" t="s">
        <v>157</v>
      </c>
      <c r="L260" s="12" t="s">
        <v>45</v>
      </c>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row>
    <row r="261" spans="1:64" ht="15.75" x14ac:dyDescent="0.25">
      <c r="A261" s="6">
        <v>87</v>
      </c>
      <c r="B261" s="10" t="s">
        <v>0</v>
      </c>
      <c r="C261" s="11" t="s">
        <v>1180</v>
      </c>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row>
    <row r="262" spans="1:64" ht="15.75" x14ac:dyDescent="0.25">
      <c r="A262" s="7"/>
      <c r="B262" s="10" t="s">
        <v>2</v>
      </c>
      <c r="C262" s="12" t="s">
        <v>843</v>
      </c>
      <c r="D262" s="12" t="s">
        <v>176</v>
      </c>
      <c r="E262" s="12" t="s">
        <v>3</v>
      </c>
      <c r="F262" s="12" t="s">
        <v>4</v>
      </c>
      <c r="G262" s="12" t="s">
        <v>1181</v>
      </c>
      <c r="H262" s="12" t="s">
        <v>474</v>
      </c>
      <c r="I262" s="12" t="s">
        <v>545</v>
      </c>
      <c r="J262" s="12" t="s">
        <v>925</v>
      </c>
      <c r="K262" s="12" t="s">
        <v>170</v>
      </c>
      <c r="L262" s="12" t="s">
        <v>665</v>
      </c>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row>
    <row r="263" spans="1:64" ht="15.75" x14ac:dyDescent="0.25">
      <c r="A263" s="8"/>
      <c r="B263" s="10" t="s">
        <v>6</v>
      </c>
      <c r="C263" s="12" t="s">
        <v>845</v>
      </c>
      <c r="D263" s="12" t="s">
        <v>186</v>
      </c>
      <c r="E263" s="12" t="s">
        <v>7</v>
      </c>
      <c r="F263" s="12" t="s">
        <v>8</v>
      </c>
      <c r="G263" s="12" t="s">
        <v>480</v>
      </c>
      <c r="H263" s="12" t="s">
        <v>549</v>
      </c>
      <c r="I263" s="12" t="s">
        <v>926</v>
      </c>
      <c r="J263" s="12" t="s">
        <v>669</v>
      </c>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row>
    <row r="264" spans="1:64" ht="15.75" x14ac:dyDescent="0.25">
      <c r="A264" s="6">
        <v>88</v>
      </c>
      <c r="B264" s="10" t="s">
        <v>0</v>
      </c>
      <c r="C264" s="11" t="s">
        <v>1369</v>
      </c>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row>
    <row r="265" spans="1:64" ht="15.75" x14ac:dyDescent="0.25">
      <c r="A265" s="7"/>
      <c r="B265" s="10" t="s">
        <v>2</v>
      </c>
      <c r="C265" s="12" t="s">
        <v>3</v>
      </c>
      <c r="D265" s="12" t="s">
        <v>4</v>
      </c>
      <c r="E265" s="12" t="s">
        <v>474</v>
      </c>
      <c r="F265" s="12" t="s">
        <v>844</v>
      </c>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row>
    <row r="266" spans="1:64" ht="15.75" x14ac:dyDescent="0.25">
      <c r="A266" s="8"/>
      <c r="B266" s="10" t="s">
        <v>6</v>
      </c>
      <c r="C266" s="12" t="s">
        <v>7</v>
      </c>
      <c r="D266" s="12" t="s">
        <v>8</v>
      </c>
      <c r="E266" s="12" t="s">
        <v>480</v>
      </c>
      <c r="F266" s="12" t="s">
        <v>846</v>
      </c>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row>
    <row r="267" spans="1:64" ht="15.75" x14ac:dyDescent="0.25">
      <c r="A267" s="6">
        <v>89</v>
      </c>
      <c r="B267" s="10" t="s">
        <v>0</v>
      </c>
      <c r="C267" s="11" t="s">
        <v>1182</v>
      </c>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row>
    <row r="268" spans="1:64" ht="15.75" x14ac:dyDescent="0.25">
      <c r="A268" s="7"/>
      <c r="B268" s="10" t="s">
        <v>2</v>
      </c>
      <c r="C268" s="12" t="s">
        <v>1183</v>
      </c>
      <c r="D268" s="12" t="s">
        <v>1184</v>
      </c>
      <c r="E268" s="12" t="s">
        <v>355</v>
      </c>
      <c r="F268" s="12" t="s">
        <v>90</v>
      </c>
      <c r="G268" s="12" t="s">
        <v>195</v>
      </c>
      <c r="H268" s="12" t="s">
        <v>647</v>
      </c>
      <c r="I268" s="12" t="s">
        <v>1185</v>
      </c>
      <c r="J268" s="12" t="s">
        <v>201</v>
      </c>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row>
    <row r="269" spans="1:64" ht="15.75" x14ac:dyDescent="0.25">
      <c r="A269" s="8"/>
      <c r="B269" s="10" t="s">
        <v>6</v>
      </c>
      <c r="C269" s="12" t="s">
        <v>1186</v>
      </c>
      <c r="D269" s="12" t="s">
        <v>368</v>
      </c>
      <c r="E269" s="12" t="s">
        <v>94</v>
      </c>
      <c r="F269" s="12" t="s">
        <v>199</v>
      </c>
      <c r="G269" s="12" t="s">
        <v>1187</v>
      </c>
      <c r="H269" s="12" t="s">
        <v>1187</v>
      </c>
      <c r="I269" s="12" t="s">
        <v>1188</v>
      </c>
      <c r="J269" s="12" t="s">
        <v>203</v>
      </c>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row>
    <row r="270" spans="1:64" ht="15.75" x14ac:dyDescent="0.25">
      <c r="A270" s="6">
        <v>90</v>
      </c>
      <c r="B270" s="10" t="s">
        <v>0</v>
      </c>
      <c r="C270" s="11" t="s">
        <v>1189</v>
      </c>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row>
    <row r="271" spans="1:64" ht="15.75" x14ac:dyDescent="0.25">
      <c r="A271" s="7"/>
      <c r="B271" s="10" t="s">
        <v>2</v>
      </c>
      <c r="C271" s="12" t="s">
        <v>1190</v>
      </c>
      <c r="D271" s="12" t="s">
        <v>502</v>
      </c>
      <c r="E271" s="12" t="s">
        <v>1191</v>
      </c>
      <c r="F271" s="12" t="s">
        <v>1192</v>
      </c>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row>
    <row r="272" spans="1:64" ht="15.75" x14ac:dyDescent="0.25">
      <c r="A272" s="8"/>
      <c r="B272" s="10" t="s">
        <v>6</v>
      </c>
      <c r="C272" s="12" t="s">
        <v>1193</v>
      </c>
      <c r="D272" s="12" t="s">
        <v>251</v>
      </c>
      <c r="E272" s="12" t="s">
        <v>1194</v>
      </c>
      <c r="F272" s="12" t="s">
        <v>1195</v>
      </c>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row>
    <row r="273" spans="1:1" ht="15.75" x14ac:dyDescent="0.25">
      <c r="A273" s="9"/>
    </row>
    <row r="274" spans="1:1" ht="15.75" x14ac:dyDescent="0.25">
      <c r="A274" s="9"/>
    </row>
    <row r="275" spans="1:1" ht="15.75" x14ac:dyDescent="0.25">
      <c r="A275" s="9"/>
    </row>
    <row r="276" spans="1:1" ht="15.75" x14ac:dyDescent="0.25">
      <c r="A276" s="9"/>
    </row>
    <row r="277" spans="1:1" ht="15.75" x14ac:dyDescent="0.25">
      <c r="A277" s="9"/>
    </row>
    <row r="278" spans="1:1" ht="15.75" x14ac:dyDescent="0.25">
      <c r="A278" s="9"/>
    </row>
    <row r="279" spans="1:1" ht="15.75" x14ac:dyDescent="0.25">
      <c r="A279" s="9"/>
    </row>
    <row r="280" spans="1:1" ht="15.75" x14ac:dyDescent="0.25">
      <c r="A280" s="9"/>
    </row>
    <row r="281" spans="1:1" ht="15.75" x14ac:dyDescent="0.25">
      <c r="A281" s="9"/>
    </row>
    <row r="282" spans="1:1" ht="15.75" x14ac:dyDescent="0.25">
      <c r="A282" s="9"/>
    </row>
    <row r="283" spans="1:1" ht="15.75" x14ac:dyDescent="0.25">
      <c r="A283" s="9"/>
    </row>
    <row r="284" spans="1:1" ht="15.75" x14ac:dyDescent="0.25">
      <c r="A284" s="9"/>
    </row>
    <row r="285" spans="1:1" ht="15.75" x14ac:dyDescent="0.25">
      <c r="A285" s="9"/>
    </row>
    <row r="286" spans="1:1" ht="15.75" x14ac:dyDescent="0.25">
      <c r="A286" s="9"/>
    </row>
    <row r="287" spans="1:1" ht="15.75" x14ac:dyDescent="0.25">
      <c r="A287" s="9"/>
    </row>
    <row r="288" spans="1:1" ht="15.75" x14ac:dyDescent="0.25">
      <c r="A288" s="9"/>
    </row>
    <row r="289" spans="1:1" ht="15.75" x14ac:dyDescent="0.25">
      <c r="A289" s="9"/>
    </row>
    <row r="290" spans="1:1" ht="15.75" x14ac:dyDescent="0.25">
      <c r="A290" s="9"/>
    </row>
    <row r="291" spans="1:1" ht="15.75" x14ac:dyDescent="0.25">
      <c r="A291" s="9"/>
    </row>
    <row r="292" spans="1:1" ht="15.75" x14ac:dyDescent="0.25">
      <c r="A292" s="9"/>
    </row>
    <row r="293" spans="1:1" ht="15.75" x14ac:dyDescent="0.25">
      <c r="A293" s="9"/>
    </row>
    <row r="294" spans="1:1" ht="15.75" x14ac:dyDescent="0.25">
      <c r="A294" s="9"/>
    </row>
    <row r="295" spans="1:1" ht="15.75" x14ac:dyDescent="0.25">
      <c r="A295" s="9"/>
    </row>
    <row r="296" spans="1:1" ht="15.75" x14ac:dyDescent="0.25">
      <c r="A296" s="9"/>
    </row>
    <row r="297" spans="1:1" ht="15.75" x14ac:dyDescent="0.25">
      <c r="A297" s="9"/>
    </row>
    <row r="298" spans="1:1" ht="15.75" x14ac:dyDescent="0.25">
      <c r="A298" s="9"/>
    </row>
    <row r="299" spans="1:1" ht="15.75" x14ac:dyDescent="0.25">
      <c r="A299" s="9"/>
    </row>
    <row r="300" spans="1:1" ht="15.75" x14ac:dyDescent="0.25">
      <c r="A300" s="9"/>
    </row>
    <row r="301" spans="1:1" ht="15.75" x14ac:dyDescent="0.25">
      <c r="A301" s="9"/>
    </row>
    <row r="302" spans="1:1" ht="15.75" x14ac:dyDescent="0.25">
      <c r="A302" s="9"/>
    </row>
    <row r="303" spans="1:1" ht="15.75" x14ac:dyDescent="0.25">
      <c r="A303" s="9"/>
    </row>
    <row r="304" spans="1:1" ht="15.75" x14ac:dyDescent="0.25">
      <c r="A304" s="9"/>
    </row>
    <row r="305" spans="1:1" ht="15.75" x14ac:dyDescent="0.25">
      <c r="A305" s="9"/>
    </row>
    <row r="306" spans="1:1" ht="15.75" x14ac:dyDescent="0.25">
      <c r="A306" s="9"/>
    </row>
    <row r="307" spans="1:1" ht="15.75" x14ac:dyDescent="0.25">
      <c r="A307" s="9"/>
    </row>
    <row r="308" spans="1:1" ht="15.75" x14ac:dyDescent="0.25">
      <c r="A308" s="9"/>
    </row>
    <row r="309" spans="1:1" ht="15.75" x14ac:dyDescent="0.25">
      <c r="A309" s="9"/>
    </row>
    <row r="310" spans="1:1" ht="15.75" x14ac:dyDescent="0.25">
      <c r="A310" s="9"/>
    </row>
    <row r="311" spans="1:1" ht="15.75" x14ac:dyDescent="0.25">
      <c r="A311" s="9"/>
    </row>
    <row r="312" spans="1:1" ht="15.75" x14ac:dyDescent="0.25">
      <c r="A312" s="9"/>
    </row>
    <row r="313" spans="1:1" ht="15.75" x14ac:dyDescent="0.25">
      <c r="A313" s="9"/>
    </row>
    <row r="314" spans="1:1" ht="15.75" x14ac:dyDescent="0.25">
      <c r="A314" s="9"/>
    </row>
    <row r="315" spans="1:1" ht="15.75" x14ac:dyDescent="0.25">
      <c r="A315" s="9"/>
    </row>
    <row r="316" spans="1:1" ht="15.75" x14ac:dyDescent="0.25">
      <c r="A316" s="9"/>
    </row>
    <row r="317" spans="1:1" ht="15.75" x14ac:dyDescent="0.25">
      <c r="A317" s="9"/>
    </row>
    <row r="318" spans="1:1" ht="15.75" x14ac:dyDescent="0.25">
      <c r="A318" s="9"/>
    </row>
    <row r="319" spans="1:1" ht="15.75" x14ac:dyDescent="0.25">
      <c r="A319" s="9"/>
    </row>
    <row r="320" spans="1:1" ht="15.75" x14ac:dyDescent="0.25">
      <c r="A320" s="9"/>
    </row>
    <row r="321" spans="1:1" ht="15.75" x14ac:dyDescent="0.25">
      <c r="A321" s="9"/>
    </row>
    <row r="322" spans="1:1" ht="15.75" x14ac:dyDescent="0.25">
      <c r="A322" s="9"/>
    </row>
    <row r="323" spans="1:1" ht="15.75" x14ac:dyDescent="0.25">
      <c r="A323" s="9"/>
    </row>
    <row r="324" spans="1:1" ht="15.75" x14ac:dyDescent="0.25">
      <c r="A324" s="9"/>
    </row>
    <row r="325" spans="1:1" ht="15.75" x14ac:dyDescent="0.25">
      <c r="A325" s="9"/>
    </row>
    <row r="326" spans="1:1" ht="15.75" x14ac:dyDescent="0.25">
      <c r="A326" s="9"/>
    </row>
    <row r="327" spans="1:1" ht="15.75" x14ac:dyDescent="0.25">
      <c r="A327" s="9"/>
    </row>
    <row r="328" spans="1:1" ht="15.75" x14ac:dyDescent="0.25">
      <c r="A328" s="9"/>
    </row>
    <row r="329" spans="1:1" ht="15.75" x14ac:dyDescent="0.25">
      <c r="A329" s="9"/>
    </row>
    <row r="330" spans="1:1" ht="15.75" x14ac:dyDescent="0.25">
      <c r="A330" s="9"/>
    </row>
    <row r="331" spans="1:1" ht="15.75" x14ac:dyDescent="0.25">
      <c r="A331" s="9"/>
    </row>
    <row r="332" spans="1:1" ht="15.75" x14ac:dyDescent="0.25">
      <c r="A332" s="9"/>
    </row>
    <row r="333" spans="1:1" ht="15.75" x14ac:dyDescent="0.25">
      <c r="A333" s="9"/>
    </row>
    <row r="334" spans="1:1" ht="15.75" x14ac:dyDescent="0.25">
      <c r="A334" s="9"/>
    </row>
    <row r="335" spans="1:1" ht="15.75" x14ac:dyDescent="0.25">
      <c r="A335" s="9"/>
    </row>
    <row r="336" spans="1:1" ht="15.75" x14ac:dyDescent="0.25">
      <c r="A336" s="9"/>
    </row>
    <row r="337" spans="1:1" ht="15.75" x14ac:dyDescent="0.25">
      <c r="A337" s="9"/>
    </row>
    <row r="338" spans="1:1" ht="15.75" x14ac:dyDescent="0.25">
      <c r="A338" s="9"/>
    </row>
    <row r="339" spans="1:1" ht="15.75" x14ac:dyDescent="0.25">
      <c r="A339" s="9"/>
    </row>
    <row r="340" spans="1:1" ht="15.75" x14ac:dyDescent="0.25">
      <c r="A340" s="9"/>
    </row>
    <row r="341" spans="1:1" ht="15.75" x14ac:dyDescent="0.25">
      <c r="A341" s="9"/>
    </row>
    <row r="342" spans="1:1" ht="15.75" x14ac:dyDescent="0.25">
      <c r="A342" s="9"/>
    </row>
    <row r="343" spans="1:1" ht="15.75" x14ac:dyDescent="0.25">
      <c r="A343" s="9"/>
    </row>
    <row r="344" spans="1:1" ht="15.75" x14ac:dyDescent="0.25">
      <c r="A344" s="9"/>
    </row>
    <row r="345" spans="1:1" ht="15.75" x14ac:dyDescent="0.25">
      <c r="A345" s="9"/>
    </row>
    <row r="346" spans="1:1" ht="15.75" x14ac:dyDescent="0.25">
      <c r="A346" s="9"/>
    </row>
    <row r="347" spans="1:1" ht="15.75" x14ac:dyDescent="0.25">
      <c r="A347" s="9"/>
    </row>
    <row r="348" spans="1:1" ht="15.75" x14ac:dyDescent="0.25">
      <c r="A348" s="9"/>
    </row>
    <row r="349" spans="1:1" ht="15.75" x14ac:dyDescent="0.25">
      <c r="A349" s="9"/>
    </row>
    <row r="350" spans="1:1" ht="15.75" x14ac:dyDescent="0.25">
      <c r="A350" s="9"/>
    </row>
    <row r="351" spans="1:1" ht="15.75" x14ac:dyDescent="0.25">
      <c r="A351" s="9"/>
    </row>
    <row r="352" spans="1:1" ht="15.75" x14ac:dyDescent="0.25">
      <c r="A352" s="9"/>
    </row>
    <row r="353" spans="1:1" ht="15.75" x14ac:dyDescent="0.25">
      <c r="A353" s="9"/>
    </row>
    <row r="354" spans="1:1" ht="15.75" x14ac:dyDescent="0.25">
      <c r="A354" s="9"/>
    </row>
    <row r="355" spans="1:1" ht="15.75" x14ac:dyDescent="0.25">
      <c r="A355" s="9"/>
    </row>
    <row r="356" spans="1:1" ht="15.75" x14ac:dyDescent="0.25">
      <c r="A356" s="9"/>
    </row>
    <row r="357" spans="1:1" ht="15.75" x14ac:dyDescent="0.25">
      <c r="A357" s="9"/>
    </row>
    <row r="358" spans="1:1" ht="15.75" x14ac:dyDescent="0.25">
      <c r="A358" s="9"/>
    </row>
    <row r="359" spans="1:1" ht="15.75" x14ac:dyDescent="0.25">
      <c r="A359" s="9"/>
    </row>
    <row r="360" spans="1:1" ht="15.75" x14ac:dyDescent="0.25">
      <c r="A360" s="9"/>
    </row>
    <row r="361" spans="1:1" ht="15.75" x14ac:dyDescent="0.25">
      <c r="A361" s="9"/>
    </row>
    <row r="362" spans="1:1" ht="15.75" x14ac:dyDescent="0.25">
      <c r="A362" s="9"/>
    </row>
    <row r="363" spans="1:1" ht="15.75" x14ac:dyDescent="0.25">
      <c r="A363" s="9"/>
    </row>
    <row r="364" spans="1:1" ht="15.75" x14ac:dyDescent="0.25">
      <c r="A364" s="9"/>
    </row>
    <row r="365" spans="1:1" ht="15.75" x14ac:dyDescent="0.25">
      <c r="A365" s="9"/>
    </row>
    <row r="366" spans="1:1" ht="15.75" x14ac:dyDescent="0.25">
      <c r="A366" s="9"/>
    </row>
    <row r="367" spans="1:1" ht="15.75" x14ac:dyDescent="0.25">
      <c r="A367" s="9"/>
    </row>
    <row r="368" spans="1:1" ht="15.75" x14ac:dyDescent="0.25">
      <c r="A368" s="9"/>
    </row>
    <row r="369" spans="1:1" ht="15.75" x14ac:dyDescent="0.25">
      <c r="A369" s="9"/>
    </row>
    <row r="370" spans="1:1" ht="15.75" x14ac:dyDescent="0.25">
      <c r="A370" s="9"/>
    </row>
    <row r="371" spans="1:1" ht="15.75" x14ac:dyDescent="0.25">
      <c r="A371" s="9"/>
    </row>
    <row r="372" spans="1:1" ht="15.75" x14ac:dyDescent="0.25">
      <c r="A372" s="9"/>
    </row>
    <row r="373" spans="1:1" ht="15.75" x14ac:dyDescent="0.25">
      <c r="A373" s="9"/>
    </row>
    <row r="374" spans="1:1" ht="15.75" x14ac:dyDescent="0.25">
      <c r="A374" s="9"/>
    </row>
    <row r="375" spans="1:1" ht="15.75" x14ac:dyDescent="0.25">
      <c r="A375" s="9"/>
    </row>
    <row r="376" spans="1:1" ht="15.75" x14ac:dyDescent="0.25">
      <c r="A376" s="9"/>
    </row>
  </sheetData>
  <pageMargins left="0.75" right="0.75" top="1" bottom="1" header="0.5" footer="0.5"/>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6"/>
  <sheetViews>
    <sheetView zoomScale="70" zoomScaleNormal="70" workbookViewId="0">
      <selection activeCell="B3" sqref="B3:C13"/>
    </sheetView>
  </sheetViews>
  <sheetFormatPr defaultRowHeight="15" x14ac:dyDescent="0.25"/>
  <cols>
    <col min="2" max="2" width="12.5703125" customWidth="1"/>
    <col min="3" max="3" width="12.85546875" customWidth="1"/>
  </cols>
  <sheetData>
    <row r="2" spans="1:3" ht="15.75" x14ac:dyDescent="0.25">
      <c r="A2" s="35" t="s">
        <v>1352</v>
      </c>
      <c r="B2" s="35"/>
      <c r="C2" s="35"/>
    </row>
    <row r="3" spans="1:3" ht="15.75" x14ac:dyDescent="0.25">
      <c r="A3" s="21" t="s">
        <v>1260</v>
      </c>
      <c r="B3" s="40" t="s">
        <v>1350</v>
      </c>
      <c r="C3" s="40" t="s">
        <v>1351</v>
      </c>
    </row>
    <row r="4" spans="1:3" x14ac:dyDescent="0.25">
      <c r="A4">
        <v>1</v>
      </c>
      <c r="B4" s="42" t="s">
        <v>1353</v>
      </c>
      <c r="C4" s="42" t="s">
        <v>1354</v>
      </c>
    </row>
    <row r="5" spans="1:3" x14ac:dyDescent="0.25">
      <c r="A5">
        <v>2</v>
      </c>
      <c r="B5" s="42" t="s">
        <v>1355</v>
      </c>
      <c r="C5" s="42" t="s">
        <v>1357</v>
      </c>
    </row>
    <row r="6" spans="1:3" x14ac:dyDescent="0.25">
      <c r="A6">
        <v>3</v>
      </c>
      <c r="B6" s="42" t="s">
        <v>1356</v>
      </c>
      <c r="C6" s="42" t="s">
        <v>1370</v>
      </c>
    </row>
    <row r="7" spans="1:3" x14ac:dyDescent="0.25">
      <c r="A7">
        <v>4</v>
      </c>
      <c r="B7" s="42" t="s">
        <v>1372</v>
      </c>
      <c r="C7" s="42" t="s">
        <v>1371</v>
      </c>
    </row>
    <row r="8" spans="1:3" x14ac:dyDescent="0.25">
      <c r="A8">
        <v>5</v>
      </c>
      <c r="B8" s="42" t="s">
        <v>1379</v>
      </c>
      <c r="C8" s="42" t="s">
        <v>1373</v>
      </c>
    </row>
    <row r="9" spans="1:3" x14ac:dyDescent="0.25">
      <c r="A9">
        <v>6</v>
      </c>
      <c r="B9" s="42" t="s">
        <v>1380</v>
      </c>
      <c r="C9" s="42" t="s">
        <v>1374</v>
      </c>
    </row>
    <row r="10" spans="1:3" x14ac:dyDescent="0.25">
      <c r="A10">
        <v>7</v>
      </c>
      <c r="B10" s="42" t="s">
        <v>1381</v>
      </c>
      <c r="C10" s="42" t="s">
        <v>1375</v>
      </c>
    </row>
    <row r="11" spans="1:3" x14ac:dyDescent="0.25">
      <c r="A11">
        <v>8</v>
      </c>
      <c r="B11" s="42" t="s">
        <v>1383</v>
      </c>
      <c r="C11" s="42" t="s">
        <v>1376</v>
      </c>
    </row>
    <row r="12" spans="1:3" x14ac:dyDescent="0.25">
      <c r="A12">
        <v>9</v>
      </c>
      <c r="B12" s="42" t="s">
        <v>1388</v>
      </c>
      <c r="C12" s="42" t="s">
        <v>1377</v>
      </c>
    </row>
    <row r="13" spans="1:3" x14ac:dyDescent="0.25">
      <c r="A13">
        <v>10</v>
      </c>
      <c r="B13" s="42" t="s">
        <v>1389</v>
      </c>
      <c r="C13" s="42" t="s">
        <v>1378</v>
      </c>
    </row>
    <row r="14" spans="1:3" x14ac:dyDescent="0.25">
      <c r="A14">
        <v>11</v>
      </c>
      <c r="B14" t="s">
        <v>1392</v>
      </c>
      <c r="C14" t="s">
        <v>1382</v>
      </c>
    </row>
    <row r="15" spans="1:3" x14ac:dyDescent="0.25">
      <c r="A15">
        <v>12</v>
      </c>
      <c r="B15" t="s">
        <v>1393</v>
      </c>
      <c r="C15" t="s">
        <v>1384</v>
      </c>
    </row>
    <row r="16" spans="1:3" x14ac:dyDescent="0.25">
      <c r="A16">
        <v>13</v>
      </c>
      <c r="B16" t="s">
        <v>1394</v>
      </c>
      <c r="C16" t="s">
        <v>1385</v>
      </c>
    </row>
    <row r="17" spans="1:3" x14ac:dyDescent="0.25">
      <c r="A17">
        <v>14</v>
      </c>
      <c r="B17" t="s">
        <v>1395</v>
      </c>
      <c r="C17" t="s">
        <v>1386</v>
      </c>
    </row>
    <row r="18" spans="1:3" x14ac:dyDescent="0.25">
      <c r="A18">
        <v>15</v>
      </c>
      <c r="B18" t="s">
        <v>1405</v>
      </c>
      <c r="C18" t="s">
        <v>1387</v>
      </c>
    </row>
    <row r="19" spans="1:3" x14ac:dyDescent="0.25">
      <c r="A19">
        <v>16</v>
      </c>
      <c r="B19" t="s">
        <v>1406</v>
      </c>
      <c r="C19" t="s">
        <v>1390</v>
      </c>
    </row>
    <row r="20" spans="1:3" x14ac:dyDescent="0.25">
      <c r="A20">
        <v>17</v>
      </c>
      <c r="B20" t="s">
        <v>1412</v>
      </c>
      <c r="C20" t="s">
        <v>1391</v>
      </c>
    </row>
    <row r="21" spans="1:3" x14ac:dyDescent="0.25">
      <c r="A21">
        <v>18</v>
      </c>
      <c r="B21" t="s">
        <v>1413</v>
      </c>
      <c r="C21" t="s">
        <v>1397</v>
      </c>
    </row>
    <row r="22" spans="1:3" x14ac:dyDescent="0.25">
      <c r="A22">
        <v>19</v>
      </c>
      <c r="B22" t="s">
        <v>1414</v>
      </c>
      <c r="C22" t="s">
        <v>1396</v>
      </c>
    </row>
    <row r="23" spans="1:3" x14ac:dyDescent="0.25">
      <c r="A23">
        <v>20</v>
      </c>
      <c r="B23" t="s">
        <v>1415</v>
      </c>
      <c r="C23" t="s">
        <v>1420</v>
      </c>
    </row>
    <row r="24" spans="1:3" x14ac:dyDescent="0.25">
      <c r="A24">
        <v>21</v>
      </c>
      <c r="B24" t="s">
        <v>1416</v>
      </c>
      <c r="C24" t="s">
        <v>1398</v>
      </c>
    </row>
    <row r="25" spans="1:3" x14ac:dyDescent="0.25">
      <c r="A25">
        <v>22</v>
      </c>
      <c r="B25" t="s">
        <v>1421</v>
      </c>
    </row>
    <row r="26" spans="1:3" x14ac:dyDescent="0.25">
      <c r="A26">
        <v>23</v>
      </c>
      <c r="B26" t="s">
        <v>1422</v>
      </c>
    </row>
  </sheetData>
  <mergeCells count="1">
    <mergeCell ref="A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opLeftCell="A84" workbookViewId="0">
      <selection activeCell="D103" sqref="D103"/>
    </sheetView>
  </sheetViews>
  <sheetFormatPr defaultRowHeight="15" x14ac:dyDescent="0.25"/>
  <cols>
    <col min="1" max="1" width="20.42578125" style="41" customWidth="1"/>
    <col min="2" max="2" width="16.140625" style="41" customWidth="1"/>
    <col min="3" max="3" width="18.28515625" style="41" customWidth="1"/>
    <col min="4" max="4" width="16" style="41" customWidth="1"/>
    <col min="6" max="6" width="9.140625" customWidth="1"/>
  </cols>
  <sheetData>
    <row r="1" spans="1:6" ht="15.75" x14ac:dyDescent="0.25">
      <c r="A1" s="43" t="s">
        <v>1399</v>
      </c>
      <c r="B1" s="43" t="s">
        <v>1400</v>
      </c>
      <c r="C1" s="43" t="s">
        <v>1401</v>
      </c>
      <c r="D1" s="43" t="s">
        <v>1402</v>
      </c>
    </row>
    <row r="2" spans="1:6" ht="15.75" x14ac:dyDescent="0.25">
      <c r="A2" s="43">
        <v>1</v>
      </c>
      <c r="B2" s="44" t="s">
        <v>9</v>
      </c>
      <c r="C2" s="43" t="s">
        <v>1403</v>
      </c>
      <c r="D2" s="43" t="s">
        <v>1400</v>
      </c>
      <c r="E2" s="28" t="s">
        <v>1426</v>
      </c>
      <c r="F2">
        <f>COUNTIF(D2:D91,"POSITIF")</f>
        <v>25</v>
      </c>
    </row>
    <row r="3" spans="1:6" ht="15.75" x14ac:dyDescent="0.25">
      <c r="A3" s="43">
        <v>2</v>
      </c>
      <c r="B3" s="43" t="s">
        <v>1403</v>
      </c>
      <c r="C3" s="43" t="s">
        <v>1403</v>
      </c>
      <c r="D3" s="43" t="s">
        <v>1404</v>
      </c>
      <c r="E3" s="29" t="s">
        <v>1427</v>
      </c>
      <c r="F3">
        <f>COUNTIF(D2:D91,"NETRAL")</f>
        <v>6</v>
      </c>
    </row>
    <row r="4" spans="1:6" ht="15.75" x14ac:dyDescent="0.25">
      <c r="A4" s="43">
        <v>3</v>
      </c>
      <c r="B4" s="43" t="s">
        <v>1403</v>
      </c>
      <c r="C4" s="44" t="s">
        <v>53</v>
      </c>
      <c r="D4" s="43" t="s">
        <v>1401</v>
      </c>
      <c r="E4" s="29" t="s">
        <v>1428</v>
      </c>
      <c r="F4">
        <f>COUNTIF(D2:D91,"NEGATIF")</f>
        <v>59</v>
      </c>
    </row>
    <row r="5" spans="1:6" ht="15.75" x14ac:dyDescent="0.25">
      <c r="A5" s="43">
        <v>4</v>
      </c>
      <c r="B5" s="45" t="s">
        <v>60</v>
      </c>
      <c r="C5" s="43" t="s">
        <v>1403</v>
      </c>
      <c r="D5" s="43" t="s">
        <v>1400</v>
      </c>
      <c r="F5">
        <f>SUM(F2:F4)</f>
        <v>90</v>
      </c>
    </row>
    <row r="6" spans="1:6" ht="15.75" x14ac:dyDescent="0.25">
      <c r="A6" s="43">
        <v>5</v>
      </c>
      <c r="B6" s="44" t="s">
        <v>67</v>
      </c>
      <c r="C6" s="43" t="s">
        <v>1403</v>
      </c>
      <c r="D6" s="43" t="s">
        <v>1400</v>
      </c>
    </row>
    <row r="7" spans="1:6" ht="15.75" x14ac:dyDescent="0.25">
      <c r="A7" s="43">
        <v>6</v>
      </c>
      <c r="B7" s="43" t="s">
        <v>1403</v>
      </c>
      <c r="C7" s="43" t="s">
        <v>1403</v>
      </c>
      <c r="D7" s="43" t="s">
        <v>1404</v>
      </c>
    </row>
    <row r="8" spans="1:6" ht="15.75" x14ac:dyDescent="0.25">
      <c r="A8" s="43">
        <v>7</v>
      </c>
      <c r="B8" s="43" t="s">
        <v>1403</v>
      </c>
      <c r="C8" s="44" t="s">
        <v>96</v>
      </c>
      <c r="D8" s="43" t="s">
        <v>1401</v>
      </c>
    </row>
    <row r="9" spans="1:6" ht="15.75" x14ac:dyDescent="0.25">
      <c r="A9" s="43">
        <v>8</v>
      </c>
      <c r="B9" s="45" t="s">
        <v>1434</v>
      </c>
      <c r="C9" s="45" t="s">
        <v>164</v>
      </c>
      <c r="D9" s="43" t="s">
        <v>1401</v>
      </c>
    </row>
    <row r="10" spans="1:6" ht="15.75" x14ac:dyDescent="0.25">
      <c r="A10" s="43">
        <v>9</v>
      </c>
      <c r="B10" s="43" t="s">
        <v>1403</v>
      </c>
      <c r="C10" s="44" t="s">
        <v>180</v>
      </c>
      <c r="D10" s="43" t="s">
        <v>1401</v>
      </c>
    </row>
    <row r="11" spans="1:6" ht="15.75" x14ac:dyDescent="0.25">
      <c r="A11" s="43">
        <v>10</v>
      </c>
      <c r="B11" s="43" t="s">
        <v>1403</v>
      </c>
      <c r="C11" s="43" t="s">
        <v>1403</v>
      </c>
      <c r="D11" s="43" t="s">
        <v>1404</v>
      </c>
    </row>
    <row r="12" spans="1:6" ht="15.75" x14ac:dyDescent="0.25">
      <c r="A12" s="43">
        <v>11</v>
      </c>
      <c r="B12" s="43" t="s">
        <v>1403</v>
      </c>
      <c r="C12" s="44" t="s">
        <v>180</v>
      </c>
      <c r="D12" s="43" t="s">
        <v>1401</v>
      </c>
    </row>
    <row r="13" spans="1:6" ht="15.75" x14ac:dyDescent="0.25">
      <c r="A13" s="43">
        <v>12</v>
      </c>
      <c r="B13" s="43" t="s">
        <v>1403</v>
      </c>
      <c r="C13" s="45" t="s">
        <v>255</v>
      </c>
      <c r="D13" s="43" t="s">
        <v>1401</v>
      </c>
    </row>
    <row r="14" spans="1:6" ht="15.75" x14ac:dyDescent="0.25">
      <c r="A14" s="43">
        <v>13</v>
      </c>
      <c r="B14" s="43" t="s">
        <v>1403</v>
      </c>
      <c r="C14" s="44" t="s">
        <v>304</v>
      </c>
      <c r="D14" s="43" t="s">
        <v>1401</v>
      </c>
      <c r="E14" s="23" t="s">
        <v>1446</v>
      </c>
      <c r="F14">
        <f>COUNTIF(C2:C91,"null")</f>
        <v>31</v>
      </c>
    </row>
    <row r="15" spans="1:6" ht="15.75" x14ac:dyDescent="0.25">
      <c r="A15" s="43">
        <v>14</v>
      </c>
      <c r="B15" s="45" t="s">
        <v>317</v>
      </c>
      <c r="C15" s="45" t="s">
        <v>323</v>
      </c>
      <c r="D15" s="43" t="s">
        <v>1401</v>
      </c>
    </row>
    <row r="16" spans="1:6" ht="15.75" x14ac:dyDescent="0.25">
      <c r="A16" s="43">
        <v>15</v>
      </c>
      <c r="B16" s="43" t="s">
        <v>1403</v>
      </c>
      <c r="C16" s="44" t="s">
        <v>352</v>
      </c>
      <c r="D16" s="43" t="s">
        <v>1401</v>
      </c>
    </row>
    <row r="17" spans="1:4" ht="15.75" x14ac:dyDescent="0.25">
      <c r="A17" s="43">
        <v>16</v>
      </c>
      <c r="B17" s="45" t="s">
        <v>368</v>
      </c>
      <c r="C17" s="45" t="s">
        <v>376</v>
      </c>
      <c r="D17" s="43" t="s">
        <v>1401</v>
      </c>
    </row>
    <row r="18" spans="1:4" ht="15.75" x14ac:dyDescent="0.25">
      <c r="A18" s="43">
        <v>17</v>
      </c>
      <c r="B18" s="44" t="s">
        <v>399</v>
      </c>
      <c r="C18" s="43" t="s">
        <v>1403</v>
      </c>
      <c r="D18" s="43" t="s">
        <v>1400</v>
      </c>
    </row>
    <row r="19" spans="1:4" ht="15.75" x14ac:dyDescent="0.25">
      <c r="A19" s="43">
        <v>18</v>
      </c>
      <c r="B19" s="43" t="s">
        <v>1403</v>
      </c>
      <c r="C19" s="45" t="s">
        <v>96</v>
      </c>
      <c r="D19" s="43" t="s">
        <v>1401</v>
      </c>
    </row>
    <row r="20" spans="1:4" ht="15.75" x14ac:dyDescent="0.25">
      <c r="A20" s="43">
        <v>19</v>
      </c>
      <c r="B20" s="44" t="s">
        <v>368</v>
      </c>
      <c r="C20" s="44" t="s">
        <v>96</v>
      </c>
      <c r="D20" s="43" t="s">
        <v>1401</v>
      </c>
    </row>
    <row r="21" spans="1:4" ht="15.75" x14ac:dyDescent="0.25">
      <c r="A21" s="43">
        <v>20</v>
      </c>
      <c r="B21" s="43" t="s">
        <v>1403</v>
      </c>
      <c r="C21" s="45" t="s">
        <v>53</v>
      </c>
      <c r="D21" s="43" t="s">
        <v>1401</v>
      </c>
    </row>
    <row r="22" spans="1:4" ht="15.75" x14ac:dyDescent="0.25">
      <c r="A22" s="43">
        <v>21</v>
      </c>
      <c r="B22" s="44" t="s">
        <v>478</v>
      </c>
      <c r="C22" s="43" t="s">
        <v>1403</v>
      </c>
      <c r="D22" s="43" t="s">
        <v>1400</v>
      </c>
    </row>
    <row r="23" spans="1:4" ht="15.75" x14ac:dyDescent="0.25">
      <c r="A23" s="43">
        <v>22</v>
      </c>
      <c r="B23" s="45" t="s">
        <v>368</v>
      </c>
      <c r="C23" s="43" t="s">
        <v>1403</v>
      </c>
      <c r="D23" s="43" t="s">
        <v>1400</v>
      </c>
    </row>
    <row r="24" spans="1:4" ht="15.75" x14ac:dyDescent="0.25">
      <c r="A24" s="43">
        <v>23</v>
      </c>
      <c r="B24" s="43" t="s">
        <v>1403</v>
      </c>
      <c r="C24" s="43" t="s">
        <v>1403</v>
      </c>
      <c r="D24" s="43" t="s">
        <v>1404</v>
      </c>
    </row>
    <row r="25" spans="1:4" ht="15.75" x14ac:dyDescent="0.25">
      <c r="A25" s="43">
        <v>24</v>
      </c>
      <c r="B25" s="45" t="s">
        <v>480</v>
      </c>
      <c r="C25" s="43" t="s">
        <v>1403</v>
      </c>
      <c r="D25" s="43" t="s">
        <v>1400</v>
      </c>
    </row>
    <row r="26" spans="1:4" ht="15.75" x14ac:dyDescent="0.25">
      <c r="A26" s="43">
        <v>25</v>
      </c>
      <c r="B26" s="43" t="s">
        <v>1403</v>
      </c>
      <c r="C26" s="44" t="s">
        <v>352</v>
      </c>
      <c r="D26" s="43" t="s">
        <v>1401</v>
      </c>
    </row>
    <row r="27" spans="1:4" ht="15.75" x14ac:dyDescent="0.25">
      <c r="A27" s="43">
        <v>26</v>
      </c>
      <c r="B27" s="43" t="s">
        <v>1403</v>
      </c>
      <c r="C27" s="45" t="s">
        <v>53</v>
      </c>
      <c r="D27" s="43" t="s">
        <v>1401</v>
      </c>
    </row>
    <row r="28" spans="1:4" ht="15.75" x14ac:dyDescent="0.25">
      <c r="A28" s="43">
        <v>27</v>
      </c>
      <c r="B28" s="44" t="s">
        <v>368</v>
      </c>
      <c r="C28" s="44" t="s">
        <v>180</v>
      </c>
      <c r="D28" s="43" t="s">
        <v>1401</v>
      </c>
    </row>
    <row r="29" spans="1:4" ht="15.75" x14ac:dyDescent="0.25">
      <c r="A29" s="43">
        <v>28</v>
      </c>
      <c r="B29" s="45" t="s">
        <v>569</v>
      </c>
      <c r="C29" s="43" t="s">
        <v>1403</v>
      </c>
      <c r="D29" s="43" t="s">
        <v>1400</v>
      </c>
    </row>
    <row r="30" spans="1:4" ht="15.75" x14ac:dyDescent="0.25">
      <c r="A30" s="43">
        <v>29</v>
      </c>
      <c r="B30" s="43" t="s">
        <v>1403</v>
      </c>
      <c r="C30" s="44" t="s">
        <v>577</v>
      </c>
      <c r="D30" s="43" t="s">
        <v>1401</v>
      </c>
    </row>
    <row r="31" spans="1:4" ht="15.75" x14ac:dyDescent="0.25">
      <c r="A31" s="43">
        <v>30</v>
      </c>
      <c r="B31" s="43" t="s">
        <v>1403</v>
      </c>
      <c r="C31" s="45" t="s">
        <v>53</v>
      </c>
      <c r="D31" s="43" t="s">
        <v>1401</v>
      </c>
    </row>
    <row r="32" spans="1:4" ht="15.75" x14ac:dyDescent="0.25">
      <c r="A32" s="43">
        <v>31</v>
      </c>
      <c r="B32" s="44" t="s">
        <v>592</v>
      </c>
      <c r="C32" s="43" t="s">
        <v>1403</v>
      </c>
      <c r="D32" s="43" t="s">
        <v>1400</v>
      </c>
    </row>
    <row r="33" spans="1:4" ht="15.75" x14ac:dyDescent="0.25">
      <c r="A33" s="43">
        <v>32</v>
      </c>
      <c r="B33" s="43" t="s">
        <v>1403</v>
      </c>
      <c r="C33" s="45" t="s">
        <v>304</v>
      </c>
      <c r="D33" s="43" t="s">
        <v>1401</v>
      </c>
    </row>
    <row r="34" spans="1:4" ht="15.75" x14ac:dyDescent="0.25">
      <c r="A34" s="43">
        <v>33</v>
      </c>
      <c r="B34" s="43" t="s">
        <v>1403</v>
      </c>
      <c r="C34" s="44" t="s">
        <v>53</v>
      </c>
      <c r="D34" s="43" t="s">
        <v>1401</v>
      </c>
    </row>
    <row r="35" spans="1:4" ht="15.75" x14ac:dyDescent="0.25">
      <c r="A35" s="43">
        <v>34</v>
      </c>
      <c r="B35" s="43" t="s">
        <v>1403</v>
      </c>
      <c r="C35" s="45" t="s">
        <v>1363</v>
      </c>
      <c r="D35" s="43" t="s">
        <v>1401</v>
      </c>
    </row>
    <row r="36" spans="1:4" ht="15.75" x14ac:dyDescent="0.25">
      <c r="A36" s="43">
        <v>35</v>
      </c>
      <c r="B36" s="44" t="s">
        <v>368</v>
      </c>
      <c r="C36" s="44" t="s">
        <v>640</v>
      </c>
      <c r="D36" s="43" t="s">
        <v>1401</v>
      </c>
    </row>
    <row r="37" spans="1:4" ht="15.75" x14ac:dyDescent="0.25">
      <c r="A37" s="43">
        <v>36</v>
      </c>
      <c r="B37" s="45" t="s">
        <v>648</v>
      </c>
      <c r="C37" s="45" t="s">
        <v>577</v>
      </c>
      <c r="D37" s="43" t="s">
        <v>1401</v>
      </c>
    </row>
    <row r="38" spans="1:4" ht="15.75" x14ac:dyDescent="0.25">
      <c r="A38" s="43">
        <v>37</v>
      </c>
      <c r="B38" s="43" t="s">
        <v>1403</v>
      </c>
      <c r="C38" s="44" t="s">
        <v>96</v>
      </c>
      <c r="D38" s="43" t="s">
        <v>1401</v>
      </c>
    </row>
    <row r="39" spans="1:4" ht="15.75" x14ac:dyDescent="0.25">
      <c r="A39" s="43">
        <v>38</v>
      </c>
      <c r="B39" s="43" t="s">
        <v>1403</v>
      </c>
      <c r="C39" s="45" t="s">
        <v>96</v>
      </c>
      <c r="D39" s="43" t="s">
        <v>1401</v>
      </c>
    </row>
    <row r="40" spans="1:4" ht="15.75" x14ac:dyDescent="0.25">
      <c r="A40" s="43">
        <v>39</v>
      </c>
      <c r="B40" s="43" t="s">
        <v>1403</v>
      </c>
      <c r="C40" s="44" t="s">
        <v>96</v>
      </c>
      <c r="D40" s="43" t="s">
        <v>1401</v>
      </c>
    </row>
    <row r="41" spans="1:4" ht="15.75" x14ac:dyDescent="0.25">
      <c r="A41" s="43">
        <v>40</v>
      </c>
      <c r="B41" s="43" t="s">
        <v>1403</v>
      </c>
      <c r="C41" s="45" t="s">
        <v>681</v>
      </c>
      <c r="D41" s="43" t="s">
        <v>1401</v>
      </c>
    </row>
    <row r="42" spans="1:4" ht="15.75" x14ac:dyDescent="0.25">
      <c r="A42" s="43">
        <v>41</v>
      </c>
      <c r="B42" s="44" t="s">
        <v>368</v>
      </c>
      <c r="C42" s="44" t="s">
        <v>304</v>
      </c>
      <c r="D42" s="43" t="s">
        <v>1401</v>
      </c>
    </row>
    <row r="43" spans="1:4" ht="15.75" x14ac:dyDescent="0.25">
      <c r="A43" s="43">
        <v>42</v>
      </c>
      <c r="B43" s="43" t="s">
        <v>1403</v>
      </c>
      <c r="C43" s="45" t="s">
        <v>255</v>
      </c>
      <c r="D43" s="43" t="s">
        <v>1401</v>
      </c>
    </row>
    <row r="44" spans="1:4" ht="15.75" x14ac:dyDescent="0.25">
      <c r="A44" s="43">
        <v>43</v>
      </c>
      <c r="B44" s="44" t="s">
        <v>9</v>
      </c>
      <c r="C44" s="43" t="s">
        <v>1403</v>
      </c>
      <c r="D44" s="43" t="s">
        <v>1400</v>
      </c>
    </row>
    <row r="45" spans="1:4" ht="15.75" x14ac:dyDescent="0.25">
      <c r="A45" s="43">
        <v>44</v>
      </c>
      <c r="B45" s="43" t="s">
        <v>1403</v>
      </c>
      <c r="C45" s="45" t="s">
        <v>724</v>
      </c>
      <c r="D45" s="43" t="s">
        <v>1401</v>
      </c>
    </row>
    <row r="46" spans="1:4" ht="15.75" x14ac:dyDescent="0.25">
      <c r="A46" s="43">
        <v>45</v>
      </c>
      <c r="B46" s="44" t="s">
        <v>368</v>
      </c>
      <c r="C46" s="44" t="s">
        <v>96</v>
      </c>
      <c r="D46" s="43" t="s">
        <v>1401</v>
      </c>
    </row>
    <row r="47" spans="1:4" ht="15.75" x14ac:dyDescent="0.25">
      <c r="A47" s="43">
        <v>46</v>
      </c>
      <c r="B47" s="43" t="s">
        <v>1403</v>
      </c>
      <c r="C47" s="45" t="s">
        <v>304</v>
      </c>
      <c r="D47" s="43" t="s">
        <v>1401</v>
      </c>
    </row>
    <row r="48" spans="1:4" ht="15.75" x14ac:dyDescent="0.25">
      <c r="A48" s="43">
        <v>47</v>
      </c>
      <c r="B48" s="43" t="s">
        <v>1403</v>
      </c>
      <c r="C48" s="44" t="s">
        <v>96</v>
      </c>
      <c r="D48" s="43" t="s">
        <v>1401</v>
      </c>
    </row>
    <row r="49" spans="1:4" ht="15.75" x14ac:dyDescent="0.25">
      <c r="A49" s="43">
        <v>48</v>
      </c>
      <c r="B49" s="45" t="s">
        <v>754</v>
      </c>
      <c r="C49" s="43" t="s">
        <v>1403</v>
      </c>
      <c r="D49" s="46" t="s">
        <v>1400</v>
      </c>
    </row>
    <row r="50" spans="1:4" ht="15.75" x14ac:dyDescent="0.25">
      <c r="A50" s="43">
        <v>49</v>
      </c>
      <c r="B50" s="43" t="s">
        <v>1403</v>
      </c>
      <c r="C50" s="44" t="s">
        <v>53</v>
      </c>
      <c r="D50" s="43" t="s">
        <v>1401</v>
      </c>
    </row>
    <row r="51" spans="1:4" ht="15.75" x14ac:dyDescent="0.25">
      <c r="A51" s="43">
        <v>50</v>
      </c>
      <c r="B51" s="45" t="s">
        <v>641</v>
      </c>
      <c r="C51" s="43" t="s">
        <v>1403</v>
      </c>
      <c r="D51" s="43" t="s">
        <v>1400</v>
      </c>
    </row>
    <row r="52" spans="1:4" ht="15.75" x14ac:dyDescent="0.25">
      <c r="A52" s="43">
        <v>51</v>
      </c>
      <c r="B52" s="44" t="s">
        <v>797</v>
      </c>
      <c r="C52" s="43" t="s">
        <v>1403</v>
      </c>
      <c r="D52" s="43" t="s">
        <v>1400</v>
      </c>
    </row>
    <row r="53" spans="1:4" ht="15.75" x14ac:dyDescent="0.25">
      <c r="A53" s="43">
        <v>52</v>
      </c>
      <c r="B53" s="43" t="s">
        <v>1403</v>
      </c>
      <c r="C53" s="45" t="s">
        <v>813</v>
      </c>
      <c r="D53" s="43" t="s">
        <v>1401</v>
      </c>
    </row>
    <row r="54" spans="1:4" ht="15.75" x14ac:dyDescent="0.25">
      <c r="A54" s="43">
        <v>53</v>
      </c>
      <c r="B54" s="43" t="s">
        <v>1403</v>
      </c>
      <c r="C54" s="44" t="s">
        <v>840</v>
      </c>
      <c r="D54" s="43" t="s">
        <v>1401</v>
      </c>
    </row>
    <row r="55" spans="1:4" ht="15.75" x14ac:dyDescent="0.25">
      <c r="A55" s="43">
        <v>54</v>
      </c>
      <c r="B55" s="45" t="s">
        <v>845</v>
      </c>
      <c r="C55" s="43" t="s">
        <v>1403</v>
      </c>
      <c r="D55" s="43" t="s">
        <v>1400</v>
      </c>
    </row>
    <row r="56" spans="1:4" ht="15.75" x14ac:dyDescent="0.25">
      <c r="A56" s="43">
        <v>55</v>
      </c>
      <c r="B56" s="43" t="s">
        <v>1403</v>
      </c>
      <c r="C56" s="44" t="s">
        <v>96</v>
      </c>
      <c r="D56" s="43" t="s">
        <v>1401</v>
      </c>
    </row>
    <row r="57" spans="1:4" ht="15.75" x14ac:dyDescent="0.25">
      <c r="A57" s="43">
        <v>56</v>
      </c>
      <c r="B57" s="45" t="s">
        <v>861</v>
      </c>
      <c r="C57" s="45" t="s">
        <v>304</v>
      </c>
      <c r="D57" s="43" t="s">
        <v>1401</v>
      </c>
    </row>
    <row r="58" spans="1:4" ht="15.75" x14ac:dyDescent="0.25">
      <c r="A58" s="43">
        <v>57</v>
      </c>
      <c r="B58" s="44" t="s">
        <v>368</v>
      </c>
      <c r="C58" s="44" t="s">
        <v>304</v>
      </c>
      <c r="D58" s="43" t="s">
        <v>1401</v>
      </c>
    </row>
    <row r="59" spans="1:4" ht="15.75" x14ac:dyDescent="0.25">
      <c r="A59" s="43">
        <v>58</v>
      </c>
      <c r="B59" s="45" t="s">
        <v>449</v>
      </c>
      <c r="C59" s="43" t="s">
        <v>1403</v>
      </c>
      <c r="D59" s="43" t="s">
        <v>1400</v>
      </c>
    </row>
    <row r="60" spans="1:4" ht="15.75" x14ac:dyDescent="0.25">
      <c r="A60" s="43">
        <v>59</v>
      </c>
      <c r="B60" s="43" t="s">
        <v>1403</v>
      </c>
      <c r="C60" s="44" t="s">
        <v>53</v>
      </c>
      <c r="D60" s="43" t="s">
        <v>1401</v>
      </c>
    </row>
    <row r="61" spans="1:4" ht="15.75" x14ac:dyDescent="0.25">
      <c r="A61" s="43">
        <v>60</v>
      </c>
      <c r="B61" s="45" t="s">
        <v>9</v>
      </c>
      <c r="C61" s="43" t="s">
        <v>1403</v>
      </c>
      <c r="D61" s="43" t="s">
        <v>1400</v>
      </c>
    </row>
    <row r="62" spans="1:4" ht="15.75" x14ac:dyDescent="0.25">
      <c r="A62" s="43">
        <v>61</v>
      </c>
      <c r="B62" s="44" t="s">
        <v>898</v>
      </c>
      <c r="C62" s="43" t="s">
        <v>1403</v>
      </c>
      <c r="D62" s="43" t="s">
        <v>1400</v>
      </c>
    </row>
    <row r="63" spans="1:4" ht="15.75" x14ac:dyDescent="0.25">
      <c r="A63" s="43">
        <v>62</v>
      </c>
      <c r="B63" s="45" t="s">
        <v>449</v>
      </c>
      <c r="C63" s="45" t="s">
        <v>96</v>
      </c>
      <c r="D63" s="43" t="s">
        <v>1401</v>
      </c>
    </row>
    <row r="64" spans="1:4" ht="15.75" x14ac:dyDescent="0.25">
      <c r="A64" s="43">
        <v>63</v>
      </c>
      <c r="B64" s="43" t="s">
        <v>1403</v>
      </c>
      <c r="C64" s="44" t="s">
        <v>352</v>
      </c>
      <c r="D64" s="43" t="s">
        <v>1401</v>
      </c>
    </row>
    <row r="65" spans="1:4" ht="15.75" x14ac:dyDescent="0.25">
      <c r="A65" s="43">
        <v>64</v>
      </c>
      <c r="B65" s="45" t="s">
        <v>9</v>
      </c>
      <c r="C65" s="43" t="s">
        <v>1403</v>
      </c>
      <c r="D65" s="43" t="s">
        <v>1400</v>
      </c>
    </row>
    <row r="66" spans="1:4" ht="15.75" x14ac:dyDescent="0.25">
      <c r="A66" s="43">
        <v>65</v>
      </c>
      <c r="B66" s="44" t="s">
        <v>926</v>
      </c>
      <c r="C66" s="43" t="s">
        <v>1403</v>
      </c>
      <c r="D66" s="43" t="s">
        <v>1400</v>
      </c>
    </row>
    <row r="67" spans="1:4" ht="15.75" x14ac:dyDescent="0.25">
      <c r="A67" s="43">
        <v>66</v>
      </c>
      <c r="B67" s="43" t="s">
        <v>1403</v>
      </c>
      <c r="C67" s="45" t="s">
        <v>1418</v>
      </c>
      <c r="D67" s="43" t="s">
        <v>1401</v>
      </c>
    </row>
    <row r="68" spans="1:4" ht="15.75" x14ac:dyDescent="0.25">
      <c r="A68" s="43">
        <v>67</v>
      </c>
      <c r="B68" s="44" t="s">
        <v>9</v>
      </c>
      <c r="C68" s="43" t="s">
        <v>1403</v>
      </c>
      <c r="D68" s="43" t="s">
        <v>1400</v>
      </c>
    </row>
    <row r="69" spans="1:4" ht="15.75" x14ac:dyDescent="0.25">
      <c r="A69" s="43">
        <v>68</v>
      </c>
      <c r="B69" s="43" t="s">
        <v>1403</v>
      </c>
      <c r="C69" s="45" t="s">
        <v>962</v>
      </c>
      <c r="D69" s="43" t="s">
        <v>1401</v>
      </c>
    </row>
    <row r="70" spans="1:4" ht="15.75" x14ac:dyDescent="0.25">
      <c r="A70" s="43">
        <v>69</v>
      </c>
      <c r="B70" s="43" t="s">
        <v>1403</v>
      </c>
      <c r="C70" s="44" t="s">
        <v>1048</v>
      </c>
      <c r="D70" s="43" t="s">
        <v>1401</v>
      </c>
    </row>
    <row r="71" spans="1:4" ht="15.75" x14ac:dyDescent="0.25">
      <c r="A71" s="43">
        <v>70</v>
      </c>
      <c r="B71" s="43" t="s">
        <v>1403</v>
      </c>
      <c r="C71" s="45" t="s">
        <v>973</v>
      </c>
      <c r="D71" s="43" t="s">
        <v>1401</v>
      </c>
    </row>
    <row r="72" spans="1:4" ht="15.75" x14ac:dyDescent="0.25">
      <c r="A72" s="43">
        <v>71</v>
      </c>
      <c r="B72" s="43" t="s">
        <v>1403</v>
      </c>
      <c r="C72" s="44" t="s">
        <v>180</v>
      </c>
      <c r="D72" s="43" t="s">
        <v>1401</v>
      </c>
    </row>
    <row r="73" spans="1:4" ht="15.75" x14ac:dyDescent="0.25">
      <c r="A73" s="43">
        <v>72</v>
      </c>
      <c r="B73" s="43" t="s">
        <v>1403</v>
      </c>
      <c r="C73" s="45" t="s">
        <v>304</v>
      </c>
      <c r="D73" s="43" t="s">
        <v>1401</v>
      </c>
    </row>
    <row r="74" spans="1:4" ht="15.75" x14ac:dyDescent="0.25">
      <c r="A74" s="43">
        <v>73</v>
      </c>
      <c r="B74" s="43" t="s">
        <v>1403</v>
      </c>
      <c r="C74" s="44" t="s">
        <v>813</v>
      </c>
      <c r="D74" s="43" t="s">
        <v>1401</v>
      </c>
    </row>
    <row r="75" spans="1:4" ht="15.75" x14ac:dyDescent="0.25">
      <c r="A75" s="43">
        <v>74</v>
      </c>
      <c r="B75" s="45" t="s">
        <v>203</v>
      </c>
      <c r="C75" s="45" t="s">
        <v>157</v>
      </c>
      <c r="D75" s="43" t="s">
        <v>1401</v>
      </c>
    </row>
    <row r="76" spans="1:4" ht="15.75" x14ac:dyDescent="0.25">
      <c r="A76" s="43">
        <v>75</v>
      </c>
      <c r="B76" s="43" t="s">
        <v>1403</v>
      </c>
      <c r="C76" s="44" t="s">
        <v>304</v>
      </c>
      <c r="D76" s="43" t="s">
        <v>1401</v>
      </c>
    </row>
    <row r="77" spans="1:4" ht="15.75" x14ac:dyDescent="0.25">
      <c r="A77" s="43">
        <v>76</v>
      </c>
      <c r="B77" s="43" t="s">
        <v>1403</v>
      </c>
      <c r="C77" s="45" t="s">
        <v>157</v>
      </c>
      <c r="D77" s="43" t="s">
        <v>1401</v>
      </c>
    </row>
    <row r="78" spans="1:4" ht="15.75" x14ac:dyDescent="0.25">
      <c r="A78" s="43">
        <v>77</v>
      </c>
      <c r="B78" s="43" t="s">
        <v>1403</v>
      </c>
      <c r="C78" s="44" t="s">
        <v>96</v>
      </c>
      <c r="D78" s="43" t="s">
        <v>1401</v>
      </c>
    </row>
    <row r="79" spans="1:4" ht="15.75" x14ac:dyDescent="0.25">
      <c r="A79" s="43">
        <v>78</v>
      </c>
      <c r="B79" s="43" t="s">
        <v>1403</v>
      </c>
      <c r="C79" s="45" t="s">
        <v>157</v>
      </c>
      <c r="D79" s="43" t="s">
        <v>1401</v>
      </c>
    </row>
    <row r="80" spans="1:4" ht="15.75" x14ac:dyDescent="0.25">
      <c r="A80" s="43">
        <v>79</v>
      </c>
      <c r="B80" s="44" t="s">
        <v>1094</v>
      </c>
      <c r="C80" s="43" t="s">
        <v>1403</v>
      </c>
      <c r="D80" s="43" t="s">
        <v>1400</v>
      </c>
    </row>
    <row r="81" spans="1:4" ht="15.75" x14ac:dyDescent="0.25">
      <c r="A81" s="43">
        <v>80</v>
      </c>
      <c r="B81" s="43" t="s">
        <v>1403</v>
      </c>
      <c r="C81" s="45" t="s">
        <v>1048</v>
      </c>
      <c r="D81" s="43" t="s">
        <v>1401</v>
      </c>
    </row>
    <row r="82" spans="1:4" ht="15.75" x14ac:dyDescent="0.25">
      <c r="A82" s="43">
        <v>81</v>
      </c>
      <c r="B82" s="43" t="s">
        <v>1403</v>
      </c>
      <c r="C82" s="44" t="s">
        <v>352</v>
      </c>
      <c r="D82" s="43" t="s">
        <v>1401</v>
      </c>
    </row>
    <row r="83" spans="1:4" ht="15.75" x14ac:dyDescent="0.25">
      <c r="A83" s="43">
        <v>82</v>
      </c>
      <c r="B83" s="43" t="s">
        <v>1403</v>
      </c>
      <c r="C83" s="43" t="s">
        <v>1403</v>
      </c>
      <c r="D83" s="43" t="s">
        <v>1404</v>
      </c>
    </row>
    <row r="84" spans="1:4" ht="15.75" x14ac:dyDescent="0.25">
      <c r="A84" s="43">
        <v>83</v>
      </c>
      <c r="B84" s="43" t="s">
        <v>1403</v>
      </c>
      <c r="C84" s="44" t="s">
        <v>304</v>
      </c>
      <c r="D84" s="43" t="s">
        <v>1401</v>
      </c>
    </row>
    <row r="85" spans="1:4" ht="15.75" x14ac:dyDescent="0.25">
      <c r="A85" s="43">
        <v>84</v>
      </c>
      <c r="B85" s="43" t="s">
        <v>1403</v>
      </c>
      <c r="C85" s="45" t="s">
        <v>157</v>
      </c>
      <c r="D85" s="43" t="s">
        <v>1401</v>
      </c>
    </row>
    <row r="86" spans="1:4" ht="15.75" x14ac:dyDescent="0.25">
      <c r="A86" s="43">
        <v>85</v>
      </c>
      <c r="B86" s="44" t="s">
        <v>480</v>
      </c>
      <c r="C86" s="43" t="s">
        <v>1403</v>
      </c>
      <c r="D86" s="43" t="s">
        <v>1400</v>
      </c>
    </row>
    <row r="87" spans="1:4" ht="15.75" x14ac:dyDescent="0.25">
      <c r="A87" s="43">
        <v>86</v>
      </c>
      <c r="B87" s="43" t="s">
        <v>1403</v>
      </c>
      <c r="C87" s="45" t="s">
        <v>157</v>
      </c>
      <c r="D87" s="43" t="s">
        <v>1401</v>
      </c>
    </row>
    <row r="88" spans="1:4" ht="15.75" x14ac:dyDescent="0.25">
      <c r="A88" s="43">
        <v>87</v>
      </c>
      <c r="B88" s="44" t="s">
        <v>926</v>
      </c>
      <c r="C88" s="43" t="s">
        <v>1403</v>
      </c>
      <c r="D88" s="43" t="s">
        <v>1400</v>
      </c>
    </row>
    <row r="89" spans="1:4" ht="15.75" x14ac:dyDescent="0.25">
      <c r="A89" s="43">
        <v>88</v>
      </c>
      <c r="B89" s="45" t="s">
        <v>846</v>
      </c>
      <c r="C89" s="43" t="s">
        <v>1403</v>
      </c>
      <c r="D89" s="43" t="s">
        <v>1400</v>
      </c>
    </row>
    <row r="90" spans="1:4" ht="15.75" x14ac:dyDescent="0.25">
      <c r="A90" s="43">
        <v>89</v>
      </c>
      <c r="B90" s="44" t="s">
        <v>368</v>
      </c>
      <c r="C90" s="43" t="s">
        <v>1403</v>
      </c>
      <c r="D90" s="43" t="s">
        <v>1400</v>
      </c>
    </row>
    <row r="91" spans="1:4" ht="15.75" x14ac:dyDescent="0.25">
      <c r="A91" s="43">
        <v>90</v>
      </c>
      <c r="B91" s="43" t="s">
        <v>1403</v>
      </c>
      <c r="C91" s="43" t="s">
        <v>1403</v>
      </c>
      <c r="D91" s="43" t="s">
        <v>1404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opLeftCell="J1" zoomScale="50" zoomScaleNormal="50" workbookViewId="0">
      <selection activeCell="J30" sqref="J30"/>
    </sheetView>
  </sheetViews>
  <sheetFormatPr defaultRowHeight="15.75" x14ac:dyDescent="0.25"/>
  <cols>
    <col min="1" max="2" width="9.140625" style="22"/>
    <col min="3" max="3" width="13.28515625" style="22" customWidth="1"/>
    <col min="4" max="4" width="14.7109375" style="22" customWidth="1"/>
    <col min="5" max="8" width="9.140625" style="22"/>
    <col min="9" max="14" width="13.5703125" style="22" customWidth="1"/>
    <col min="15" max="16" width="9.140625" style="22"/>
    <col min="17" max="18" width="13.5703125" style="22" customWidth="1"/>
    <col min="19" max="19" width="13.42578125" style="22" customWidth="1"/>
    <col min="20" max="20" width="13.28515625" style="22" customWidth="1"/>
    <col min="21" max="21" width="13.5703125" style="22" customWidth="1"/>
    <col min="22" max="22" width="15" style="22" customWidth="1"/>
    <col min="23" max="16384" width="9.140625" style="22"/>
  </cols>
  <sheetData>
    <row r="1" spans="1:22" x14ac:dyDescent="0.25">
      <c r="A1" s="36" t="s">
        <v>1423</v>
      </c>
      <c r="B1" s="36"/>
      <c r="C1" s="36"/>
      <c r="E1" s="38" t="s">
        <v>1429</v>
      </c>
      <c r="F1" s="22" t="s">
        <v>1430</v>
      </c>
      <c r="L1" s="31">
        <f>C3/90</f>
        <v>0.27777777777777779</v>
      </c>
    </row>
    <row r="2" spans="1:22" x14ac:dyDescent="0.25">
      <c r="A2" s="36" t="s">
        <v>1424</v>
      </c>
      <c r="B2" s="36"/>
      <c r="C2" s="12" t="s">
        <v>1425</v>
      </c>
      <c r="E2" s="38"/>
      <c r="F2" s="22" t="s">
        <v>1431</v>
      </c>
      <c r="L2" s="31">
        <f>C4/90</f>
        <v>0.65555555555555556</v>
      </c>
    </row>
    <row r="3" spans="1:22" x14ac:dyDescent="0.25">
      <c r="A3" s="36" t="s">
        <v>1400</v>
      </c>
      <c r="B3" s="36"/>
      <c r="C3" s="12">
        <f>COUNTIF('Data Latih '!D2:D91,"POSITIF")</f>
        <v>25</v>
      </c>
      <c r="E3" s="38"/>
      <c r="F3" s="22" t="s">
        <v>1432</v>
      </c>
      <c r="L3" s="31">
        <f>C5/90</f>
        <v>6.6666666666666666E-2</v>
      </c>
    </row>
    <row r="4" spans="1:22" x14ac:dyDescent="0.25">
      <c r="A4" s="36" t="s">
        <v>1401</v>
      </c>
      <c r="B4" s="36"/>
      <c r="C4" s="12">
        <f>COUNTIF('Data Latih '!D2:D91,"NEGATIF")</f>
        <v>59</v>
      </c>
      <c r="E4" s="32"/>
      <c r="L4" s="31">
        <f>SUM(L1:L3)</f>
        <v>1</v>
      </c>
    </row>
    <row r="5" spans="1:22" x14ac:dyDescent="0.25">
      <c r="A5" s="36" t="s">
        <v>1404</v>
      </c>
      <c r="B5" s="36"/>
      <c r="C5" s="12">
        <f>COUNTIF('Data Latih '!D2:D91,"NETRAL")</f>
        <v>6</v>
      </c>
      <c r="E5" s="32"/>
      <c r="K5" s="22" t="s">
        <v>1443</v>
      </c>
      <c r="S5" s="22" t="s">
        <v>1442</v>
      </c>
    </row>
    <row r="6" spans="1:22" x14ac:dyDescent="0.25">
      <c r="I6" s="36" t="s">
        <v>1438</v>
      </c>
      <c r="J6" s="36"/>
      <c r="K6" s="36"/>
      <c r="L6" s="36" t="s">
        <v>1439</v>
      </c>
      <c r="M6" s="36"/>
      <c r="N6" s="36"/>
      <c r="Q6" s="36" t="s">
        <v>1438</v>
      </c>
      <c r="R6" s="36"/>
      <c r="S6" s="36"/>
      <c r="T6" s="36" t="s">
        <v>1439</v>
      </c>
      <c r="U6" s="36"/>
      <c r="V6" s="36"/>
    </row>
    <row r="7" spans="1:22" ht="31.5" x14ac:dyDescent="0.25">
      <c r="A7" s="37" t="s">
        <v>1433</v>
      </c>
      <c r="B7" s="37"/>
      <c r="D7" s="15" t="s">
        <v>1444</v>
      </c>
      <c r="E7" s="37" t="s">
        <v>1435</v>
      </c>
      <c r="F7" s="37"/>
      <c r="H7" s="22" t="s">
        <v>1436</v>
      </c>
      <c r="I7" s="12" t="s">
        <v>1437</v>
      </c>
      <c r="J7" s="12" t="s">
        <v>1401</v>
      </c>
      <c r="K7" s="12" t="s">
        <v>1404</v>
      </c>
      <c r="L7" s="12" t="s">
        <v>1437</v>
      </c>
      <c r="M7" s="12" t="s">
        <v>1401</v>
      </c>
      <c r="N7" s="12" t="s">
        <v>1404</v>
      </c>
      <c r="P7" s="22" t="s">
        <v>1441</v>
      </c>
      <c r="Q7" s="12" t="s">
        <v>1437</v>
      </c>
      <c r="R7" s="12" t="s">
        <v>1401</v>
      </c>
      <c r="S7" s="12" t="s">
        <v>1404</v>
      </c>
      <c r="T7" s="12" t="s">
        <v>1437</v>
      </c>
      <c r="U7" s="12" t="s">
        <v>1401</v>
      </c>
      <c r="V7" s="12" t="s">
        <v>1404</v>
      </c>
    </row>
    <row r="8" spans="1:22" x14ac:dyDescent="0.25">
      <c r="A8" s="22" t="s">
        <v>9</v>
      </c>
      <c r="B8" s="22">
        <f>COUNTIF('Data Latih '!$B$2:$B$91,"MANTAP")</f>
        <v>5</v>
      </c>
      <c r="C8" s="22">
        <f>COUNTIF('Data Latih '!$B$2:$B$91,"MANTAP")</f>
        <v>5</v>
      </c>
      <c r="D8" s="22">
        <f>C8-B8</f>
        <v>0</v>
      </c>
      <c r="E8" t="s">
        <v>1354</v>
      </c>
      <c r="F8" s="22">
        <f>COUNTIF('Data Latih '!$C$2:$C$91,"males")</f>
        <v>7</v>
      </c>
      <c r="H8" s="22" t="s">
        <v>9</v>
      </c>
      <c r="I8" s="22">
        <f>B8/$C$3</f>
        <v>0.2</v>
      </c>
      <c r="J8" s="22">
        <f>D8/$C$4</f>
        <v>0</v>
      </c>
      <c r="K8" s="22">
        <v>0</v>
      </c>
      <c r="L8" s="22">
        <f>COUNTIF('Data Latih '!$B$2:$B$91,"MANTAP")</f>
        <v>5</v>
      </c>
      <c r="M8" s="22">
        <v>0</v>
      </c>
      <c r="N8" s="22">
        <v>0</v>
      </c>
      <c r="P8" t="s">
        <v>1354</v>
      </c>
      <c r="Q8" s="22">
        <v>0</v>
      </c>
      <c r="R8" s="30">
        <f>F8/$C$4</f>
        <v>0.11864406779661017</v>
      </c>
      <c r="S8" s="22">
        <v>0</v>
      </c>
      <c r="T8" s="22">
        <v>0</v>
      </c>
      <c r="U8" s="22">
        <f>COUNTIF('Data Latih '!$C$2:$C$91,"males")</f>
        <v>7</v>
      </c>
      <c r="V8" s="22">
        <v>0</v>
      </c>
    </row>
    <row r="9" spans="1:22" x14ac:dyDescent="0.25">
      <c r="A9" t="s">
        <v>1355</v>
      </c>
      <c r="B9" s="22">
        <v>1</v>
      </c>
      <c r="C9" s="22">
        <f>COUNTIF('Data Latih '!$B$2:$B$91,"menarik")</f>
        <v>1</v>
      </c>
      <c r="D9" s="22">
        <f t="shared" ref="D9:D30" si="0">C9-B9</f>
        <v>0</v>
      </c>
      <c r="E9" t="s">
        <v>1357</v>
      </c>
      <c r="F9" s="22">
        <f>COUNTIF('Data Latih '!$C$2:$C$91,"mahal")</f>
        <v>11</v>
      </c>
      <c r="H9" t="s">
        <v>1355</v>
      </c>
      <c r="I9" s="22">
        <f>B9/$C$3</f>
        <v>0.04</v>
      </c>
      <c r="J9" s="22">
        <f t="shared" ref="J9:J30" si="1">D9/$C$4</f>
        <v>0</v>
      </c>
      <c r="K9" s="22">
        <v>0</v>
      </c>
      <c r="L9" s="22">
        <v>1</v>
      </c>
      <c r="M9" s="22">
        <v>0</v>
      </c>
      <c r="N9" s="22">
        <v>0</v>
      </c>
      <c r="P9" t="s">
        <v>1357</v>
      </c>
      <c r="Q9" s="22">
        <v>0</v>
      </c>
      <c r="R9" s="30">
        <f t="shared" ref="R8:R28" si="2">F9/$C$4</f>
        <v>0.1864406779661017</v>
      </c>
      <c r="S9" s="22">
        <v>0</v>
      </c>
      <c r="T9" s="22">
        <v>0</v>
      </c>
      <c r="U9" s="22">
        <f>COUNTIF('Data Latih '!$C$2:$C$91,"mahal")</f>
        <v>11</v>
      </c>
      <c r="V9" s="22">
        <v>0</v>
      </c>
    </row>
    <row r="10" spans="1:22" x14ac:dyDescent="0.25">
      <c r="A10" t="s">
        <v>1356</v>
      </c>
      <c r="B10" s="22">
        <v>1</v>
      </c>
      <c r="C10" s="22">
        <f>COUNTIF('Data Latih '!$B$2:$B$91,"cinta")</f>
        <v>1</v>
      </c>
      <c r="D10" s="22">
        <f t="shared" si="0"/>
        <v>0</v>
      </c>
      <c r="E10" t="s">
        <v>1370</v>
      </c>
      <c r="F10" s="22">
        <f>COUNTIF('Data Latih '!$C$2:$C$91,"najisnya")</f>
        <v>1</v>
      </c>
      <c r="H10" t="s">
        <v>1356</v>
      </c>
      <c r="I10" s="22">
        <f>B10/$C$3</f>
        <v>0.04</v>
      </c>
      <c r="J10" s="22">
        <f t="shared" si="1"/>
        <v>0</v>
      </c>
      <c r="K10" s="22">
        <v>0</v>
      </c>
      <c r="L10" s="22">
        <v>1</v>
      </c>
      <c r="M10" s="22">
        <v>0</v>
      </c>
      <c r="N10" s="22">
        <v>0</v>
      </c>
      <c r="P10" t="s">
        <v>1370</v>
      </c>
      <c r="Q10" s="22">
        <v>0</v>
      </c>
      <c r="R10" s="30">
        <f t="shared" si="2"/>
        <v>1.6949152542372881E-2</v>
      </c>
      <c r="S10" s="22">
        <v>0</v>
      </c>
      <c r="T10" s="22">
        <v>0</v>
      </c>
      <c r="U10" s="22">
        <f>COUNTIF('Data Latih '!$C$2:$C$91,"najisnya")</f>
        <v>1</v>
      </c>
      <c r="V10" s="22">
        <v>0</v>
      </c>
    </row>
    <row r="11" spans="1:22" x14ac:dyDescent="0.25">
      <c r="A11" t="s">
        <v>1372</v>
      </c>
      <c r="B11" s="22">
        <v>0</v>
      </c>
      <c r="C11" s="22">
        <f>COUNTIF('Data Latih '!$B$2:$B$91,"senang")</f>
        <v>1</v>
      </c>
      <c r="D11" s="22">
        <f t="shared" si="0"/>
        <v>1</v>
      </c>
      <c r="E11" t="s">
        <v>1371</v>
      </c>
      <c r="F11" s="22">
        <f>COUNTIF('Data Latih '!$C$2:$C$91,"lelet")</f>
        <v>5</v>
      </c>
      <c r="H11" t="s">
        <v>1372</v>
      </c>
      <c r="I11" s="22">
        <f t="shared" ref="I11:I30" si="3">B11/$C$3</f>
        <v>0</v>
      </c>
      <c r="J11" s="31">
        <f>D11/$C$4</f>
        <v>1.6949152542372881E-2</v>
      </c>
      <c r="K11" s="22">
        <v>0</v>
      </c>
      <c r="L11" s="22">
        <v>0</v>
      </c>
      <c r="M11" s="22">
        <v>1</v>
      </c>
      <c r="N11" s="22">
        <v>0</v>
      </c>
      <c r="P11" t="s">
        <v>1371</v>
      </c>
      <c r="Q11" s="22">
        <v>0</v>
      </c>
      <c r="R11" s="30">
        <f t="shared" si="2"/>
        <v>8.4745762711864403E-2</v>
      </c>
      <c r="S11" s="22">
        <v>0</v>
      </c>
      <c r="T11" s="22">
        <v>0</v>
      </c>
      <c r="U11" s="22">
        <f>COUNTIF('Data Latih '!$C$2:$C$91,"lelet")</f>
        <v>5</v>
      </c>
      <c r="V11" s="22">
        <v>0</v>
      </c>
    </row>
    <row r="12" spans="1:22" x14ac:dyDescent="0.25">
      <c r="A12" t="s">
        <v>1379</v>
      </c>
      <c r="B12" s="22">
        <v>1</v>
      </c>
      <c r="C12" s="22">
        <f>COUNTIF('Data Latih '!$B$2:$B$91,"makasih")</f>
        <v>1</v>
      </c>
      <c r="D12" s="22">
        <f t="shared" si="0"/>
        <v>0</v>
      </c>
      <c r="E12" t="s">
        <v>1373</v>
      </c>
      <c r="F12" s="22">
        <f>COUNTIF('Data Latih '!$C$2:$C$91,"bohong")</f>
        <v>4</v>
      </c>
      <c r="H12" t="s">
        <v>1379</v>
      </c>
      <c r="I12" s="22">
        <f t="shared" si="3"/>
        <v>0.04</v>
      </c>
      <c r="J12" s="22">
        <f t="shared" si="1"/>
        <v>0</v>
      </c>
      <c r="K12" s="22">
        <v>0</v>
      </c>
      <c r="L12" s="22">
        <v>1</v>
      </c>
      <c r="M12" s="22">
        <v>0</v>
      </c>
      <c r="N12" s="22">
        <v>0</v>
      </c>
      <c r="P12" t="s">
        <v>1373</v>
      </c>
      <c r="Q12" s="22">
        <v>0</v>
      </c>
      <c r="R12" s="30">
        <f t="shared" si="2"/>
        <v>6.7796610169491525E-2</v>
      </c>
      <c r="S12" s="22">
        <v>0</v>
      </c>
      <c r="T12" s="22">
        <v>0</v>
      </c>
      <c r="U12" s="22">
        <f>COUNTIF('Data Latih '!$C$2:$C$91,"bohong")</f>
        <v>4</v>
      </c>
      <c r="V12" s="22">
        <v>0</v>
      </c>
    </row>
    <row r="13" spans="1:22" x14ac:dyDescent="0.25">
      <c r="A13" t="s">
        <v>1380</v>
      </c>
      <c r="B13" s="22">
        <v>2</v>
      </c>
      <c r="C13" s="22">
        <f>COUNTIF('Data Latih '!$B$2:$B$91,"keren")</f>
        <v>2</v>
      </c>
      <c r="D13" s="22">
        <f t="shared" si="0"/>
        <v>0</v>
      </c>
      <c r="E13" t="s">
        <v>1374</v>
      </c>
      <c r="F13" s="22">
        <f>COUNTIF('Data Latih '!$C$2:$C$91,"ribet")</f>
        <v>2</v>
      </c>
      <c r="H13" t="s">
        <v>1380</v>
      </c>
      <c r="I13" s="22">
        <f t="shared" si="3"/>
        <v>0.08</v>
      </c>
      <c r="J13" s="22">
        <f t="shared" si="1"/>
        <v>0</v>
      </c>
      <c r="K13" s="22">
        <v>0</v>
      </c>
      <c r="L13" s="22">
        <v>2</v>
      </c>
      <c r="M13" s="22">
        <v>0</v>
      </c>
      <c r="N13" s="22">
        <v>0</v>
      </c>
      <c r="P13" t="s">
        <v>1374</v>
      </c>
      <c r="Q13" s="22">
        <v>0</v>
      </c>
      <c r="R13" s="30">
        <f t="shared" si="2"/>
        <v>3.3898305084745763E-2</v>
      </c>
      <c r="S13" s="22">
        <v>0</v>
      </c>
      <c r="T13" s="22">
        <v>0</v>
      </c>
      <c r="U13" s="22">
        <f>COUNTIF('Data Latih '!$C$2:$C$91,"ribet")</f>
        <v>2</v>
      </c>
      <c r="V13" s="22">
        <v>0</v>
      </c>
    </row>
    <row r="14" spans="1:22" x14ac:dyDescent="0.25">
      <c r="A14" t="s">
        <v>1381</v>
      </c>
      <c r="B14" s="22">
        <v>1</v>
      </c>
      <c r="C14" s="22">
        <f>COUNTIF('Data Latih '!$B$2:$B$91,"semangat")</f>
        <v>1</v>
      </c>
      <c r="D14" s="22">
        <f t="shared" si="0"/>
        <v>0</v>
      </c>
      <c r="E14" t="s">
        <v>1375</v>
      </c>
      <c r="F14" s="22">
        <f>COUNTIF('Data Latih '!$C$2:$C$91,"kecewa")</f>
        <v>9</v>
      </c>
      <c r="H14" t="s">
        <v>1381</v>
      </c>
      <c r="I14" s="22">
        <f t="shared" si="3"/>
        <v>0.04</v>
      </c>
      <c r="J14" s="22">
        <f t="shared" si="1"/>
        <v>0</v>
      </c>
      <c r="K14" s="22">
        <v>0</v>
      </c>
      <c r="L14" s="22">
        <v>1</v>
      </c>
      <c r="M14" s="22">
        <v>0</v>
      </c>
      <c r="N14" s="22">
        <v>0</v>
      </c>
      <c r="P14" t="s">
        <v>1375</v>
      </c>
      <c r="Q14" s="22">
        <v>0</v>
      </c>
      <c r="R14" s="30">
        <f t="shared" si="2"/>
        <v>0.15254237288135594</v>
      </c>
      <c r="S14" s="22">
        <v>0</v>
      </c>
      <c r="T14" s="22">
        <v>0</v>
      </c>
      <c r="U14" s="22">
        <f>COUNTIF('Data Latih '!$C$2:$C$91,"kecewa")</f>
        <v>9</v>
      </c>
      <c r="V14" s="22">
        <v>0</v>
      </c>
    </row>
    <row r="15" spans="1:22" x14ac:dyDescent="0.25">
      <c r="A15" t="s">
        <v>1383</v>
      </c>
      <c r="B15" s="22">
        <v>1</v>
      </c>
      <c r="C15" s="22">
        <f>COUNTIF('Data Latih '!$B$2:$B$91,"kreatif")</f>
        <v>1</v>
      </c>
      <c r="D15" s="22">
        <f t="shared" si="0"/>
        <v>0</v>
      </c>
      <c r="E15" t="s">
        <v>1376</v>
      </c>
      <c r="F15" s="22">
        <f>COUNTIF('Data Latih '!$C$2:$C$91,"gagal")</f>
        <v>1</v>
      </c>
      <c r="H15" t="s">
        <v>1383</v>
      </c>
      <c r="I15" s="22">
        <f t="shared" si="3"/>
        <v>0.04</v>
      </c>
      <c r="J15" s="22">
        <f t="shared" si="1"/>
        <v>0</v>
      </c>
      <c r="K15" s="22">
        <v>0</v>
      </c>
      <c r="L15" s="22">
        <v>1</v>
      </c>
      <c r="M15" s="22">
        <v>0</v>
      </c>
      <c r="N15" s="22">
        <v>0</v>
      </c>
      <c r="P15" t="s">
        <v>1376</v>
      </c>
      <c r="Q15" s="22">
        <v>0</v>
      </c>
      <c r="R15" s="30">
        <f t="shared" si="2"/>
        <v>1.6949152542372881E-2</v>
      </c>
      <c r="S15" s="22">
        <v>0</v>
      </c>
      <c r="T15" s="22">
        <v>0</v>
      </c>
      <c r="U15" s="22">
        <f>COUNTIF('Data Latih '!$C$2:$C$91,"gagal")</f>
        <v>1</v>
      </c>
      <c r="V15" s="22">
        <v>0</v>
      </c>
    </row>
    <row r="16" spans="1:22" x14ac:dyDescent="0.25">
      <c r="A16" t="s">
        <v>1388</v>
      </c>
      <c r="B16" s="22">
        <v>1</v>
      </c>
      <c r="C16" s="22">
        <f>COUNTIF('Data Latih '!$B$2:$B$91,"suka")</f>
        <v>1</v>
      </c>
      <c r="D16" s="22">
        <f t="shared" si="0"/>
        <v>0</v>
      </c>
      <c r="E16" t="s">
        <v>1377</v>
      </c>
      <c r="F16" s="22">
        <f>COUNTIF('Data Latih '!$C$2:$C$91,"kesel")</f>
        <v>4</v>
      </c>
      <c r="H16" t="s">
        <v>1388</v>
      </c>
      <c r="I16" s="22">
        <f t="shared" si="3"/>
        <v>0.04</v>
      </c>
      <c r="J16" s="22">
        <f t="shared" si="1"/>
        <v>0</v>
      </c>
      <c r="K16" s="22">
        <v>0</v>
      </c>
      <c r="L16" s="22">
        <v>1</v>
      </c>
      <c r="M16" s="22">
        <v>0</v>
      </c>
      <c r="N16" s="22">
        <v>0</v>
      </c>
      <c r="P16" t="s">
        <v>1377</v>
      </c>
      <c r="Q16" s="22">
        <v>0</v>
      </c>
      <c r="R16" s="30">
        <f t="shared" si="2"/>
        <v>6.7796610169491525E-2</v>
      </c>
      <c r="S16" s="22">
        <v>0</v>
      </c>
      <c r="T16" s="22">
        <v>0</v>
      </c>
      <c r="U16" s="22">
        <f>COUNTIF('Data Latih '!$C$2:$C$91,"kesel")</f>
        <v>4</v>
      </c>
      <c r="V16" s="22">
        <v>0</v>
      </c>
    </row>
    <row r="17" spans="1:22" x14ac:dyDescent="0.25">
      <c r="A17" t="s">
        <v>1389</v>
      </c>
      <c r="B17" s="22">
        <v>1</v>
      </c>
      <c r="C17" s="22">
        <f>COUNTIF('Data Latih '!$B$2:$B$91,"nyaman")</f>
        <v>1</v>
      </c>
      <c r="D17" s="22">
        <f t="shared" si="0"/>
        <v>0</v>
      </c>
      <c r="E17" t="s">
        <v>1378</v>
      </c>
      <c r="F17" s="22">
        <f>COUNTIF('Data Latih '!$C$2:$C$91,"mahalan")</f>
        <v>1</v>
      </c>
      <c r="H17" t="s">
        <v>1389</v>
      </c>
      <c r="I17" s="22">
        <f t="shared" si="3"/>
        <v>0.04</v>
      </c>
      <c r="J17" s="22">
        <f t="shared" si="1"/>
        <v>0</v>
      </c>
      <c r="K17" s="22">
        <v>0</v>
      </c>
      <c r="L17" s="22">
        <v>1</v>
      </c>
      <c r="M17" s="22">
        <v>0</v>
      </c>
      <c r="N17" s="22">
        <v>0</v>
      </c>
      <c r="P17" t="s">
        <v>1378</v>
      </c>
      <c r="Q17" s="22">
        <v>0</v>
      </c>
      <c r="R17" s="30">
        <f t="shared" si="2"/>
        <v>1.6949152542372881E-2</v>
      </c>
      <c r="S17" s="22">
        <v>0</v>
      </c>
      <c r="T17" s="22">
        <v>0</v>
      </c>
      <c r="U17" s="22">
        <f>COUNTIF('Data Latih '!$C$2:$C$91,"mahalan")</f>
        <v>1</v>
      </c>
      <c r="V17" s="22">
        <v>0</v>
      </c>
    </row>
    <row r="18" spans="1:22" x14ac:dyDescent="0.25">
      <c r="A18" t="s">
        <v>1392</v>
      </c>
      <c r="B18" s="22">
        <v>1</v>
      </c>
      <c r="C18" s="22">
        <f>COUNTIF('Data Latih '!$B$2:$B$91,"terbaik")</f>
        <v>1</v>
      </c>
      <c r="D18" s="22">
        <f t="shared" si="0"/>
        <v>0</v>
      </c>
      <c r="E18" t="s">
        <v>1382</v>
      </c>
      <c r="F18" s="22">
        <f>COUNTIF('Data Latih '!$C$2:$C$91,"payah")</f>
        <v>2</v>
      </c>
      <c r="H18" t="s">
        <v>1392</v>
      </c>
      <c r="I18" s="22">
        <f t="shared" si="3"/>
        <v>0.04</v>
      </c>
      <c r="J18" s="22">
        <f t="shared" si="1"/>
        <v>0</v>
      </c>
      <c r="K18" s="22">
        <v>0</v>
      </c>
      <c r="L18" s="22">
        <v>1</v>
      </c>
      <c r="M18" s="22">
        <v>0</v>
      </c>
      <c r="N18" s="22">
        <v>0</v>
      </c>
      <c r="P18" t="s">
        <v>1382</v>
      </c>
      <c r="Q18" s="22">
        <v>0</v>
      </c>
      <c r="R18" s="30">
        <f t="shared" si="2"/>
        <v>3.3898305084745763E-2</v>
      </c>
      <c r="S18" s="22">
        <v>0</v>
      </c>
      <c r="T18" s="22">
        <v>0</v>
      </c>
      <c r="U18" s="22">
        <f>COUNTIF('Data Latih '!$C$2:$C$91,"payah")</f>
        <v>2</v>
      </c>
      <c r="V18" s="22">
        <v>0</v>
      </c>
    </row>
    <row r="19" spans="1:22" x14ac:dyDescent="0.25">
      <c r="A19" t="s">
        <v>1393</v>
      </c>
      <c r="B19" s="22">
        <v>1</v>
      </c>
      <c r="C19" s="22">
        <f>COUNTIF('Data Latih '!$B$2:$B$91,"murah")</f>
        <v>2</v>
      </c>
      <c r="D19" s="22">
        <f t="shared" si="0"/>
        <v>1</v>
      </c>
      <c r="E19" t="s">
        <v>1384</v>
      </c>
      <c r="F19" s="22">
        <f>COUNTIF('Data Latih '!$C$2:$C$91,"kemahalan")</f>
        <v>1</v>
      </c>
      <c r="H19" t="s">
        <v>1393</v>
      </c>
      <c r="I19" s="22">
        <f t="shared" si="3"/>
        <v>0.04</v>
      </c>
      <c r="J19" s="31">
        <f t="shared" si="1"/>
        <v>1.6949152542372881E-2</v>
      </c>
      <c r="K19" s="22">
        <v>0</v>
      </c>
      <c r="L19" s="22">
        <v>1</v>
      </c>
      <c r="M19" s="22">
        <v>1</v>
      </c>
      <c r="N19" s="22">
        <v>0</v>
      </c>
      <c r="P19" t="s">
        <v>1384</v>
      </c>
      <c r="Q19" s="22">
        <v>0</v>
      </c>
      <c r="R19" s="30">
        <f t="shared" si="2"/>
        <v>1.6949152542372881E-2</v>
      </c>
      <c r="S19" s="22">
        <v>0</v>
      </c>
      <c r="T19" s="22">
        <v>0</v>
      </c>
      <c r="U19" s="22">
        <f>COUNTIF('Data Latih '!$C$2:$C$91,"kemahalan")</f>
        <v>1</v>
      </c>
      <c r="V19" s="22">
        <v>0</v>
      </c>
    </row>
    <row r="20" spans="1:22" x14ac:dyDescent="0.25">
      <c r="A20" t="s">
        <v>1394</v>
      </c>
      <c r="B20" s="22">
        <v>1</v>
      </c>
      <c r="C20" s="22">
        <f>COUNTIF('Data Latih '!$B$2:$B$91,"hore")</f>
        <v>1</v>
      </c>
      <c r="D20" s="22">
        <f t="shared" si="0"/>
        <v>0</v>
      </c>
      <c r="E20" t="s">
        <v>1385</v>
      </c>
      <c r="F20" s="22">
        <f>COUNTIF('Data Latih '!$C$2:$C$91,"benci")</f>
        <v>1</v>
      </c>
      <c r="H20" t="s">
        <v>1394</v>
      </c>
      <c r="I20" s="22">
        <f t="shared" si="3"/>
        <v>0.04</v>
      </c>
      <c r="J20" s="22">
        <f t="shared" si="1"/>
        <v>0</v>
      </c>
      <c r="K20" s="22">
        <v>0</v>
      </c>
      <c r="L20" s="22">
        <v>1</v>
      </c>
      <c r="M20" s="22">
        <v>0</v>
      </c>
      <c r="N20" s="22">
        <v>0</v>
      </c>
      <c r="P20" t="s">
        <v>1385</v>
      </c>
      <c r="Q20" s="22">
        <v>0</v>
      </c>
      <c r="R20" s="30">
        <f t="shared" si="2"/>
        <v>1.6949152542372881E-2</v>
      </c>
      <c r="S20" s="22">
        <v>0</v>
      </c>
      <c r="T20" s="22">
        <v>0</v>
      </c>
      <c r="U20" s="22">
        <f>COUNTIF('Data Latih '!$C$2:$C$91,"benci")</f>
        <v>1</v>
      </c>
      <c r="V20" s="22">
        <v>0</v>
      </c>
    </row>
    <row r="21" spans="1:22" x14ac:dyDescent="0.25">
      <c r="A21" t="s">
        <v>1395</v>
      </c>
      <c r="B21" s="22">
        <v>2</v>
      </c>
      <c r="C21" s="22">
        <f>COUNTIF('Data Latih '!$B$2:$B$91,"sukses")</f>
        <v>2</v>
      </c>
      <c r="D21" s="22">
        <f t="shared" si="0"/>
        <v>0</v>
      </c>
      <c r="E21" t="s">
        <v>1386</v>
      </c>
      <c r="F21" s="22">
        <f>COUNTIF('Data Latih '!$C$2:$C$91,"ngerepotin")</f>
        <v>1</v>
      </c>
      <c r="H21" t="s">
        <v>1395</v>
      </c>
      <c r="I21" s="22">
        <f t="shared" si="3"/>
        <v>0.08</v>
      </c>
      <c r="J21" s="22">
        <f t="shared" si="1"/>
        <v>0</v>
      </c>
      <c r="K21" s="22">
        <v>0</v>
      </c>
      <c r="L21" s="22">
        <v>2</v>
      </c>
      <c r="M21" s="22">
        <v>0</v>
      </c>
      <c r="N21" s="22">
        <v>0</v>
      </c>
      <c r="P21" t="s">
        <v>1386</v>
      </c>
      <c r="Q21" s="22">
        <v>0</v>
      </c>
      <c r="R21" s="30">
        <f t="shared" si="2"/>
        <v>1.6949152542372881E-2</v>
      </c>
      <c r="S21" s="22">
        <v>0</v>
      </c>
      <c r="T21" s="22">
        <v>0</v>
      </c>
      <c r="U21" s="22">
        <f>COUNTIF('Data Latih '!$C$2:$C$91,"ngerepotin")</f>
        <v>1</v>
      </c>
      <c r="V21" s="22">
        <v>0</v>
      </c>
    </row>
    <row r="22" spans="1:22" x14ac:dyDescent="0.25">
      <c r="A22" t="s">
        <v>1405</v>
      </c>
      <c r="B22" s="22">
        <v>0</v>
      </c>
      <c r="C22" s="22">
        <f>COUNTIF('Data Latih '!$B$2:$B$91,"tolong")</f>
        <v>1</v>
      </c>
      <c r="D22" s="22">
        <f t="shared" si="0"/>
        <v>1</v>
      </c>
      <c r="E22" t="s">
        <v>1387</v>
      </c>
      <c r="F22" s="22">
        <f>COUNTIF('Data Latih '!$C$2:$C$91,"lambat")</f>
        <v>1</v>
      </c>
      <c r="H22" t="s">
        <v>1405</v>
      </c>
      <c r="I22" s="22">
        <f t="shared" si="3"/>
        <v>0</v>
      </c>
      <c r="J22" s="31">
        <f t="shared" si="1"/>
        <v>1.6949152542372881E-2</v>
      </c>
      <c r="K22" s="22">
        <v>0</v>
      </c>
      <c r="L22" s="22">
        <v>0</v>
      </c>
      <c r="M22" s="22">
        <v>1</v>
      </c>
      <c r="N22" s="22">
        <v>0</v>
      </c>
      <c r="P22" t="s">
        <v>1387</v>
      </c>
      <c r="Q22" s="22">
        <v>0</v>
      </c>
      <c r="R22" s="30">
        <f t="shared" si="2"/>
        <v>1.6949152542372881E-2</v>
      </c>
      <c r="S22" s="22">
        <v>0</v>
      </c>
      <c r="T22" s="22">
        <v>0</v>
      </c>
      <c r="U22" s="22">
        <f>COUNTIF('Data Latih '!$C$2:$C$91,"lambat")</f>
        <v>1</v>
      </c>
      <c r="V22" s="22">
        <v>0</v>
      </c>
    </row>
    <row r="23" spans="1:22" x14ac:dyDescent="0.25">
      <c r="A23" t="s">
        <v>1406</v>
      </c>
      <c r="B23" s="22">
        <v>2</v>
      </c>
      <c r="C23" s="22">
        <f>COUNTIF('Data Latih '!$B$2:$B$91,"gratis")</f>
        <v>9</v>
      </c>
      <c r="D23" s="22">
        <f t="shared" si="0"/>
        <v>7</v>
      </c>
      <c r="E23" t="s">
        <v>1390</v>
      </c>
      <c r="F23" s="22">
        <f>COUNTIF('Data Latih '!$C$2:$C$91,"pelit")</f>
        <v>2</v>
      </c>
      <c r="H23" t="s">
        <v>1406</v>
      </c>
      <c r="I23" s="22">
        <f t="shared" si="3"/>
        <v>0.08</v>
      </c>
      <c r="J23" s="31">
        <f t="shared" si="1"/>
        <v>0.11864406779661017</v>
      </c>
      <c r="K23" s="22">
        <v>0</v>
      </c>
      <c r="L23" s="22">
        <v>2</v>
      </c>
      <c r="M23" s="22">
        <v>7</v>
      </c>
      <c r="N23" s="22">
        <v>0</v>
      </c>
      <c r="P23" t="s">
        <v>1390</v>
      </c>
      <c r="Q23" s="22">
        <v>0</v>
      </c>
      <c r="R23" s="30">
        <f t="shared" si="2"/>
        <v>3.3898305084745763E-2</v>
      </c>
      <c r="S23" s="22">
        <v>0</v>
      </c>
      <c r="T23" s="22">
        <v>0</v>
      </c>
      <c r="U23" s="22">
        <f>COUNTIF('Data Latih '!$C$2:$C$91,"pelit")</f>
        <v>2</v>
      </c>
      <c r="V23" s="22">
        <v>0</v>
      </c>
    </row>
    <row r="24" spans="1:22" x14ac:dyDescent="0.25">
      <c r="A24" t="s">
        <v>1412</v>
      </c>
      <c r="B24" s="22">
        <v>1</v>
      </c>
      <c r="C24" s="22">
        <f>COUNTIF('Data Latih '!$B$2:$B$91,"bagus")</f>
        <v>1</v>
      </c>
      <c r="D24" s="22">
        <f t="shared" si="0"/>
        <v>0</v>
      </c>
      <c r="E24" t="s">
        <v>1391</v>
      </c>
      <c r="F24" s="22">
        <f>COUNTIF('Data Latih '!$C$2:$C$91,"ngeselin")</f>
        <v>1</v>
      </c>
      <c r="H24" t="s">
        <v>1412</v>
      </c>
      <c r="I24" s="22">
        <f t="shared" si="3"/>
        <v>0.04</v>
      </c>
      <c r="J24" s="22">
        <f t="shared" si="1"/>
        <v>0</v>
      </c>
      <c r="K24" s="22">
        <v>0</v>
      </c>
      <c r="L24" s="22">
        <v>1</v>
      </c>
      <c r="M24" s="22">
        <v>0</v>
      </c>
      <c r="N24" s="22">
        <v>0</v>
      </c>
      <c r="P24" t="s">
        <v>1391</v>
      </c>
      <c r="Q24" s="22">
        <v>0</v>
      </c>
      <c r="R24" s="30">
        <f t="shared" si="2"/>
        <v>1.6949152542372881E-2</v>
      </c>
      <c r="S24" s="22">
        <v>0</v>
      </c>
      <c r="T24" s="22">
        <v>0</v>
      </c>
      <c r="U24" s="22">
        <f>COUNTIF('Data Latih '!$C$2:$C$91,"ngeselin")</f>
        <v>1</v>
      </c>
      <c r="V24" s="22">
        <v>0</v>
      </c>
    </row>
    <row r="25" spans="1:22" x14ac:dyDescent="0.25">
      <c r="A25" t="s">
        <v>1413</v>
      </c>
      <c r="B25" s="22">
        <v>0</v>
      </c>
      <c r="C25" s="22">
        <f>COUNTIF('Data Latih '!$B$2:$B$91,"berhasil")</f>
        <v>1</v>
      </c>
      <c r="D25" s="22">
        <f t="shared" si="0"/>
        <v>1</v>
      </c>
      <c r="E25" t="s">
        <v>1397</v>
      </c>
      <c r="F25" s="22">
        <f>COUNTIF('Data Latih '!$C$2:$C$91," ga sopan")</f>
        <v>1</v>
      </c>
      <c r="H25" t="s">
        <v>1413</v>
      </c>
      <c r="I25" s="22">
        <f t="shared" si="3"/>
        <v>0</v>
      </c>
      <c r="J25" s="31">
        <f t="shared" si="1"/>
        <v>1.6949152542372881E-2</v>
      </c>
      <c r="K25" s="22">
        <v>0</v>
      </c>
      <c r="L25" s="22">
        <v>0</v>
      </c>
      <c r="M25" s="22">
        <v>1</v>
      </c>
      <c r="N25" s="22">
        <v>0</v>
      </c>
      <c r="P25" t="s">
        <v>1397</v>
      </c>
      <c r="Q25" s="22">
        <v>0</v>
      </c>
      <c r="R25" s="30">
        <f t="shared" si="2"/>
        <v>1.6949152542372881E-2</v>
      </c>
      <c r="S25" s="22">
        <v>0</v>
      </c>
      <c r="T25" s="22">
        <v>0</v>
      </c>
      <c r="U25" s="22">
        <f>COUNTIF('Data Latih '!$C$2:$C$91," ga sopan")</f>
        <v>1</v>
      </c>
      <c r="V25" s="22">
        <v>0</v>
      </c>
    </row>
    <row r="26" spans="1:22" x14ac:dyDescent="0.25">
      <c r="A26" t="s">
        <v>1414</v>
      </c>
      <c r="B26" s="22">
        <v>1</v>
      </c>
      <c r="C26" s="22">
        <f>COUNTIF('Data Latih '!$B$2:$B$91,"diskon")</f>
        <v>1</v>
      </c>
      <c r="D26" s="22">
        <f t="shared" si="0"/>
        <v>0</v>
      </c>
      <c r="E26" t="s">
        <v>1396</v>
      </c>
      <c r="F26" s="22">
        <f>COUNTIF('Data Latih '!$C$2:$C$91,"maling")</f>
        <v>1</v>
      </c>
      <c r="H26" t="s">
        <v>1414</v>
      </c>
      <c r="I26" s="22">
        <f t="shared" si="3"/>
        <v>0.04</v>
      </c>
      <c r="J26" s="22">
        <f t="shared" si="1"/>
        <v>0</v>
      </c>
      <c r="K26" s="22">
        <v>0</v>
      </c>
      <c r="L26" s="22">
        <v>1</v>
      </c>
      <c r="M26" s="22">
        <v>0</v>
      </c>
      <c r="N26" s="22">
        <v>0</v>
      </c>
      <c r="P26" t="s">
        <v>1396</v>
      </c>
      <c r="Q26" s="22">
        <v>0</v>
      </c>
      <c r="R26" s="30">
        <f t="shared" si="2"/>
        <v>1.6949152542372881E-2</v>
      </c>
      <c r="S26" s="22">
        <v>0</v>
      </c>
      <c r="T26" s="22">
        <v>0</v>
      </c>
      <c r="U26" s="22">
        <f>COUNTIF('Data Latih '!$C$2:$C$91,"maling")</f>
        <v>1</v>
      </c>
      <c r="V26" s="22">
        <v>0</v>
      </c>
    </row>
    <row r="27" spans="1:22" x14ac:dyDescent="0.25">
      <c r="A27" t="s">
        <v>1415</v>
      </c>
      <c r="B27" s="22">
        <v>1</v>
      </c>
      <c r="C27" s="22">
        <f>COUNTIF('Data Latih '!$B$2:$B$91,"selamat")</f>
        <v>1</v>
      </c>
      <c r="D27" s="22">
        <f t="shared" si="0"/>
        <v>0</v>
      </c>
      <c r="E27" t="s">
        <v>1420</v>
      </c>
      <c r="F27" s="22">
        <f>COUNTIF('Data Latih '!$C$2:$C$91,"pembodohan")</f>
        <v>1</v>
      </c>
      <c r="H27" t="s">
        <v>1415</v>
      </c>
      <c r="I27" s="22">
        <f t="shared" si="3"/>
        <v>0.04</v>
      </c>
      <c r="J27" s="22">
        <f t="shared" si="1"/>
        <v>0</v>
      </c>
      <c r="K27" s="22">
        <v>0</v>
      </c>
      <c r="L27" s="22">
        <v>1</v>
      </c>
      <c r="M27" s="22">
        <v>0</v>
      </c>
      <c r="N27" s="22">
        <v>0</v>
      </c>
      <c r="P27" t="s">
        <v>1420</v>
      </c>
      <c r="Q27" s="22">
        <v>0</v>
      </c>
      <c r="R27" s="30">
        <f t="shared" si="2"/>
        <v>1.6949152542372881E-2</v>
      </c>
      <c r="S27" s="22">
        <v>0</v>
      </c>
      <c r="T27" s="22">
        <v>0</v>
      </c>
      <c r="U27" s="22">
        <f>COUNTIF('Data Latih '!$C$2:$C$91,"pembodohan")</f>
        <v>1</v>
      </c>
      <c r="V27" s="22">
        <v>0</v>
      </c>
    </row>
    <row r="28" spans="1:22" x14ac:dyDescent="0.25">
      <c r="A28" t="s">
        <v>1416</v>
      </c>
      <c r="B28" s="22">
        <v>0</v>
      </c>
      <c r="C28" s="22">
        <f>COUNTIF('Data Latih '!$B$2:$B$91,"jujur")</f>
        <v>1</v>
      </c>
      <c r="D28" s="22">
        <f t="shared" si="0"/>
        <v>1</v>
      </c>
      <c r="E28" t="s">
        <v>1398</v>
      </c>
      <c r="F28" s="22">
        <f>COUNTIF('Data Latih '!$C$2:$C$91,"eror")</f>
        <v>2</v>
      </c>
      <c r="H28" t="s">
        <v>1416</v>
      </c>
      <c r="I28" s="22">
        <f t="shared" si="3"/>
        <v>0</v>
      </c>
      <c r="J28" s="31">
        <f t="shared" si="1"/>
        <v>1.6949152542372881E-2</v>
      </c>
      <c r="K28" s="22">
        <v>0</v>
      </c>
      <c r="L28" s="22">
        <v>0</v>
      </c>
      <c r="M28" s="22">
        <v>1</v>
      </c>
      <c r="N28" s="22">
        <v>0</v>
      </c>
      <c r="P28" t="s">
        <v>1398</v>
      </c>
      <c r="Q28" s="22">
        <v>0</v>
      </c>
      <c r="R28" s="30">
        <f t="shared" si="2"/>
        <v>3.3898305084745763E-2</v>
      </c>
      <c r="S28" s="22">
        <v>0</v>
      </c>
      <c r="T28" s="22">
        <v>0</v>
      </c>
      <c r="U28" s="22">
        <f>COUNTIF('Data Latih '!$C$2:$C$91,"eror")</f>
        <v>2</v>
      </c>
      <c r="V28" s="22">
        <v>0</v>
      </c>
    </row>
    <row r="29" spans="1:22" x14ac:dyDescent="0.25">
      <c r="A29" t="s">
        <v>1421</v>
      </c>
      <c r="B29" s="22">
        <v>0</v>
      </c>
      <c r="C29" s="22">
        <f>COUNTIF('Data Latih '!$B$2:$B$91,"promo")</f>
        <v>1</v>
      </c>
      <c r="D29" s="22">
        <f t="shared" si="0"/>
        <v>1</v>
      </c>
      <c r="F29" s="22">
        <f>SUM(F8:F28)</f>
        <v>59</v>
      </c>
      <c r="H29" t="s">
        <v>1421</v>
      </c>
      <c r="I29" s="22">
        <f t="shared" si="3"/>
        <v>0</v>
      </c>
      <c r="J29" s="31">
        <f t="shared" si="1"/>
        <v>1.6949152542372881E-2</v>
      </c>
      <c r="K29" s="22">
        <v>0</v>
      </c>
      <c r="L29" s="22">
        <v>0</v>
      </c>
      <c r="M29" s="22">
        <v>1</v>
      </c>
      <c r="N29" s="22">
        <v>0</v>
      </c>
      <c r="P29" s="22" t="s">
        <v>1440</v>
      </c>
      <c r="Q29" s="22">
        <v>1</v>
      </c>
      <c r="R29" s="30">
        <v>0</v>
      </c>
      <c r="S29" s="22">
        <v>1</v>
      </c>
      <c r="T29" s="22">
        <v>25</v>
      </c>
      <c r="U29" s="22">
        <v>0</v>
      </c>
      <c r="V29" s="22">
        <v>6</v>
      </c>
    </row>
    <row r="30" spans="1:22" x14ac:dyDescent="0.25">
      <c r="A30" t="s">
        <v>1422</v>
      </c>
      <c r="B30" s="22">
        <v>1</v>
      </c>
      <c r="C30" s="22">
        <f>COUNTIF('Data Latih '!$B$2:$B$91,"menang")</f>
        <v>1</v>
      </c>
      <c r="D30" s="22">
        <f t="shared" si="0"/>
        <v>0</v>
      </c>
      <c r="H30" t="s">
        <v>1422</v>
      </c>
      <c r="I30" s="22">
        <f t="shared" si="3"/>
        <v>0.04</v>
      </c>
      <c r="J30" s="22">
        <f t="shared" si="1"/>
        <v>0</v>
      </c>
      <c r="K30" s="22">
        <v>0</v>
      </c>
      <c r="L30" s="22">
        <v>1</v>
      </c>
      <c r="M30" s="22">
        <v>0</v>
      </c>
      <c r="N30" s="22">
        <v>0</v>
      </c>
      <c r="P30"/>
      <c r="Q30" s="22">
        <f>SUM(R8:R28)</f>
        <v>0.99999999999999967</v>
      </c>
      <c r="R30" s="31">
        <f>SUM(R8:R29)</f>
        <v>0.99999999999999967</v>
      </c>
      <c r="S30" s="22">
        <v>1</v>
      </c>
      <c r="T30" s="22">
        <v>25</v>
      </c>
      <c r="U30" s="22">
        <f>SUM(U8:U29)</f>
        <v>59</v>
      </c>
      <c r="V30" s="22">
        <v>6</v>
      </c>
    </row>
    <row r="31" spans="1:22" x14ac:dyDescent="0.25">
      <c r="B31" s="22">
        <f>SUM(B8:B30)</f>
        <v>25</v>
      </c>
      <c r="C31" s="22">
        <f>SUM(C8:C30)</f>
        <v>38</v>
      </c>
      <c r="D31" s="22">
        <f>SUM(D8:D30)</f>
        <v>13</v>
      </c>
      <c r="H31" s="22" t="s">
        <v>1440</v>
      </c>
      <c r="I31" s="22">
        <v>0</v>
      </c>
      <c r="J31" s="31">
        <f>1-SUM(J8:J30)</f>
        <v>0.77966101694915246</v>
      </c>
      <c r="K31" s="22">
        <v>1</v>
      </c>
      <c r="L31" s="22">
        <v>0</v>
      </c>
      <c r="M31" s="22">
        <v>46</v>
      </c>
      <c r="N31" s="22">
        <v>6</v>
      </c>
    </row>
    <row r="32" spans="1:22" x14ac:dyDescent="0.25">
      <c r="I32" s="22">
        <f>SUM(I8:I30)</f>
        <v>1.0000000000000002</v>
      </c>
      <c r="J32" s="31">
        <f>SUM(J8:J31)</f>
        <v>1</v>
      </c>
      <c r="K32" s="22">
        <v>1</v>
      </c>
      <c r="L32" s="22">
        <f>SUM(L8:L31)</f>
        <v>25</v>
      </c>
      <c r="M32" s="22">
        <f>SUM(M8:M31)</f>
        <v>59</v>
      </c>
      <c r="N32" s="22">
        <v>6</v>
      </c>
    </row>
  </sheetData>
  <mergeCells count="12">
    <mergeCell ref="Q6:S6"/>
    <mergeCell ref="T6:V6"/>
    <mergeCell ref="A7:B7"/>
    <mergeCell ref="E7:F7"/>
    <mergeCell ref="E1:E3"/>
    <mergeCell ref="L6:N6"/>
    <mergeCell ref="I6:K6"/>
    <mergeCell ref="A1:C1"/>
    <mergeCell ref="A2:B2"/>
    <mergeCell ref="A3:B3"/>
    <mergeCell ref="A4:B4"/>
    <mergeCell ref="A5:B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tabSelected="1" workbookViewId="0">
      <selection activeCell="B2" sqref="B2"/>
    </sheetView>
  </sheetViews>
  <sheetFormatPr defaultRowHeight="15" x14ac:dyDescent="0.25"/>
  <cols>
    <col min="1" max="1" width="21.42578125" customWidth="1"/>
    <col min="2" max="4" width="17.85546875" customWidth="1"/>
  </cols>
  <sheetData>
    <row r="1" spans="1:4" ht="15.75" x14ac:dyDescent="0.25">
      <c r="A1" s="43" t="s">
        <v>1399</v>
      </c>
      <c r="B1" s="43" t="s">
        <v>1400</v>
      </c>
      <c r="C1" s="43" t="s">
        <v>1401</v>
      </c>
      <c r="D1" s="43" t="s">
        <v>1402</v>
      </c>
    </row>
    <row r="2" spans="1:4" ht="15.75" x14ac:dyDescent="0.25">
      <c r="A2" s="43">
        <v>1</v>
      </c>
      <c r="B2" s="43" t="s">
        <v>1403</v>
      </c>
      <c r="C2" s="44" t="s">
        <v>53</v>
      </c>
      <c r="D2" s="43" t="s">
        <v>1401</v>
      </c>
    </row>
    <row r="3" spans="1:4" ht="15.75" x14ac:dyDescent="0.25">
      <c r="A3" s="43">
        <v>2</v>
      </c>
      <c r="B3" s="45" t="s">
        <v>754</v>
      </c>
      <c r="C3" s="43" t="s">
        <v>1403</v>
      </c>
      <c r="D3" s="46" t="s">
        <v>1400</v>
      </c>
    </row>
    <row r="4" spans="1:4" ht="15.75" x14ac:dyDescent="0.25">
      <c r="A4" s="43">
        <v>3</v>
      </c>
      <c r="B4" s="45" t="s">
        <v>9</v>
      </c>
      <c r="C4" s="43" t="s">
        <v>1403</v>
      </c>
      <c r="D4" s="43" t="s">
        <v>1400</v>
      </c>
    </row>
    <row r="5" spans="1:4" ht="15.75" x14ac:dyDescent="0.25">
      <c r="A5" s="43">
        <v>4</v>
      </c>
      <c r="B5" s="43" t="s">
        <v>1403</v>
      </c>
      <c r="C5" s="45" t="s">
        <v>973</v>
      </c>
      <c r="D5" s="43" t="s">
        <v>1401</v>
      </c>
    </row>
    <row r="6" spans="1:4" ht="15.75" x14ac:dyDescent="0.25">
      <c r="A6" s="43">
        <v>5</v>
      </c>
      <c r="B6" s="43" t="s">
        <v>1403</v>
      </c>
      <c r="C6" s="45" t="s">
        <v>681</v>
      </c>
      <c r="D6" s="43" t="s">
        <v>1401</v>
      </c>
    </row>
    <row r="7" spans="1:4" ht="15.75" x14ac:dyDescent="0.25">
      <c r="A7" s="43">
        <v>6</v>
      </c>
      <c r="B7" s="44" t="s">
        <v>898</v>
      </c>
      <c r="C7" s="43" t="s">
        <v>1403</v>
      </c>
      <c r="D7" s="43" t="s">
        <v>1400</v>
      </c>
    </row>
    <row r="8" spans="1:4" ht="15.75" x14ac:dyDescent="0.25">
      <c r="A8" s="43">
        <v>7</v>
      </c>
      <c r="B8" s="43" t="s">
        <v>1403</v>
      </c>
      <c r="C8" s="44" t="s">
        <v>96</v>
      </c>
      <c r="D8" s="43" t="s">
        <v>1401</v>
      </c>
    </row>
    <row r="9" spans="1:4" ht="15.75" x14ac:dyDescent="0.25">
      <c r="A9" s="43">
        <v>8</v>
      </c>
      <c r="B9" s="44" t="s">
        <v>67</v>
      </c>
      <c r="C9" s="43" t="s">
        <v>1403</v>
      </c>
      <c r="D9" s="43" t="s">
        <v>1400</v>
      </c>
    </row>
    <row r="10" spans="1:4" ht="15.75" x14ac:dyDescent="0.25">
      <c r="A10" s="43">
        <v>9</v>
      </c>
      <c r="B10" s="43" t="s">
        <v>1403</v>
      </c>
      <c r="C10" s="43" t="s">
        <v>1403</v>
      </c>
      <c r="D10" s="43" t="s">
        <v>1404</v>
      </c>
    </row>
    <row r="11" spans="1:4" ht="15.75" x14ac:dyDescent="0.25">
      <c r="A11" s="43">
        <v>10</v>
      </c>
      <c r="B11" s="43" t="s">
        <v>1403</v>
      </c>
      <c r="C11" s="45" t="s">
        <v>304</v>
      </c>
      <c r="D11" s="43" t="s">
        <v>1401</v>
      </c>
    </row>
    <row r="12" spans="1:4" ht="15.75" x14ac:dyDescent="0.25">
      <c r="A12" s="43">
        <v>11</v>
      </c>
      <c r="B12" s="45" t="s">
        <v>449</v>
      </c>
      <c r="C12" s="43" t="s">
        <v>1403</v>
      </c>
      <c r="D12" s="43" t="s">
        <v>1400</v>
      </c>
    </row>
    <row r="13" spans="1:4" ht="15.75" x14ac:dyDescent="0.25">
      <c r="A13" s="12">
        <v>12</v>
      </c>
      <c r="B13" s="47" t="s">
        <v>846</v>
      </c>
      <c r="C13" s="48" t="s">
        <v>1403</v>
      </c>
      <c r="D13" s="12" t="s">
        <v>1400</v>
      </c>
    </row>
    <row r="14" spans="1:4" ht="15.75" x14ac:dyDescent="0.25">
      <c r="A14" s="12">
        <v>13</v>
      </c>
      <c r="B14" s="26" t="s">
        <v>592</v>
      </c>
      <c r="C14" s="24" t="s">
        <v>1403</v>
      </c>
      <c r="D14" s="12" t="s">
        <v>1400</v>
      </c>
    </row>
    <row r="15" spans="1:4" ht="15.75" x14ac:dyDescent="0.25">
      <c r="A15" s="12">
        <v>14</v>
      </c>
      <c r="B15" s="13" t="s">
        <v>9</v>
      </c>
      <c r="C15" s="24" t="s">
        <v>1403</v>
      </c>
      <c r="D15" s="12" t="s">
        <v>1400</v>
      </c>
    </row>
    <row r="16" spans="1:4" ht="15.75" x14ac:dyDescent="0.25">
      <c r="A16" s="12">
        <v>15</v>
      </c>
      <c r="B16" s="24" t="s">
        <v>1403</v>
      </c>
      <c r="C16" s="26" t="s">
        <v>352</v>
      </c>
      <c r="D16" s="12" t="s">
        <v>1401</v>
      </c>
    </row>
    <row r="17" spans="1:4" ht="15.75" x14ac:dyDescent="0.25">
      <c r="A17" s="12">
        <v>16</v>
      </c>
      <c r="B17" s="26" t="s">
        <v>797</v>
      </c>
      <c r="C17" s="12" t="s">
        <v>1403</v>
      </c>
      <c r="D17" s="12" t="s">
        <v>1400</v>
      </c>
    </row>
    <row r="18" spans="1:4" ht="15.75" x14ac:dyDescent="0.25">
      <c r="A18" s="12">
        <v>17</v>
      </c>
      <c r="B18" s="14" t="s">
        <v>1434</v>
      </c>
      <c r="C18" s="14" t="s">
        <v>164</v>
      </c>
      <c r="D18" s="12" t="s">
        <v>1401</v>
      </c>
    </row>
    <row r="19" spans="1:4" ht="15.75" x14ac:dyDescent="0.25">
      <c r="A19" s="12">
        <v>18</v>
      </c>
      <c r="B19" s="12" t="s">
        <v>1403</v>
      </c>
      <c r="C19" s="13" t="s">
        <v>840</v>
      </c>
      <c r="D19" s="12" t="s">
        <v>1401</v>
      </c>
    </row>
    <row r="20" spans="1:4" ht="15.75" x14ac:dyDescent="0.25">
      <c r="A20" s="12">
        <v>19</v>
      </c>
      <c r="B20" s="24" t="s">
        <v>1403</v>
      </c>
      <c r="C20" s="13" t="s">
        <v>96</v>
      </c>
      <c r="D20" s="12" t="s">
        <v>1401</v>
      </c>
    </row>
    <row r="21" spans="1:4" ht="15.75" x14ac:dyDescent="0.25">
      <c r="A21" s="12">
        <v>20</v>
      </c>
      <c r="B21" s="25" t="s">
        <v>845</v>
      </c>
      <c r="C21" s="24" t="s">
        <v>1403</v>
      </c>
      <c r="D21" s="12" t="s">
        <v>1400</v>
      </c>
    </row>
    <row r="27" spans="1:4" ht="15.75" x14ac:dyDescent="0.25">
      <c r="A27" s="12"/>
      <c r="B27" s="12"/>
      <c r="C27" s="23"/>
      <c r="D27" s="12"/>
    </row>
    <row r="29" spans="1:4" x14ac:dyDescent="0.25">
      <c r="A29" s="33"/>
    </row>
    <row r="30" spans="1:4" s="27" customFormat="1" ht="15.75" x14ac:dyDescent="0.25">
      <c r="A30" s="23"/>
      <c r="B30" s="23"/>
      <c r="C30" s="23"/>
      <c r="D30" s="23"/>
    </row>
    <row r="31" spans="1:4" s="27" customFormat="1" ht="15.75" x14ac:dyDescent="0.25">
      <c r="A31" s="23"/>
      <c r="B31" s="23"/>
      <c r="C31" s="23"/>
      <c r="D31" s="23"/>
    </row>
    <row r="32" spans="1:4" s="27" customFormat="1" ht="15.75" x14ac:dyDescent="0.25">
      <c r="A32" s="23"/>
      <c r="B32" s="23"/>
      <c r="C32" s="23"/>
      <c r="D32" s="23"/>
    </row>
    <row r="33" spans="1:4" s="27" customFormat="1" ht="15.75" x14ac:dyDescent="0.25">
      <c r="A33" s="23"/>
      <c r="B33" s="23"/>
      <c r="C33" s="23"/>
      <c r="D33" s="23"/>
    </row>
    <row r="34" spans="1:4" s="27" customFormat="1" ht="15.75" x14ac:dyDescent="0.25">
      <c r="A34" s="23"/>
      <c r="B34" s="23"/>
      <c r="C34" s="23"/>
      <c r="D34" s="23"/>
    </row>
    <row r="35" spans="1:4" s="27" customFormat="1" ht="15.75" x14ac:dyDescent="0.25">
      <c r="A35" s="23"/>
      <c r="B35" s="23"/>
      <c r="C35" s="23"/>
      <c r="D35" s="23"/>
    </row>
    <row r="36" spans="1:4" s="27" customFormat="1" ht="15.75" x14ac:dyDescent="0.25">
      <c r="A36" s="23"/>
      <c r="B36" s="23"/>
      <c r="C36" s="23"/>
      <c r="D36" s="23"/>
    </row>
    <row r="37" spans="1:4" s="27" customFormat="1" ht="15.75" x14ac:dyDescent="0.25">
      <c r="A37" s="23"/>
      <c r="B37" s="23"/>
      <c r="C37" s="23"/>
      <c r="D37" s="23"/>
    </row>
    <row r="38" spans="1:4" s="27" customFormat="1" ht="15.75" x14ac:dyDescent="0.25">
      <c r="A38" s="23"/>
      <c r="B38" s="23"/>
      <c r="C38" s="23"/>
      <c r="D38" s="23"/>
    </row>
    <row r="39" spans="1:4" s="27" customFormat="1" ht="15.75" x14ac:dyDescent="0.25">
      <c r="A39" s="23"/>
      <c r="B39" s="23"/>
      <c r="C39" s="23"/>
      <c r="D39" s="23"/>
    </row>
    <row r="40" spans="1:4" s="27" customFormat="1" ht="15.75" x14ac:dyDescent="0.25">
      <c r="A40" s="23"/>
      <c r="B40" s="23"/>
      <c r="C40" s="23"/>
      <c r="D40" s="23"/>
    </row>
    <row r="41" spans="1:4" s="27" customFormat="1" ht="15.75" x14ac:dyDescent="0.25">
      <c r="A41" s="23"/>
      <c r="B41" s="23"/>
      <c r="C41" s="23"/>
      <c r="D41" s="23"/>
    </row>
    <row r="42" spans="1:4" s="27" customFormat="1" ht="15.75" x14ac:dyDescent="0.25">
      <c r="A42" s="23"/>
      <c r="B42" s="23"/>
      <c r="C42" s="23"/>
      <c r="D42" s="23"/>
    </row>
    <row r="43" spans="1:4" s="27" customFormat="1" ht="15.75" x14ac:dyDescent="0.25">
      <c r="A43" s="23"/>
      <c r="B43" s="23"/>
      <c r="C43" s="23"/>
      <c r="D43" s="23"/>
    </row>
    <row r="44" spans="1:4" s="27" customFormat="1" ht="15.75" x14ac:dyDescent="0.25">
      <c r="A44" s="23"/>
      <c r="B44" s="23"/>
      <c r="C44" s="23"/>
      <c r="D44" s="23"/>
    </row>
    <row r="45" spans="1:4" s="27" customFormat="1" ht="15.75" x14ac:dyDescent="0.25">
      <c r="A45" s="23"/>
      <c r="B45" s="23"/>
      <c r="C45" s="23"/>
      <c r="D45" s="23"/>
    </row>
    <row r="46" spans="1:4" s="27" customFormat="1" ht="15.75" x14ac:dyDescent="0.25">
      <c r="A46" s="23"/>
      <c r="B46" s="23"/>
      <c r="C46" s="23"/>
      <c r="D46" s="23"/>
    </row>
    <row r="47" spans="1:4" s="27" customFormat="1" ht="15.75" x14ac:dyDescent="0.25">
      <c r="A47" s="23"/>
      <c r="B47" s="23"/>
      <c r="C47" s="23"/>
      <c r="D47" s="23"/>
    </row>
    <row r="48" spans="1:4" s="27" customFormat="1" ht="15.75" x14ac:dyDescent="0.25">
      <c r="A48" s="23"/>
      <c r="B48" s="23"/>
      <c r="C48" s="23"/>
      <c r="D48" s="23"/>
    </row>
    <row r="49" spans="1:4" s="27" customFormat="1" ht="15.75" x14ac:dyDescent="0.25">
      <c r="A49" s="23"/>
      <c r="B49" s="23"/>
      <c r="C49" s="23"/>
      <c r="D49" s="23"/>
    </row>
    <row r="50" spans="1:4" s="27" customFormat="1" ht="15.75" x14ac:dyDescent="0.25">
      <c r="A50" s="23"/>
      <c r="B50" s="23"/>
      <c r="C50" s="23"/>
      <c r="D50" s="23"/>
    </row>
    <row r="51" spans="1:4" s="27" customFormat="1" ht="15.75" x14ac:dyDescent="0.25">
      <c r="A51" s="23"/>
      <c r="B51" s="23"/>
      <c r="C51" s="23"/>
      <c r="D51" s="23"/>
    </row>
    <row r="52" spans="1:4" s="27" customFormat="1" ht="15.75" x14ac:dyDescent="0.25">
      <c r="A52" s="23"/>
      <c r="B52" s="23"/>
      <c r="C52" s="23"/>
      <c r="D52" s="23"/>
    </row>
    <row r="53" spans="1:4" s="27" customFormat="1" ht="15.75" x14ac:dyDescent="0.25">
      <c r="A53" s="23"/>
      <c r="B53" s="23"/>
      <c r="C53" s="23"/>
      <c r="D53" s="23"/>
    </row>
    <row r="54" spans="1:4" s="27" customFormat="1" ht="15.75" x14ac:dyDescent="0.25">
      <c r="A54" s="23"/>
      <c r="B54" s="23"/>
      <c r="C54" s="23"/>
      <c r="D54" s="23"/>
    </row>
    <row r="55" spans="1:4" s="27" customFormat="1" ht="15.75" x14ac:dyDescent="0.25">
      <c r="A55" s="23"/>
      <c r="B55" s="23"/>
      <c r="C55" s="23"/>
      <c r="D55" s="23"/>
    </row>
    <row r="56" spans="1:4" s="27" customFormat="1" ht="15.75" x14ac:dyDescent="0.25">
      <c r="A56" s="23"/>
      <c r="B56" s="23"/>
      <c r="C56" s="23"/>
      <c r="D56" s="23"/>
    </row>
    <row r="57" spans="1:4" s="27" customFormat="1" ht="15.75" x14ac:dyDescent="0.25">
      <c r="A57" s="23"/>
      <c r="B57" s="23"/>
      <c r="C57" s="23"/>
      <c r="D57" s="23"/>
    </row>
    <row r="58" spans="1:4" s="27" customFormat="1" ht="15.75" x14ac:dyDescent="0.25">
      <c r="A58" s="23"/>
      <c r="B58" s="23"/>
      <c r="C58" s="23"/>
      <c r="D58" s="23"/>
    </row>
    <row r="59" spans="1:4" s="27" customFormat="1" ht="15.75" x14ac:dyDescent="0.25">
      <c r="A59" s="23"/>
      <c r="B59" s="23"/>
      <c r="C59" s="23"/>
      <c r="D59" s="23"/>
    </row>
    <row r="60" spans="1:4" s="27" customFormat="1" ht="15.75" x14ac:dyDescent="0.25">
      <c r="A60" s="23"/>
      <c r="B60" s="23"/>
      <c r="C60" s="23"/>
      <c r="D60" s="23"/>
    </row>
    <row r="61" spans="1:4" s="27" customFormat="1" ht="15.75" x14ac:dyDescent="0.25">
      <c r="A61" s="23"/>
      <c r="B61" s="23"/>
      <c r="C61" s="23"/>
      <c r="D61" s="23"/>
    </row>
    <row r="62" spans="1:4" s="27" customFormat="1" ht="15.75" x14ac:dyDescent="0.25">
      <c r="A62" s="23"/>
      <c r="B62" s="23"/>
      <c r="C62" s="23"/>
      <c r="D62" s="23"/>
    </row>
    <row r="63" spans="1:4" s="27" customFormat="1" ht="15.75" x14ac:dyDescent="0.25">
      <c r="A63" s="23"/>
      <c r="B63" s="23"/>
      <c r="C63" s="23"/>
      <c r="D63" s="23"/>
    </row>
    <row r="64" spans="1:4" s="27" customFormat="1" ht="15.75" x14ac:dyDescent="0.25">
      <c r="A64" s="23"/>
      <c r="B64" s="23"/>
      <c r="C64" s="23"/>
      <c r="D64" s="23"/>
    </row>
    <row r="65" spans="1:4" s="27" customFormat="1" ht="15.75" x14ac:dyDescent="0.25">
      <c r="A65" s="23"/>
      <c r="B65" s="23"/>
      <c r="C65" s="23"/>
      <c r="D65" s="23"/>
    </row>
    <row r="66" spans="1:4" s="27" customFormat="1" ht="15.75" x14ac:dyDescent="0.25">
      <c r="A66" s="23"/>
      <c r="B66" s="23"/>
      <c r="C66" s="23"/>
      <c r="D66" s="23"/>
    </row>
    <row r="67" spans="1:4" s="27" customFormat="1" ht="15.75" x14ac:dyDescent="0.25">
      <c r="A67" s="23"/>
      <c r="B67" s="23"/>
      <c r="C67" s="23"/>
      <c r="D67" s="23"/>
    </row>
    <row r="68" spans="1:4" s="27" customFormat="1" ht="15.75" x14ac:dyDescent="0.25">
      <c r="A68" s="23"/>
      <c r="B68" s="23"/>
      <c r="C68" s="23"/>
      <c r="D68" s="23"/>
    </row>
    <row r="69" spans="1:4" s="27" customFormat="1" ht="15.75" x14ac:dyDescent="0.25">
      <c r="A69" s="23"/>
      <c r="B69" s="23"/>
      <c r="C69" s="23"/>
      <c r="D69" s="23"/>
    </row>
    <row r="70" spans="1:4" s="27" customFormat="1" ht="15.75" x14ac:dyDescent="0.25">
      <c r="A70" s="23"/>
      <c r="B70" s="23"/>
      <c r="C70" s="23"/>
      <c r="D70" s="23"/>
    </row>
    <row r="71" spans="1:4" s="27" customFormat="1" ht="15.75" x14ac:dyDescent="0.25">
      <c r="A71" s="23"/>
      <c r="B71" s="23"/>
      <c r="C71" s="23"/>
      <c r="D71" s="23"/>
    </row>
    <row r="72" spans="1:4" s="27" customFormat="1" ht="15.75" x14ac:dyDescent="0.25">
      <c r="A72" s="23"/>
      <c r="B72" s="23"/>
      <c r="C72" s="23"/>
      <c r="D72" s="23"/>
    </row>
    <row r="73" spans="1:4" s="27" customFormat="1" ht="15.75" x14ac:dyDescent="0.25">
      <c r="A73" s="23"/>
      <c r="B73" s="23"/>
      <c r="C73" s="23"/>
      <c r="D73" s="23"/>
    </row>
    <row r="74" spans="1:4" s="27" customFormat="1" ht="15.75" x14ac:dyDescent="0.25">
      <c r="A74" s="23"/>
      <c r="B74" s="23"/>
      <c r="C74" s="23"/>
      <c r="D74" s="23"/>
    </row>
    <row r="75" spans="1:4" s="27" customFormat="1" ht="15.75" x14ac:dyDescent="0.25">
      <c r="A75" s="23"/>
      <c r="B75" s="23"/>
      <c r="C75" s="23"/>
      <c r="D75" s="23"/>
    </row>
    <row r="76" spans="1:4" s="27" customFormat="1" ht="15.75" x14ac:dyDescent="0.25">
      <c r="A76" s="23"/>
      <c r="B76" s="23"/>
      <c r="C76" s="23"/>
      <c r="D76" s="23"/>
    </row>
    <row r="77" spans="1:4" s="27" customFormat="1" ht="15.75" x14ac:dyDescent="0.25">
      <c r="A77" s="23"/>
      <c r="B77" s="23"/>
      <c r="C77" s="23"/>
      <c r="D77" s="23"/>
    </row>
    <row r="78" spans="1:4" s="27" customFormat="1" ht="15.75" x14ac:dyDescent="0.25">
      <c r="A78" s="23"/>
      <c r="B78" s="23"/>
      <c r="C78" s="23"/>
      <c r="D78" s="23"/>
    </row>
    <row r="79" spans="1:4" s="27" customFormat="1" ht="15.75" x14ac:dyDescent="0.25">
      <c r="A79" s="23"/>
      <c r="B79" s="23"/>
      <c r="C79" s="23"/>
      <c r="D79" s="23"/>
    </row>
    <row r="80" spans="1:4" s="27" customFormat="1" ht="15.75" x14ac:dyDescent="0.25">
      <c r="A80" s="23"/>
      <c r="B80" s="23"/>
      <c r="C80" s="23"/>
      <c r="D80" s="23"/>
    </row>
    <row r="81" spans="1:4" s="27" customFormat="1" ht="15.75" x14ac:dyDescent="0.25">
      <c r="A81" s="23"/>
      <c r="B81" s="23"/>
      <c r="C81" s="23"/>
      <c r="D81" s="23"/>
    </row>
    <row r="82" spans="1:4" s="27" customFormat="1" ht="15.75" x14ac:dyDescent="0.25">
      <c r="A82" s="23"/>
      <c r="B82" s="23"/>
      <c r="C82" s="23"/>
      <c r="D82" s="23"/>
    </row>
    <row r="83" spans="1:4" s="27" customFormat="1" ht="15.75" x14ac:dyDescent="0.25">
      <c r="A83" s="23"/>
      <c r="B83" s="23"/>
      <c r="C83" s="23"/>
      <c r="D83" s="23"/>
    </row>
    <row r="84" spans="1:4" s="27" customFormat="1" ht="15.75" x14ac:dyDescent="0.25">
      <c r="A84" s="23"/>
      <c r="B84" s="23"/>
      <c r="C84" s="23"/>
      <c r="D84" s="23"/>
    </row>
    <row r="85" spans="1:4" s="27" customFormat="1" ht="15.75" x14ac:dyDescent="0.25">
      <c r="A85" s="23"/>
      <c r="B85" s="23"/>
      <c r="C85" s="23"/>
      <c r="D85" s="23"/>
    </row>
    <row r="86" spans="1:4" s="27" customFormat="1" ht="15.75" x14ac:dyDescent="0.25">
      <c r="A86" s="23"/>
      <c r="B86" s="23"/>
      <c r="C86" s="23"/>
      <c r="D86" s="23"/>
    </row>
    <row r="87" spans="1:4" s="27" customFormat="1" ht="15.75" x14ac:dyDescent="0.25">
      <c r="A87" s="23"/>
      <c r="B87" s="23"/>
      <c r="C87" s="23"/>
      <c r="D87" s="23"/>
    </row>
    <row r="88" spans="1:4" s="27" customFormat="1" ht="15.75" x14ac:dyDescent="0.25">
      <c r="A88" s="23"/>
      <c r="B88" s="23"/>
      <c r="C88" s="23"/>
      <c r="D88" s="23"/>
    </row>
    <row r="89" spans="1:4" s="27" customFormat="1" ht="15.75" x14ac:dyDescent="0.25">
      <c r="A89" s="23"/>
      <c r="B89" s="23"/>
      <c r="C89" s="23"/>
      <c r="D89"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22"/>
  <sheetViews>
    <sheetView zoomScale="40" zoomScaleNormal="40" workbookViewId="0">
      <selection activeCell="J3" sqref="J3"/>
    </sheetView>
  </sheetViews>
  <sheetFormatPr defaultRowHeight="15" x14ac:dyDescent="0.25"/>
  <cols>
    <col min="9" max="9" width="10.5703125" customWidth="1"/>
  </cols>
  <sheetData>
    <row r="1" spans="3:15" x14ac:dyDescent="0.25">
      <c r="C1" s="39" t="s">
        <v>1447</v>
      </c>
      <c r="D1" s="39"/>
      <c r="E1" s="39"/>
      <c r="F1" s="39"/>
      <c r="I1" t="s">
        <v>1448</v>
      </c>
    </row>
    <row r="2" spans="3:15" ht="15.75" x14ac:dyDescent="0.25">
      <c r="C2" t="s">
        <v>1400</v>
      </c>
      <c r="D2" t="s">
        <v>1401</v>
      </c>
      <c r="E2" t="s">
        <v>1404</v>
      </c>
      <c r="F2" t="s">
        <v>1445</v>
      </c>
      <c r="H2" t="s">
        <v>1448</v>
      </c>
      <c r="I2" t="s">
        <v>1400</v>
      </c>
      <c r="J2" t="s">
        <v>1401</v>
      </c>
      <c r="K2" t="s">
        <v>1404</v>
      </c>
      <c r="M2" s="36" t="s">
        <v>1424</v>
      </c>
      <c r="N2" s="36"/>
    </row>
    <row r="3" spans="3:15" ht="15.75" x14ac:dyDescent="0.25">
      <c r="C3">
        <f>'Naive bayes'!I31*'Naive bayes'!Q8</f>
        <v>0</v>
      </c>
      <c r="D3" s="49">
        <f>'Naive bayes'!J31*'Naive bayes'!R8</f>
        <v>9.2502154553289279E-2</v>
      </c>
      <c r="E3">
        <f>'Naive bayes'!K31*'Naive bayes'!S8</f>
        <v>0</v>
      </c>
      <c r="F3">
        <v>1</v>
      </c>
      <c r="H3" t="s">
        <v>1401</v>
      </c>
      <c r="I3">
        <f>C3*(O3/O6)</f>
        <v>0</v>
      </c>
      <c r="J3" s="49">
        <f>D3*($O$4/90)</f>
        <v>6.0640301318267413E-2</v>
      </c>
      <c r="K3">
        <f>E3*($O$5/90)</f>
        <v>0</v>
      </c>
      <c r="M3" s="36" t="s">
        <v>1400</v>
      </c>
      <c r="N3" s="36"/>
      <c r="O3">
        <v>25</v>
      </c>
    </row>
    <row r="4" spans="3:15" ht="15.75" x14ac:dyDescent="0.25">
      <c r="C4">
        <f>'Naive bayes'!I26*'Naive bayes'!Q29</f>
        <v>0.04</v>
      </c>
      <c r="D4">
        <f>'Naive bayes'!J26*'Naive bayes'!R29</f>
        <v>0</v>
      </c>
      <c r="E4">
        <v>0</v>
      </c>
      <c r="F4">
        <v>2</v>
      </c>
      <c r="H4" t="s">
        <v>1400</v>
      </c>
      <c r="I4">
        <f>C4*($O$3/$O$6)</f>
        <v>1.1111111111111112E-2</v>
      </c>
      <c r="J4">
        <f t="shared" ref="J4:J22" si="0">D4*($O$4/90)</f>
        <v>0</v>
      </c>
      <c r="K4">
        <f t="shared" ref="K4:K22" si="1">E4*($O$5/90)</f>
        <v>0</v>
      </c>
      <c r="M4" s="36" t="s">
        <v>1401</v>
      </c>
      <c r="N4" s="36"/>
      <c r="O4">
        <v>59</v>
      </c>
    </row>
    <row r="5" spans="3:15" ht="15.75" x14ac:dyDescent="0.25">
      <c r="C5">
        <f>'Naive bayes'!I8*'Naive bayes'!Q29</f>
        <v>0.2</v>
      </c>
      <c r="D5">
        <f>'Naive bayes'!R29*'Naive bayes'!J8</f>
        <v>0</v>
      </c>
      <c r="E5">
        <v>0</v>
      </c>
      <c r="F5">
        <v>3</v>
      </c>
      <c r="H5" t="s">
        <v>1400</v>
      </c>
      <c r="I5">
        <f>C5*($O$3/$O$6)</f>
        <v>5.5555555555555559E-2</v>
      </c>
      <c r="J5">
        <f t="shared" si="0"/>
        <v>0</v>
      </c>
      <c r="K5">
        <f t="shared" si="1"/>
        <v>0</v>
      </c>
      <c r="M5" s="36" t="s">
        <v>1404</v>
      </c>
      <c r="N5" s="36"/>
      <c r="O5">
        <v>6</v>
      </c>
    </row>
    <row r="6" spans="3:15" x14ac:dyDescent="0.25">
      <c r="C6">
        <f>'Naive bayes'!I31*'Naive bayes'!Q27</f>
        <v>0</v>
      </c>
      <c r="D6">
        <f>'Naive bayes'!J31*'Naive bayes'!R27</f>
        <v>1.3214593507612754E-2</v>
      </c>
      <c r="E6">
        <v>0</v>
      </c>
      <c r="F6">
        <v>4</v>
      </c>
      <c r="H6" t="s">
        <v>1401</v>
      </c>
      <c r="I6">
        <f t="shared" ref="I6:I22" si="2">C6*($O$3/$O$6)</f>
        <v>0</v>
      </c>
      <c r="J6">
        <f t="shared" si="0"/>
        <v>8.6629001883239166E-3</v>
      </c>
      <c r="K6">
        <f t="shared" si="1"/>
        <v>0</v>
      </c>
      <c r="O6">
        <f>SUM(O3:O5)</f>
        <v>90</v>
      </c>
    </row>
    <row r="7" spans="3:15" x14ac:dyDescent="0.25">
      <c r="C7">
        <f>'Naive bayes'!I31*'Naive bayes'!Q21</f>
        <v>0</v>
      </c>
      <c r="D7">
        <f>'Naive bayes'!J31*'Naive bayes'!R21</f>
        <v>1.3214593507612754E-2</v>
      </c>
      <c r="E7">
        <v>0</v>
      </c>
      <c r="F7">
        <v>5</v>
      </c>
      <c r="H7" t="s">
        <v>1401</v>
      </c>
      <c r="I7">
        <f t="shared" si="2"/>
        <v>0</v>
      </c>
      <c r="J7">
        <f t="shared" si="0"/>
        <v>8.6629001883239166E-3</v>
      </c>
      <c r="K7">
        <f t="shared" si="1"/>
        <v>0</v>
      </c>
    </row>
    <row r="8" spans="3:15" x14ac:dyDescent="0.25">
      <c r="C8">
        <f>'Naive bayes'!I20*'Naive bayes'!Q29</f>
        <v>0.04</v>
      </c>
      <c r="D8">
        <f>'Naive bayes'!R29*'Naive bayes'!J20</f>
        <v>0</v>
      </c>
      <c r="E8">
        <v>0</v>
      </c>
      <c r="F8">
        <v>6</v>
      </c>
      <c r="H8" t="s">
        <v>1400</v>
      </c>
      <c r="I8">
        <f t="shared" si="2"/>
        <v>1.1111111111111112E-2</v>
      </c>
      <c r="J8">
        <f t="shared" si="0"/>
        <v>0</v>
      </c>
      <c r="K8">
        <f t="shared" si="1"/>
        <v>0</v>
      </c>
    </row>
    <row r="9" spans="3:15" x14ac:dyDescent="0.25">
      <c r="C9">
        <f>'Naive bayes'!I31*'Naive bayes'!Q9</f>
        <v>0</v>
      </c>
      <c r="D9">
        <f>'Naive bayes'!J31*'Naive bayes'!R9</f>
        <v>0.14536052858374029</v>
      </c>
      <c r="E9">
        <v>0</v>
      </c>
      <c r="F9">
        <v>7</v>
      </c>
      <c r="H9" t="s">
        <v>1401</v>
      </c>
      <c r="I9">
        <f t="shared" si="2"/>
        <v>0</v>
      </c>
      <c r="J9">
        <f t="shared" si="0"/>
        <v>9.5291902071563087E-2</v>
      </c>
      <c r="K9">
        <f t="shared" si="1"/>
        <v>0</v>
      </c>
    </row>
    <row r="10" spans="3:15" x14ac:dyDescent="0.25">
      <c r="C10">
        <f>'Naive bayes'!I10*'Naive bayes'!Q29</f>
        <v>0.04</v>
      </c>
      <c r="D10">
        <f>'Naive bayes'!J10*'Naive bayes'!R29</f>
        <v>0</v>
      </c>
      <c r="E10">
        <v>0</v>
      </c>
      <c r="F10">
        <v>8</v>
      </c>
      <c r="H10" t="s">
        <v>1400</v>
      </c>
      <c r="I10">
        <f t="shared" si="2"/>
        <v>1.1111111111111112E-2</v>
      </c>
      <c r="J10">
        <f t="shared" si="0"/>
        <v>0</v>
      </c>
      <c r="K10">
        <f t="shared" si="1"/>
        <v>0</v>
      </c>
    </row>
    <row r="11" spans="3:15" x14ac:dyDescent="0.25">
      <c r="C11">
        <f>'Naive bayes'!I31*'Naive bayes'!Q29</f>
        <v>0</v>
      </c>
      <c r="D11">
        <f>'Naive bayes'!J31*'Naive bayes'!R29</f>
        <v>0</v>
      </c>
      <c r="E11">
        <f>'Naive bayes'!K31*'Naive bayes'!S29</f>
        <v>1</v>
      </c>
      <c r="F11">
        <v>9</v>
      </c>
      <c r="H11" t="s">
        <v>1404</v>
      </c>
      <c r="I11">
        <f t="shared" si="2"/>
        <v>0</v>
      </c>
      <c r="J11">
        <f t="shared" si="0"/>
        <v>0</v>
      </c>
      <c r="K11">
        <f t="shared" si="1"/>
        <v>6.6666666666666666E-2</v>
      </c>
    </row>
    <row r="12" spans="3:15" x14ac:dyDescent="0.25">
      <c r="C12">
        <f>'Naive bayes'!I31*'Naive bayes'!Q14</f>
        <v>0</v>
      </c>
      <c r="D12">
        <f>'Naive bayes'!J31*'Naive bayes'!R14</f>
        <v>0.11893134156851479</v>
      </c>
      <c r="E12">
        <v>0</v>
      </c>
      <c r="F12">
        <v>10</v>
      </c>
      <c r="H12" t="s">
        <v>1401</v>
      </c>
      <c r="I12">
        <f t="shared" si="2"/>
        <v>0</v>
      </c>
      <c r="J12">
        <f t="shared" si="0"/>
        <v>7.7966101694915246E-2</v>
      </c>
      <c r="K12">
        <f t="shared" si="1"/>
        <v>0</v>
      </c>
    </row>
    <row r="13" spans="3:15" x14ac:dyDescent="0.25">
      <c r="C13">
        <f>'Naive bayes'!I19*'Naive bayes'!Q29</f>
        <v>0.04</v>
      </c>
      <c r="D13">
        <f>'Naive bayes'!J19*'Naive bayes'!R29</f>
        <v>0</v>
      </c>
      <c r="E13">
        <v>0</v>
      </c>
      <c r="F13">
        <v>11</v>
      </c>
      <c r="H13" t="s">
        <v>1400</v>
      </c>
      <c r="I13">
        <f t="shared" si="2"/>
        <v>1.1111111111111112E-2</v>
      </c>
      <c r="J13">
        <f t="shared" si="0"/>
        <v>0</v>
      </c>
      <c r="K13">
        <f t="shared" si="1"/>
        <v>0</v>
      </c>
    </row>
    <row r="14" spans="3:15" x14ac:dyDescent="0.25">
      <c r="C14">
        <f>'Naive bayes'!I18*'Naive bayes'!Q29</f>
        <v>0.04</v>
      </c>
      <c r="D14">
        <f>'Naive bayes'!J18*'Naive bayes'!R29</f>
        <v>0</v>
      </c>
      <c r="E14">
        <f>0</f>
        <v>0</v>
      </c>
      <c r="F14">
        <v>12</v>
      </c>
      <c r="H14" t="s">
        <v>1400</v>
      </c>
      <c r="I14">
        <f t="shared" si="2"/>
        <v>1.1111111111111112E-2</v>
      </c>
      <c r="J14">
        <f t="shared" si="0"/>
        <v>0</v>
      </c>
      <c r="K14">
        <f t="shared" si="1"/>
        <v>0</v>
      </c>
    </row>
    <row r="15" spans="3:15" x14ac:dyDescent="0.25">
      <c r="C15">
        <f>'Naive bayes'!I15*'Naive bayes'!Q29</f>
        <v>0.04</v>
      </c>
      <c r="D15">
        <f>'Naive bayes'!J15*'Naive bayes'!R29</f>
        <v>0</v>
      </c>
      <c r="E15">
        <f>0</f>
        <v>0</v>
      </c>
      <c r="F15">
        <v>13</v>
      </c>
      <c r="H15" t="s">
        <v>1400</v>
      </c>
      <c r="I15">
        <f t="shared" si="2"/>
        <v>1.1111111111111112E-2</v>
      </c>
      <c r="J15">
        <f t="shared" si="0"/>
        <v>0</v>
      </c>
      <c r="K15">
        <f t="shared" si="1"/>
        <v>0</v>
      </c>
    </row>
    <row r="16" spans="3:15" x14ac:dyDescent="0.25">
      <c r="C16">
        <f>'Naive bayes'!I8*'Naive bayes'!Q29</f>
        <v>0.2</v>
      </c>
      <c r="D16">
        <f>'Naive bayes'!J8*'Naive bayes'!R29</f>
        <v>0</v>
      </c>
      <c r="E16">
        <f>'Naive bayes'!K8*'Naive bayes'!S29</f>
        <v>0</v>
      </c>
      <c r="F16">
        <v>14</v>
      </c>
      <c r="H16" t="s">
        <v>1400</v>
      </c>
      <c r="I16">
        <f t="shared" si="2"/>
        <v>5.5555555555555559E-2</v>
      </c>
      <c r="J16">
        <f t="shared" si="0"/>
        <v>0</v>
      </c>
      <c r="K16">
        <f t="shared" si="1"/>
        <v>0</v>
      </c>
    </row>
    <row r="17" spans="3:11" x14ac:dyDescent="0.25">
      <c r="C17">
        <f>'Naive bayes'!I31*'Naive bayes'!Q16</f>
        <v>0</v>
      </c>
      <c r="D17">
        <f>'Naive bayes'!J31*'Naive bayes'!R16</f>
        <v>5.2858374030451016E-2</v>
      </c>
      <c r="E17">
        <f>'Naive bayes'!K31*'Naive bayes'!S16</f>
        <v>0</v>
      </c>
      <c r="F17">
        <v>15</v>
      </c>
      <c r="H17" t="s">
        <v>1401</v>
      </c>
      <c r="I17">
        <f t="shared" si="2"/>
        <v>0</v>
      </c>
      <c r="J17">
        <f t="shared" si="0"/>
        <v>3.4651600753295667E-2</v>
      </c>
      <c r="K17">
        <f t="shared" si="1"/>
        <v>0</v>
      </c>
    </row>
    <row r="18" spans="3:11" x14ac:dyDescent="0.25">
      <c r="C18">
        <f>'Naive bayes'!I17*'Naive bayes'!Q29</f>
        <v>0.04</v>
      </c>
      <c r="D18">
        <f>'Naive bayes'!J17*'Naive bayes'!R29</f>
        <v>0</v>
      </c>
      <c r="E18">
        <f>'Naive bayes'!K17*'Naive bayes'!S29</f>
        <v>0</v>
      </c>
      <c r="F18">
        <v>16</v>
      </c>
      <c r="H18" t="s">
        <v>1400</v>
      </c>
      <c r="I18">
        <f t="shared" si="2"/>
        <v>1.1111111111111112E-2</v>
      </c>
      <c r="J18">
        <f t="shared" si="0"/>
        <v>0</v>
      </c>
      <c r="K18">
        <f t="shared" si="1"/>
        <v>0</v>
      </c>
    </row>
    <row r="19" spans="3:11" x14ac:dyDescent="0.25">
      <c r="C19">
        <f>'Naive bayes'!I11*'Naive bayes'!Q10</f>
        <v>0</v>
      </c>
      <c r="D19">
        <f>'Naive bayes'!J11*'Naive bayes'!R10</f>
        <v>2.8727377190462512E-4</v>
      </c>
      <c r="E19">
        <f>'Naive bayes'!K11*'Naive bayes'!S10</f>
        <v>0</v>
      </c>
      <c r="F19">
        <v>17</v>
      </c>
      <c r="H19" t="s">
        <v>1401</v>
      </c>
      <c r="I19">
        <f t="shared" si="2"/>
        <v>0</v>
      </c>
      <c r="J19">
        <f t="shared" si="0"/>
        <v>1.8832391713747648E-4</v>
      </c>
      <c r="K19">
        <f t="shared" si="1"/>
        <v>0</v>
      </c>
    </row>
    <row r="20" spans="3:11" x14ac:dyDescent="0.25">
      <c r="C20">
        <f>'Naive bayes'!I31*'Naive bayes'!Q24</f>
        <v>0</v>
      </c>
      <c r="D20">
        <f>'Naive bayes'!J31*'Naive bayes'!R24</f>
        <v>1.3214593507612754E-2</v>
      </c>
      <c r="E20">
        <f>'Naive bayes'!K31*'Naive bayes'!S24</f>
        <v>0</v>
      </c>
      <c r="F20">
        <v>18</v>
      </c>
      <c r="H20" t="s">
        <v>1401</v>
      </c>
      <c r="I20">
        <f t="shared" si="2"/>
        <v>0</v>
      </c>
      <c r="J20">
        <f t="shared" si="0"/>
        <v>8.6629001883239166E-3</v>
      </c>
      <c r="K20">
        <f t="shared" si="1"/>
        <v>0</v>
      </c>
    </row>
    <row r="21" spans="3:11" x14ac:dyDescent="0.25">
      <c r="C21">
        <f>'Naive bayes'!I31*'Naive bayes'!Q9</f>
        <v>0</v>
      </c>
      <c r="D21">
        <f>'Naive bayes'!J31*'Naive bayes'!R9</f>
        <v>0.14536052858374029</v>
      </c>
      <c r="E21">
        <f>'Naive bayes'!K31*'Naive bayes'!S9</f>
        <v>0</v>
      </c>
      <c r="F21">
        <v>19</v>
      </c>
      <c r="H21" t="s">
        <v>1401</v>
      </c>
      <c r="I21">
        <f t="shared" si="2"/>
        <v>0</v>
      </c>
      <c r="J21">
        <f t="shared" si="0"/>
        <v>9.5291902071563087E-2</v>
      </c>
      <c r="K21">
        <f t="shared" si="1"/>
        <v>0</v>
      </c>
    </row>
    <row r="22" spans="3:11" x14ac:dyDescent="0.25">
      <c r="C22">
        <f>'Naive bayes'!I27*'Naive bayes'!Q29</f>
        <v>0.04</v>
      </c>
      <c r="D22">
        <f>'Naive bayes'!J27*'Naive bayes'!R29</f>
        <v>0</v>
      </c>
      <c r="E22">
        <f>'Naive bayes'!K27*'Naive bayes'!S29</f>
        <v>0</v>
      </c>
      <c r="F22">
        <v>20</v>
      </c>
      <c r="H22" t="s">
        <v>1400</v>
      </c>
      <c r="I22">
        <f t="shared" si="2"/>
        <v>1.1111111111111112E-2</v>
      </c>
      <c r="J22">
        <f t="shared" si="0"/>
        <v>0</v>
      </c>
      <c r="K22">
        <f t="shared" si="1"/>
        <v>0</v>
      </c>
    </row>
  </sheetData>
  <mergeCells count="5">
    <mergeCell ref="C1:F1"/>
    <mergeCell ref="M2:N2"/>
    <mergeCell ref="M3:N3"/>
    <mergeCell ref="M4:N4"/>
    <mergeCell ref="M5:N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E12" sqref="E12"/>
    </sheetView>
  </sheetViews>
  <sheetFormatPr defaultRowHeight="15" x14ac:dyDescent="0.25"/>
  <sheetData>
    <row r="2" spans="1:4" x14ac:dyDescent="0.25">
      <c r="B2" t="s">
        <v>1400</v>
      </c>
      <c r="C2" t="s">
        <v>1401</v>
      </c>
      <c r="D2" t="s">
        <v>1404</v>
      </c>
    </row>
    <row r="3" spans="1:4" x14ac:dyDescent="0.25">
      <c r="B3">
        <f>COUNTIF(HIPOTESIS!H3:H22,"positif")</f>
        <v>10</v>
      </c>
      <c r="C3">
        <v>0</v>
      </c>
      <c r="D3">
        <v>0</v>
      </c>
    </row>
    <row r="4" spans="1:4" x14ac:dyDescent="0.25">
      <c r="B4">
        <v>0</v>
      </c>
      <c r="C4">
        <f>COUNTIF(HIPOTESIS!H3:H22,"negatif")</f>
        <v>9</v>
      </c>
      <c r="D4">
        <v>0</v>
      </c>
    </row>
    <row r="5" spans="1:4" x14ac:dyDescent="0.25">
      <c r="B5">
        <v>0</v>
      </c>
      <c r="C5">
        <v>0</v>
      </c>
      <c r="D5">
        <f>COUNTIF(HIPOTESIS!H3:H22,"netral")</f>
        <v>1</v>
      </c>
    </row>
    <row r="6" spans="1:4" x14ac:dyDescent="0.25">
      <c r="A6" t="s">
        <v>1449</v>
      </c>
      <c r="B6" s="34">
        <f>(B3+C4+D5)/20*100%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Penentuan class Sentimen</vt:lpstr>
      <vt:lpstr>Text Preprocessing</vt:lpstr>
      <vt:lpstr>Kamus Sentimen </vt:lpstr>
      <vt:lpstr>Data Latih </vt:lpstr>
      <vt:lpstr>Naive bayes</vt:lpstr>
      <vt:lpstr>Data Uji </vt:lpstr>
      <vt:lpstr>HIPOTESIS</vt:lpstr>
      <vt:lpstr>Confusion Matrix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ASUS</cp:lastModifiedBy>
  <dcterms:created xsi:type="dcterms:W3CDTF">2020-05-19T20:37:18Z</dcterms:created>
  <dcterms:modified xsi:type="dcterms:W3CDTF">2020-06-23T12:40:45Z</dcterms:modified>
</cp:coreProperties>
</file>