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-001\models\"/>
    </mc:Choice>
  </mc:AlternateContent>
  <xr:revisionPtr revIDLastSave="0" documentId="13_ncr:1_{4E33DA2D-A177-43FB-B505-98273A6E3FB2}" xr6:coauthVersionLast="47" xr6:coauthVersionMax="47" xr10:uidLastSave="{00000000-0000-0000-0000-000000000000}"/>
  <bookViews>
    <workbookView xWindow="-108" yWindow="-108" windowWidth="23256" windowHeight="12456" xr2:uid="{C805B1BA-B66D-4BA0-8D01-D55633D0E2D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30" i="2" l="1"/>
  <c r="L4" i="1"/>
  <c r="BO3" i="2"/>
  <c r="BO4" i="2"/>
  <c r="BD18" i="2"/>
  <c r="BV16" i="2"/>
  <c r="BW16" i="2" s="1"/>
  <c r="BX16" i="2" s="1"/>
  <c r="BY16" i="2" s="1"/>
  <c r="BZ16" i="2" s="1"/>
  <c r="BX2" i="2"/>
  <c r="BY2" i="2" s="1"/>
  <c r="BZ2" i="2" s="1"/>
  <c r="BW2" i="2"/>
  <c r="BV2" i="2"/>
  <c r="BP3" i="2"/>
  <c r="BP5" i="2" s="1"/>
  <c r="BP19" i="2" s="1"/>
  <c r="BR16" i="2"/>
  <c r="BS16" i="2" s="1"/>
  <c r="BT16" i="2" s="1"/>
  <c r="BU16" i="2" s="1"/>
  <c r="BQ16" i="2"/>
  <c r="BP16" i="2"/>
  <c r="BF8" i="2"/>
  <c r="BF7" i="2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BF6" i="2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BF5" i="2"/>
  <c r="BF19" i="2" s="1"/>
  <c r="BF4" i="2"/>
  <c r="AU19" i="2"/>
  <c r="AT19" i="2"/>
  <c r="AS19" i="2"/>
  <c r="AR19" i="2"/>
  <c r="AU18" i="2"/>
  <c r="AT18" i="2"/>
  <c r="AS18" i="2"/>
  <c r="AR18" i="2"/>
  <c r="AY19" i="2"/>
  <c r="AX19" i="2"/>
  <c r="AW19" i="2"/>
  <c r="AV19" i="2"/>
  <c r="AY18" i="2"/>
  <c r="AX18" i="2"/>
  <c r="AW18" i="2"/>
  <c r="AV18" i="2"/>
  <c r="BC19" i="2"/>
  <c r="BB19" i="2"/>
  <c r="BA19" i="2"/>
  <c r="AZ19" i="2"/>
  <c r="BD19" i="2"/>
  <c r="BE19" i="2" l="1"/>
  <c r="BE21" i="2"/>
  <c r="BF9" i="2"/>
  <c r="BF10" i="2" s="1"/>
  <c r="BF12" i="2" s="1"/>
  <c r="BF14" i="2" s="1"/>
  <c r="BF21" i="2" s="1"/>
  <c r="BO21" i="2" s="1"/>
  <c r="BP11" i="2" s="1"/>
  <c r="BO8" i="2"/>
  <c r="BO5" i="2"/>
  <c r="BO19" i="2" s="1"/>
  <c r="BQ3" i="2"/>
  <c r="BR3" i="2" s="1"/>
  <c r="BP18" i="2"/>
  <c r="BP4" i="2"/>
  <c r="BE3" i="2"/>
  <c r="BE18" i="2" s="1"/>
  <c r="BL2" i="2"/>
  <c r="BM2" i="2" s="1"/>
  <c r="BN2" i="2" s="1"/>
  <c r="BO2" i="2" s="1"/>
  <c r="BP2" i="2" s="1"/>
  <c r="BQ2" i="2" s="1"/>
  <c r="BR2" i="2" s="1"/>
  <c r="BS2" i="2" s="1"/>
  <c r="BT2" i="2" s="1"/>
  <c r="BU2" i="2" s="1"/>
  <c r="L7" i="1"/>
  <c r="BD21" i="2"/>
  <c r="BD35" i="2"/>
  <c r="BD34" i="2"/>
  <c r="BD40" i="2" s="1"/>
  <c r="BD27" i="2"/>
  <c r="BD30" i="2" s="1"/>
  <c r="BC5" i="2"/>
  <c r="BB5" i="2"/>
  <c r="BA5" i="2"/>
  <c r="AZ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C9" i="2"/>
  <c r="BB9" i="2"/>
  <c r="BA9" i="2"/>
  <c r="AZ9" i="2"/>
  <c r="AY9" i="2"/>
  <c r="AY10" i="2" s="1"/>
  <c r="AX9" i="2"/>
  <c r="AX10" i="2" s="1"/>
  <c r="AW9" i="2"/>
  <c r="AW10" i="2" s="1"/>
  <c r="AV9" i="2"/>
  <c r="AV10" i="2" s="1"/>
  <c r="AU9" i="2"/>
  <c r="AU10" i="2" s="1"/>
  <c r="AT9" i="2"/>
  <c r="AT10" i="2" s="1"/>
  <c r="AS9" i="2"/>
  <c r="AS10" i="2" s="1"/>
  <c r="AR9" i="2"/>
  <c r="AR10" i="2" s="1"/>
  <c r="AQ9" i="2"/>
  <c r="AQ10" i="2" s="1"/>
  <c r="AP9" i="2"/>
  <c r="AP10" i="2" s="1"/>
  <c r="AO9" i="2"/>
  <c r="AO10" i="2" s="1"/>
  <c r="AN9" i="2"/>
  <c r="AN10" i="2" s="1"/>
  <c r="AM9" i="2"/>
  <c r="AM10" i="2" s="1"/>
  <c r="AL9" i="2"/>
  <c r="AL10" i="2" s="1"/>
  <c r="AK9" i="2"/>
  <c r="AK10" i="2" s="1"/>
  <c r="AJ9" i="2"/>
  <c r="AJ10" i="2" s="1"/>
  <c r="AI9" i="2"/>
  <c r="AI10" i="2" s="1"/>
  <c r="AH9" i="2"/>
  <c r="AH10" i="2" s="1"/>
  <c r="AG9" i="2"/>
  <c r="AG10" i="2" s="1"/>
  <c r="AF9" i="2"/>
  <c r="AF10" i="2" s="1"/>
  <c r="AE9" i="2"/>
  <c r="AE10" i="2" s="1"/>
  <c r="AD9" i="2"/>
  <c r="AD10" i="2" s="1"/>
  <c r="AC9" i="2"/>
  <c r="AC10" i="2" s="1"/>
  <c r="AB9" i="2"/>
  <c r="AB10" i="2" s="1"/>
  <c r="AA9" i="2"/>
  <c r="AA10" i="2" s="1"/>
  <c r="Z9" i="2"/>
  <c r="Z10" i="2" s="1"/>
  <c r="Y9" i="2"/>
  <c r="Y10" i="2" s="1"/>
  <c r="X9" i="2"/>
  <c r="X10" i="2" s="1"/>
  <c r="W9" i="2"/>
  <c r="W10" i="2" s="1"/>
  <c r="V9" i="2"/>
  <c r="V10" i="2" s="1"/>
  <c r="U9" i="2"/>
  <c r="U10" i="2" s="1"/>
  <c r="T9" i="2"/>
  <c r="T10" i="2" s="1"/>
  <c r="S9" i="2"/>
  <c r="S10" i="2" s="1"/>
  <c r="R9" i="2"/>
  <c r="R10" i="2" s="1"/>
  <c r="Q9" i="2"/>
  <c r="Q10" i="2" s="1"/>
  <c r="P9" i="2"/>
  <c r="P10" i="2" s="1"/>
  <c r="O9" i="2"/>
  <c r="O10" i="2" s="1"/>
  <c r="N9" i="2"/>
  <c r="N10" i="2" s="1"/>
  <c r="M9" i="2"/>
  <c r="M10" i="2" s="1"/>
  <c r="L9" i="2"/>
  <c r="L10" i="2" s="1"/>
  <c r="K9" i="2"/>
  <c r="K10" i="2" s="1"/>
  <c r="J9" i="2"/>
  <c r="J10" i="2" s="1"/>
  <c r="I9" i="2"/>
  <c r="I10" i="2" s="1"/>
  <c r="H9" i="2"/>
  <c r="H10" i="2" s="1"/>
  <c r="G9" i="2"/>
  <c r="G10" i="2" s="1"/>
  <c r="F9" i="2"/>
  <c r="F10" i="2" s="1"/>
  <c r="E9" i="2"/>
  <c r="E10" i="2" s="1"/>
  <c r="D9" i="2"/>
  <c r="D10" i="2" s="1"/>
  <c r="C9" i="2"/>
  <c r="C10" i="2" s="1"/>
  <c r="BD9" i="2"/>
  <c r="BD5" i="2"/>
  <c r="BD10" i="2" s="1"/>
  <c r="BD12" i="2" s="1"/>
  <c r="BD14" i="2" s="1"/>
  <c r="BD15" i="2" s="1"/>
  <c r="BC18" i="2"/>
  <c r="BB18" i="2"/>
  <c r="BA18" i="2"/>
  <c r="AZ18" i="2"/>
  <c r="BP8" i="2" l="1"/>
  <c r="BO9" i="2"/>
  <c r="BO10" i="2" s="1"/>
  <c r="BO12" i="2" s="1"/>
  <c r="BF3" i="2"/>
  <c r="BF18" i="2" s="1"/>
  <c r="AZ10" i="2"/>
  <c r="AZ12" i="2" s="1"/>
  <c r="AZ14" i="2" s="1"/>
  <c r="AZ15" i="2" s="1"/>
  <c r="BB10" i="2"/>
  <c r="BB12" i="2" s="1"/>
  <c r="BB14" i="2" s="1"/>
  <c r="BA10" i="2"/>
  <c r="BA12" i="2" s="1"/>
  <c r="BA14" i="2" s="1"/>
  <c r="BC10" i="2"/>
  <c r="BC12" i="2" s="1"/>
  <c r="BC14" i="2" s="1"/>
  <c r="BQ8" i="2" l="1"/>
  <c r="BP9" i="2"/>
  <c r="BP10" i="2" s="1"/>
  <c r="BP12" i="2" s="1"/>
  <c r="BQ5" i="2"/>
  <c r="BQ18" i="2"/>
  <c r="BQ4" i="2"/>
  <c r="BP13" i="2" l="1"/>
  <c r="BP14" i="2" s="1"/>
  <c r="BR8" i="2"/>
  <c r="BQ9" i="2"/>
  <c r="BQ10" i="2" s="1"/>
  <c r="BQ19" i="2"/>
  <c r="BS3" i="2"/>
  <c r="BT3" i="2" s="1"/>
  <c r="BU3" i="2" s="1"/>
  <c r="BV3" i="2" s="1"/>
  <c r="BW3" i="2" s="1"/>
  <c r="BX3" i="2" s="1"/>
  <c r="BY3" i="2" s="1"/>
  <c r="BZ3" i="2" s="1"/>
  <c r="BR18" i="2"/>
  <c r="BR5" i="2"/>
  <c r="BR4" i="2" s="1"/>
  <c r="BP21" i="2" l="1"/>
  <c r="BQ11" i="2" s="1"/>
  <c r="BQ12" i="2" s="1"/>
  <c r="BQ13" i="2" s="1"/>
  <c r="BQ14" i="2" s="1"/>
  <c r="BP15" i="2"/>
  <c r="BS8" i="2"/>
  <c r="BR9" i="2"/>
  <c r="BR19" i="2"/>
  <c r="BR10" i="2"/>
  <c r="BS18" i="2"/>
  <c r="BS5" i="2"/>
  <c r="BS4" i="2" s="1"/>
  <c r="BQ15" i="2" l="1"/>
  <c r="BT8" i="2"/>
  <c r="BS9" i="2"/>
  <c r="BQ21" i="2"/>
  <c r="BR11" i="2" s="1"/>
  <c r="BR12" i="2" s="1"/>
  <c r="BT5" i="2"/>
  <c r="BT4" i="2" s="1"/>
  <c r="BT18" i="2"/>
  <c r="BS19" i="2"/>
  <c r="BS10" i="2"/>
  <c r="BU8" i="2" l="1"/>
  <c r="BT9" i="2"/>
  <c r="BT10" i="2" s="1"/>
  <c r="BV5" i="2"/>
  <c r="BV18" i="2"/>
  <c r="BV4" i="2"/>
  <c r="BU18" i="2"/>
  <c r="BU5" i="2"/>
  <c r="BT19" i="2"/>
  <c r="BR13" i="2"/>
  <c r="BR14" i="2" s="1"/>
  <c r="BV8" i="2" l="1"/>
  <c r="BU9" i="2"/>
  <c r="BU10" i="2" s="1"/>
  <c r="BW18" i="2"/>
  <c r="BW5" i="2"/>
  <c r="BV19" i="2"/>
  <c r="BU19" i="2"/>
  <c r="BU4" i="2"/>
  <c r="BR15" i="2"/>
  <c r="BR21" i="2"/>
  <c r="BV9" i="2" l="1"/>
  <c r="BV10" i="2" s="1"/>
  <c r="BW8" i="2"/>
  <c r="BW19" i="2"/>
  <c r="BX18" i="2"/>
  <c r="BX5" i="2"/>
  <c r="BX4" i="2" s="1"/>
  <c r="BW4" i="2"/>
  <c r="BS11" i="2"/>
  <c r="BS12" i="2" s="1"/>
  <c r="BX8" i="2" l="1"/>
  <c r="BW9" i="2"/>
  <c r="BW10" i="2" s="1"/>
  <c r="BY18" i="2"/>
  <c r="BY5" i="2"/>
  <c r="BY4" i="2" s="1"/>
  <c r="BX19" i="2"/>
  <c r="BS13" i="2"/>
  <c r="BS14" i="2"/>
  <c r="BY8" i="2" l="1"/>
  <c r="BX9" i="2"/>
  <c r="BX10" i="2" s="1"/>
  <c r="BZ18" i="2"/>
  <c r="BZ5" i="2"/>
  <c r="BZ4" i="2" s="1"/>
  <c r="BY19" i="2"/>
  <c r="BS15" i="2"/>
  <c r="BS21" i="2"/>
  <c r="BY9" i="2" l="1"/>
  <c r="BY10" i="2" s="1"/>
  <c r="BZ8" i="2"/>
  <c r="BZ9" i="2" s="1"/>
  <c r="BZ10" i="2" s="1"/>
  <c r="BZ19" i="2"/>
  <c r="BT11" i="2"/>
  <c r="BT12" i="2" s="1"/>
  <c r="BT13" i="2" l="1"/>
  <c r="BT14" i="2" s="1"/>
  <c r="BT15" i="2" l="1"/>
  <c r="BT21" i="2"/>
  <c r="BU11" i="2" l="1"/>
  <c r="BU12" i="2" s="1"/>
  <c r="BU13" i="2" l="1"/>
  <c r="BU14" i="2" s="1"/>
  <c r="BU15" i="2" l="1"/>
  <c r="BU21" i="2"/>
  <c r="BV11" i="2" s="1"/>
  <c r="BV12" i="2" s="1"/>
  <c r="BV13" i="2" l="1"/>
  <c r="BV14" i="2"/>
  <c r="BV15" i="2" l="1"/>
  <c r="BV21" i="2"/>
  <c r="BW11" i="2" l="1"/>
  <c r="BW12" i="2" s="1"/>
  <c r="BW13" i="2" s="1"/>
  <c r="BW14" i="2" s="1"/>
  <c r="BW21" i="2" s="1"/>
  <c r="BX11" i="2" l="1"/>
  <c r="BX12" i="2" s="1"/>
  <c r="BX13" i="2" s="1"/>
  <c r="BX14" i="2" s="1"/>
  <c r="BX15" i="2" s="1"/>
  <c r="BW15" i="2"/>
  <c r="BX21" i="2" l="1"/>
  <c r="BY11" i="2" l="1"/>
  <c r="BY12" i="2" s="1"/>
  <c r="BY13" i="2" l="1"/>
  <c r="BY14" i="2"/>
  <c r="BY15" i="2" l="1"/>
  <c r="BY21" i="2"/>
  <c r="BZ11" i="2" l="1"/>
  <c r="BZ12" i="2" s="1"/>
  <c r="BZ13" i="2" s="1"/>
  <c r="BZ14" i="2" s="1"/>
  <c r="BZ15" i="2" l="1"/>
  <c r="CA14" i="2"/>
  <c r="BZ21" i="2"/>
  <c r="CB14" i="2" l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FZ14" i="2" s="1"/>
  <c r="GA14" i="2" s="1"/>
  <c r="GB14" i="2" s="1"/>
  <c r="GC14" i="2" s="1"/>
  <c r="GD14" i="2" s="1"/>
  <c r="GE14" i="2" s="1"/>
  <c r="GF14" i="2" s="1"/>
  <c r="GG14" i="2" s="1"/>
  <c r="GH14" i="2" s="1"/>
  <c r="GI14" i="2" s="1"/>
  <c r="GJ14" i="2" s="1"/>
  <c r="GK14" i="2" s="1"/>
  <c r="GL14" i="2" s="1"/>
  <c r="GM14" i="2" s="1"/>
  <c r="GN14" i="2" s="1"/>
  <c r="GO14" i="2" s="1"/>
  <c r="GP14" i="2" s="1"/>
  <c r="GQ14" i="2" s="1"/>
  <c r="GR14" i="2" s="1"/>
  <c r="GS14" i="2" s="1"/>
  <c r="GT14" i="2" s="1"/>
  <c r="GU14" i="2" s="1"/>
  <c r="GV14" i="2" s="1"/>
  <c r="GW14" i="2" s="1"/>
  <c r="GX14" i="2" s="1"/>
  <c r="GY14" i="2" s="1"/>
  <c r="GZ14" i="2" s="1"/>
  <c r="HA14" i="2" s="1"/>
  <c r="HB14" i="2" s="1"/>
  <c r="HC14" i="2" s="1"/>
  <c r="HD14" i="2" s="1"/>
  <c r="HE14" i="2" s="1"/>
  <c r="HF14" i="2" s="1"/>
  <c r="HG14" i="2" s="1"/>
  <c r="HH14" i="2" s="1"/>
  <c r="HI14" i="2" s="1"/>
  <c r="HJ14" i="2" s="1"/>
  <c r="HK14" i="2" s="1"/>
  <c r="HL14" i="2" s="1"/>
  <c r="HM14" i="2" s="1"/>
  <c r="HN14" i="2" s="1"/>
  <c r="HO14" i="2" s="1"/>
  <c r="HP14" i="2" s="1"/>
  <c r="HQ14" i="2" s="1"/>
  <c r="HR14" i="2" s="1"/>
  <c r="HS14" i="2" s="1"/>
  <c r="HT14" i="2" s="1"/>
  <c r="HU14" i="2" s="1"/>
  <c r="HV14" i="2" s="1"/>
  <c r="HW14" i="2" s="1"/>
  <c r="HX14" i="2" s="1"/>
  <c r="HY14" i="2" s="1"/>
  <c r="HZ14" i="2" s="1"/>
  <c r="IA14" i="2" s="1"/>
  <c r="IB14" i="2" s="1"/>
  <c r="IC14" i="2" s="1"/>
  <c r="ID14" i="2" s="1"/>
  <c r="IE14" i="2" s="1"/>
  <c r="IF14" i="2" s="1"/>
  <c r="IG14" i="2" s="1"/>
  <c r="IH14" i="2" s="1"/>
  <c r="II14" i="2" s="1"/>
  <c r="IJ14" i="2" s="1"/>
  <c r="IK14" i="2" s="1"/>
  <c r="IL14" i="2" s="1"/>
  <c r="IM14" i="2" s="1"/>
  <c r="IN14" i="2" s="1"/>
  <c r="IO14" i="2" s="1"/>
  <c r="IP14" i="2" s="1"/>
  <c r="IQ14" i="2" s="1"/>
  <c r="IR14" i="2" s="1"/>
  <c r="IS14" i="2" s="1"/>
  <c r="IT14" i="2" s="1"/>
  <c r="IU14" i="2" s="1"/>
  <c r="IV14" i="2" s="1"/>
  <c r="IW14" i="2" s="1"/>
  <c r="IX14" i="2" s="1"/>
  <c r="IY14" i="2" s="1"/>
  <c r="IZ14" i="2" s="1"/>
  <c r="JA14" i="2" s="1"/>
  <c r="JB14" i="2" s="1"/>
  <c r="JC14" i="2" s="1"/>
  <c r="JD14" i="2" s="1"/>
  <c r="JE14" i="2" s="1"/>
  <c r="JF14" i="2" s="1"/>
  <c r="JG14" i="2" s="1"/>
  <c r="JH14" i="2" s="1"/>
  <c r="JI14" i="2" s="1"/>
  <c r="JJ14" i="2" s="1"/>
  <c r="JK14" i="2" s="1"/>
  <c r="JL14" i="2" s="1"/>
  <c r="JM14" i="2" s="1"/>
  <c r="JN14" i="2" s="1"/>
  <c r="JO14" i="2" s="1"/>
  <c r="JP14" i="2" s="1"/>
  <c r="JQ14" i="2" s="1"/>
  <c r="JR14" i="2" s="1"/>
  <c r="JS14" i="2" s="1"/>
  <c r="JT14" i="2" s="1"/>
  <c r="JU14" i="2" s="1"/>
  <c r="JV14" i="2" s="1"/>
  <c r="JW14" i="2" s="1"/>
  <c r="JX14" i="2" s="1"/>
  <c r="JY14" i="2" s="1"/>
  <c r="JZ14" i="2" s="1"/>
  <c r="KA14" i="2" s="1"/>
  <c r="KB14" i="2" s="1"/>
  <c r="KC14" i="2" s="1"/>
  <c r="KD14" i="2" s="1"/>
  <c r="KE14" i="2" s="1"/>
  <c r="KF14" i="2" s="1"/>
  <c r="KG14" i="2" s="1"/>
  <c r="KH14" i="2" s="1"/>
  <c r="KI14" i="2" s="1"/>
  <c r="KJ14" i="2" s="1"/>
  <c r="KK14" i="2" s="1"/>
  <c r="KL14" i="2" s="1"/>
  <c r="KM14" i="2" s="1"/>
  <c r="KN14" i="2" s="1"/>
  <c r="KO14" i="2" s="1"/>
  <c r="KP14" i="2" s="1"/>
  <c r="KQ14" i="2" s="1"/>
  <c r="KR14" i="2" s="1"/>
  <c r="KS14" i="2" s="1"/>
  <c r="KT14" i="2" s="1"/>
  <c r="KU14" i="2" s="1"/>
  <c r="KV14" i="2" s="1"/>
  <c r="KW14" i="2" s="1"/>
  <c r="KX14" i="2" s="1"/>
  <c r="KY14" i="2" s="1"/>
  <c r="KZ14" i="2" s="1"/>
  <c r="LA14" i="2" s="1"/>
  <c r="LB14" i="2" s="1"/>
  <c r="LC14" i="2" s="1"/>
  <c r="LD14" i="2" s="1"/>
  <c r="LE14" i="2" s="1"/>
  <c r="LF14" i="2" s="1"/>
  <c r="LG14" i="2" s="1"/>
  <c r="LH14" i="2" s="1"/>
  <c r="LI14" i="2" s="1"/>
  <c r="LJ14" i="2" s="1"/>
  <c r="LK14" i="2" s="1"/>
  <c r="LL14" i="2" s="1"/>
  <c r="LM14" i="2" s="1"/>
  <c r="LN14" i="2" s="1"/>
  <c r="LO14" i="2" s="1"/>
  <c r="LP14" i="2" s="1"/>
  <c r="LQ14" i="2" s="1"/>
  <c r="LR14" i="2" s="1"/>
  <c r="LS14" i="2" s="1"/>
  <c r="LT14" i="2" s="1"/>
  <c r="LU14" i="2" s="1"/>
  <c r="LV14" i="2" s="1"/>
  <c r="LW14" i="2" s="1"/>
  <c r="LX14" i="2" s="1"/>
  <c r="LY14" i="2" s="1"/>
  <c r="LZ14" i="2" s="1"/>
  <c r="MA14" i="2" s="1"/>
  <c r="MB14" i="2" s="1"/>
  <c r="MC14" i="2" s="1"/>
  <c r="MD14" i="2" s="1"/>
  <c r="ME14" i="2" s="1"/>
  <c r="MF14" i="2" s="1"/>
  <c r="MG14" i="2" s="1"/>
  <c r="MH14" i="2" s="1"/>
  <c r="MI14" i="2" s="1"/>
  <c r="MJ14" i="2" s="1"/>
  <c r="MK14" i="2" s="1"/>
  <c r="ML14" i="2" s="1"/>
  <c r="MM14" i="2" s="1"/>
  <c r="MN14" i="2" s="1"/>
  <c r="MO14" i="2" s="1"/>
  <c r="MP14" i="2" s="1"/>
  <c r="MQ14" i="2" s="1"/>
  <c r="MR14" i="2" s="1"/>
  <c r="MS14" i="2" s="1"/>
  <c r="MT14" i="2" s="1"/>
  <c r="MU14" i="2" s="1"/>
  <c r="MV14" i="2" s="1"/>
  <c r="MW14" i="2" s="1"/>
  <c r="MX14" i="2" s="1"/>
  <c r="MY14" i="2" s="1"/>
  <c r="MZ14" i="2" s="1"/>
  <c r="BZ26" i="2" l="1"/>
  <c r="BZ27" i="2" s="1"/>
</calcChain>
</file>

<file path=xl/sharedStrings.xml><?xml version="1.0" encoding="utf-8"?>
<sst xmlns="http://schemas.openxmlformats.org/spreadsheetml/2006/main" count="121" uniqueCount="114">
  <si>
    <t>Price</t>
  </si>
  <si>
    <t>Shares</t>
  </si>
  <si>
    <t>MC</t>
  </si>
  <si>
    <t>Cash</t>
  </si>
  <si>
    <t>Debt</t>
  </si>
  <si>
    <t>EV</t>
  </si>
  <si>
    <t/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</si>
  <si>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</si>
  <si>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</si>
  <si>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</si>
  <si>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</si>
  <si>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</si>
  <si>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</si>
  <si>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</si>
  <si>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</si>
  <si>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</si>
  <si>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</si>
  <si>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</si>
  <si>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</si>
  <si>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</si>
  <si>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</si>
  <si>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</si>
  <si>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</si>
  <si>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</si>
  <si>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</si>
  <si>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</si>
  <si>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</si>
  <si>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</si>
  <si>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</si>
  <si>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</si>
  <si>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</si>
  <si>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</si>
  <si>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</si>
  <si>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</si>
  <si>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</si>
  <si>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</si>
  <si>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</si>
  <si>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</si>
  <si>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</si>
  <si>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</si>
  <si>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</si>
  <si>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</si>
  <si>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</si>
  <si>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</si>
  <si>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</si>
  <si>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</si>
  <si>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</si>
  <si>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</si>
  <si>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</si>
  <si>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</si>
  <si>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</si>
  <si>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</si>
  <si>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</si>
  <si>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</si>
  <si>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</si>
  <si>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SG&amp;A Expense</t>
  </si>
  <si>
    <t>R&amp;D Expense</t>
  </si>
  <si>
    <t>Net Income</t>
  </si>
  <si>
    <t>Main</t>
  </si>
  <si>
    <t>Revenue</t>
  </si>
  <si>
    <t>COGS</t>
  </si>
  <si>
    <t>Gross Profit</t>
  </si>
  <si>
    <t>Q224</t>
  </si>
  <si>
    <t>Q124</t>
  </si>
  <si>
    <t>Q423</t>
  </si>
  <si>
    <t>Q323</t>
  </si>
  <si>
    <t>Q223</t>
  </si>
  <si>
    <t>Q123</t>
  </si>
  <si>
    <t>Revenue y/y</t>
  </si>
  <si>
    <t>Center Expenses</t>
  </si>
  <si>
    <t>Operating Expenses</t>
  </si>
  <si>
    <t>Operating Income</t>
  </si>
  <si>
    <t>Interest Income</t>
  </si>
  <si>
    <t>Pretax Income</t>
  </si>
  <si>
    <t>Taxes</t>
  </si>
  <si>
    <t>Q324</t>
  </si>
  <si>
    <t>Q424</t>
  </si>
  <si>
    <t>EPS</t>
  </si>
  <si>
    <t>AR</t>
  </si>
  <si>
    <t>Inventories</t>
  </si>
  <si>
    <t>Prepaids</t>
  </si>
  <si>
    <t>PP&amp;E</t>
  </si>
  <si>
    <t>Goodwill</t>
  </si>
  <si>
    <t>ROU</t>
  </si>
  <si>
    <t>Deposits/Other</t>
  </si>
  <si>
    <t>Assets</t>
  </si>
  <si>
    <t>AP</t>
  </si>
  <si>
    <t>Accrued</t>
  </si>
  <si>
    <t>DR</t>
  </si>
  <si>
    <t>Lease</t>
  </si>
  <si>
    <t>Fee</t>
  </si>
  <si>
    <t>L+SE</t>
  </si>
  <si>
    <t>ONCL</t>
  </si>
  <si>
    <t>Net Cash</t>
  </si>
  <si>
    <t>Name</t>
  </si>
  <si>
    <t>Asceniv</t>
  </si>
  <si>
    <t>Bivigam</t>
  </si>
  <si>
    <t>MOA</t>
  </si>
  <si>
    <t>10% IVIG</t>
  </si>
  <si>
    <t>Competition</t>
  </si>
  <si>
    <t>Approval</t>
  </si>
  <si>
    <t>Gammagard (IVIG, SCIG - TAK), Gamunex (GFS)</t>
  </si>
  <si>
    <t>Gross Margin</t>
  </si>
  <si>
    <t>Discount</t>
  </si>
  <si>
    <t>Terminal</t>
  </si>
  <si>
    <t>NPV</t>
  </si>
  <si>
    <t>ROIC</t>
  </si>
  <si>
    <t>Share</t>
  </si>
  <si>
    <t>Number of Employees:</t>
  </si>
  <si>
    <t>624 (FY)</t>
  </si>
  <si>
    <t>CEO: Adam S. Grossman</t>
  </si>
  <si>
    <t>Founded in 2004</t>
  </si>
  <si>
    <t>Current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</si>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</sst>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ptos Narrow"/>
      <family val="2"/>
      <scheme val="minor"/>
    </font>
    <font>
      <u/>
      <sz val="10"/>
      <color theme="10"/>
      <name val="Arial"/>
      <family val="2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5" fillId="0" borderId="0" xfId="2"/>
    <xf numFmtId="0" fontId="2" fillId="0" borderId="0" xfId="0" applyFont="1"/>
    <xf numFmtId="0" fontId="2" fillId="0" borderId="0" xfId="1" applyFont="1"/>
    <xf numFmtId="0" fontId="2" fillId="0" borderId="0" xfId="1" applyFont="1" applyAlignment="1">
      <alignment horizontal="right"/>
    </xf>
    <xf numFmtId="9" fontId="2" fillId="0" borderId="0" xfId="0" applyNumberFormat="1" applyFont="1"/>
    <xf numFmtId="3" fontId="2" fillId="0" borderId="0" xfId="0" applyNumberFormat="1" applyFont="1"/>
    <xf numFmtId="3" fontId="2" fillId="0" borderId="0" xfId="1" applyNumberFormat="1" applyFont="1"/>
    <xf numFmtId="3" fontId="3" fillId="0" borderId="0" xfId="0" applyNumberFormat="1" applyFont="1"/>
    <xf numFmtId="3" fontId="3" fillId="0" borderId="0" xfId="1" applyNumberFormat="1" applyFont="1"/>
    <xf numFmtId="4" fontId="2" fillId="0" borderId="0" xfId="1" applyNumberFormat="1" applyFon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" fontId="2" fillId="0" borderId="0" xfId="0" applyNumberFormat="1" applyFont="1"/>
    <xf numFmtId="0" fontId="6" fillId="0" borderId="0" xfId="3" applyFont="1"/>
    <xf numFmtId="0" fontId="7" fillId="0" borderId="0" xfId="3" applyFont="1"/>
  </cellXfs>
  <cellStyles count="4">
    <cellStyle name="Hyperlink" xfId="2" builtinId="8"/>
    <cellStyle name="Normal" xfId="0" builtinId="0"/>
    <cellStyle name="Normal 2" xfId="1" xr:uid="{9B354E6A-3362-4C2F-ADCF-889D7DAEEF69}"/>
    <cellStyle name="Normal 3" xfId="3" xr:uid="{859749A1-2279-41AF-B8F7-88E85B8361A3}"/>
  </cellStyles>
  <dxfs count="0"/>
  <tableStyles count="1" defaultTableStyle="TableStyleMedium2" defaultPivotStyle="PivotStyleLight16">
    <tableStyle name="Invisible" pivot="0" table="0" count="0" xr9:uid="{DFABDD53-4DE7-447F-81FC-DF76212550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12950</xdr:colOff>
      <xdr:row>0</xdr:row>
      <xdr:rowOff>2064</xdr:rowOff>
    </xdr:from>
    <xdr:to>
      <xdr:col>57</xdr:col>
      <xdr:colOff>12950</xdr:colOff>
      <xdr:row>40</xdr:row>
      <xdr:rowOff>40165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898BE40-B0F3-A51C-48F8-9153FA7E1BC5}"/>
            </a:ext>
          </a:extLst>
        </xdr:cNvPr>
        <xdr:cNvCxnSpPr/>
      </xdr:nvCxnSpPr>
      <xdr:spPr>
        <a:xfrm>
          <a:off x="36372174" y="2064"/>
          <a:ext cx="0" cy="68698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B17E-8CAF-402D-804E-49EB209CC6AE}">
  <dimension ref="B2:M14"/>
  <sheetViews>
    <sheetView tabSelected="1" zoomScale="111" zoomScaleNormal="160" workbookViewId="0">
      <selection activeCell="L17" sqref="L17"/>
    </sheetView>
  </sheetViews>
  <sheetFormatPr defaultRowHeight="13.2" x14ac:dyDescent="0.25"/>
  <cols>
    <col min="1" max="1" width="5.33203125" customWidth="1"/>
    <col min="2" max="2" width="20" bestFit="1" customWidth="1"/>
    <col min="3" max="3" width="10.6640625" bestFit="1" customWidth="1"/>
    <col min="4" max="4" width="22.44140625" bestFit="1" customWidth="1"/>
  </cols>
  <sheetData>
    <row r="2" spans="2:13" x14ac:dyDescent="0.25">
      <c r="B2" s="18" t="s">
        <v>94</v>
      </c>
      <c r="C2" s="19" t="s">
        <v>97</v>
      </c>
      <c r="D2" s="19" t="s">
        <v>99</v>
      </c>
      <c r="E2" s="19" t="s">
        <v>100</v>
      </c>
      <c r="F2" s="19"/>
      <c r="G2" s="19"/>
      <c r="H2" s="19"/>
      <c r="I2" s="20"/>
      <c r="K2" t="s">
        <v>0</v>
      </c>
      <c r="L2">
        <v>16.079999999999998</v>
      </c>
    </row>
    <row r="3" spans="2:13" x14ac:dyDescent="0.25">
      <c r="B3" s="13" t="s">
        <v>95</v>
      </c>
      <c r="C3" t="s">
        <v>98</v>
      </c>
      <c r="D3" t="s">
        <v>101</v>
      </c>
      <c r="I3" s="14"/>
      <c r="K3" t="s">
        <v>1</v>
      </c>
      <c r="L3" s="11">
        <v>236</v>
      </c>
      <c r="M3" s="12" t="s">
        <v>75</v>
      </c>
    </row>
    <row r="4" spans="2:13" x14ac:dyDescent="0.25">
      <c r="B4" s="13" t="s">
        <v>96</v>
      </c>
      <c r="I4" s="14"/>
      <c r="K4" t="s">
        <v>2</v>
      </c>
      <c r="L4" s="11">
        <f>+L2*L3</f>
        <v>3794.8799999999997</v>
      </c>
    </row>
    <row r="5" spans="2:13" x14ac:dyDescent="0.25">
      <c r="B5" s="13"/>
      <c r="I5" s="14"/>
      <c r="K5" t="s">
        <v>3</v>
      </c>
      <c r="L5" s="11">
        <v>86</v>
      </c>
      <c r="M5" s="12" t="s">
        <v>75</v>
      </c>
    </row>
    <row r="6" spans="2:13" x14ac:dyDescent="0.25">
      <c r="B6" s="13"/>
      <c r="I6" s="14"/>
      <c r="K6" t="s">
        <v>4</v>
      </c>
      <c r="L6" s="11">
        <v>158</v>
      </c>
      <c r="M6" s="12" t="s">
        <v>75</v>
      </c>
    </row>
    <row r="7" spans="2:13" x14ac:dyDescent="0.25">
      <c r="B7" s="13"/>
      <c r="I7" s="14"/>
      <c r="K7" t="s">
        <v>5</v>
      </c>
      <c r="L7" s="11">
        <f>+L4-L5+L6</f>
        <v>3866.8799999999997</v>
      </c>
    </row>
    <row r="8" spans="2:13" x14ac:dyDescent="0.25">
      <c r="B8" s="13"/>
      <c r="I8" s="14"/>
    </row>
    <row r="9" spans="2:13" x14ac:dyDescent="0.25">
      <c r="B9" s="15"/>
      <c r="C9" s="16"/>
      <c r="D9" s="16"/>
      <c r="E9" s="16"/>
      <c r="F9" s="16"/>
      <c r="G9" s="16"/>
      <c r="H9" s="16"/>
      <c r="I9" s="17"/>
    </row>
    <row r="11" spans="2:13" x14ac:dyDescent="0.25">
      <c r="B11" t="s">
        <v>108</v>
      </c>
    </row>
    <row r="12" spans="2:13" x14ac:dyDescent="0.25">
      <c r="B12" t="s">
        <v>109</v>
      </c>
    </row>
    <row r="13" spans="2:13" x14ac:dyDescent="0.25">
      <c r="B13" t="s">
        <v>110</v>
      </c>
    </row>
    <row r="14" spans="2:13" x14ac:dyDescent="0.25">
      <c r="B14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B23D-CE21-4A3B-B18A-E37ACD1D9607}">
  <dimension ref="A1:MZ40"/>
  <sheetViews>
    <sheetView zoomScale="116" zoomScaleNormal="175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BZ34" sqref="BZ34"/>
    </sheetView>
  </sheetViews>
  <sheetFormatPr defaultColWidth="9.109375" defaultRowHeight="13.2" x14ac:dyDescent="0.25"/>
  <cols>
    <col min="1" max="1" width="5" style="2" bestFit="1" customWidth="1"/>
    <col min="2" max="2" width="24.6640625" style="2" bestFit="1" customWidth="1"/>
    <col min="3" max="75" width="9.109375" style="2"/>
    <col min="76" max="76" width="10" style="2" bestFit="1" customWidth="1"/>
    <col min="77" max="16384" width="9.109375" style="2"/>
  </cols>
  <sheetData>
    <row r="1" spans="1:364" x14ac:dyDescent="0.25">
      <c r="A1" s="1" t="s">
        <v>58</v>
      </c>
    </row>
    <row r="2" spans="1:364" x14ac:dyDescent="0.25"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3" t="s">
        <v>34</v>
      </c>
      <c r="AE2" s="3" t="s">
        <v>35</v>
      </c>
      <c r="AF2" s="3" t="s">
        <v>36</v>
      </c>
      <c r="AG2" s="3" t="s">
        <v>37</v>
      </c>
      <c r="AH2" s="3" t="s">
        <v>38</v>
      </c>
      <c r="AI2" s="3" t="s">
        <v>39</v>
      </c>
      <c r="AJ2" s="3" t="s">
        <v>40</v>
      </c>
      <c r="AK2" s="3" t="s">
        <v>41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54</v>
      </c>
      <c r="AY2" s="4" t="s">
        <v>67</v>
      </c>
      <c r="AZ2" s="4" t="s">
        <v>66</v>
      </c>
      <c r="BA2" s="4" t="s">
        <v>65</v>
      </c>
      <c r="BB2" s="4" t="s">
        <v>64</v>
      </c>
      <c r="BC2" s="4" t="s">
        <v>63</v>
      </c>
      <c r="BD2" s="4" t="s">
        <v>62</v>
      </c>
      <c r="BE2" s="4" t="s">
        <v>75</v>
      </c>
      <c r="BF2" s="4" t="s">
        <v>76</v>
      </c>
      <c r="BK2" s="2">
        <v>2020</v>
      </c>
      <c r="BL2" s="2">
        <f>+BK2+1</f>
        <v>2021</v>
      </c>
      <c r="BM2" s="2">
        <f t="shared" ref="BM2:BR2" si="0">+BL2+1</f>
        <v>2022</v>
      </c>
      <c r="BN2" s="2">
        <f t="shared" si="0"/>
        <v>2023</v>
      </c>
      <c r="BO2" s="2">
        <f t="shared" si="0"/>
        <v>2024</v>
      </c>
      <c r="BP2" s="2">
        <f t="shared" si="0"/>
        <v>2025</v>
      </c>
      <c r="BQ2" s="2">
        <f t="shared" si="0"/>
        <v>2026</v>
      </c>
      <c r="BR2" s="2">
        <f t="shared" si="0"/>
        <v>2027</v>
      </c>
      <c r="BS2">
        <f>+BR2+1</f>
        <v>2028</v>
      </c>
      <c r="BT2">
        <f t="shared" ref="BT2:BU2" si="1">+BS2+1</f>
        <v>2029</v>
      </c>
      <c r="BU2">
        <f t="shared" si="1"/>
        <v>2030</v>
      </c>
      <c r="BV2">
        <f t="shared" ref="BV2:BZ2" si="2">+BU2+1</f>
        <v>2031</v>
      </c>
      <c r="BW2">
        <f t="shared" si="2"/>
        <v>2032</v>
      </c>
      <c r="BX2">
        <f t="shared" si="2"/>
        <v>2033</v>
      </c>
      <c r="BY2">
        <f t="shared" si="2"/>
        <v>2034</v>
      </c>
      <c r="BZ2">
        <f t="shared" si="2"/>
        <v>2035</v>
      </c>
    </row>
    <row r="3" spans="1:364" s="8" customFormat="1" x14ac:dyDescent="0.25">
      <c r="B3" s="9" t="s">
        <v>59</v>
      </c>
      <c r="C3" s="9">
        <v>0</v>
      </c>
      <c r="D3" s="9">
        <v>0</v>
      </c>
      <c r="E3" s="9">
        <v>0</v>
      </c>
      <c r="F3" s="9">
        <v>0.8</v>
      </c>
      <c r="G3" s="9">
        <v>0</v>
      </c>
      <c r="H3" s="9">
        <v>0.2</v>
      </c>
      <c r="I3" s="9">
        <v>0.4</v>
      </c>
      <c r="J3" s="9">
        <v>0.5</v>
      </c>
      <c r="K3" s="9">
        <v>0.8</v>
      </c>
      <c r="L3" s="9">
        <v>0</v>
      </c>
      <c r="M3" s="9">
        <v>0</v>
      </c>
      <c r="N3" s="9">
        <v>2.2000000000000002</v>
      </c>
      <c r="O3" s="9">
        <v>0</v>
      </c>
      <c r="P3" s="9">
        <v>0</v>
      </c>
      <c r="Q3" s="9">
        <v>-1.3</v>
      </c>
      <c r="R3" s="9">
        <v>7.2</v>
      </c>
      <c r="S3" s="9">
        <v>-1.5</v>
      </c>
      <c r="T3" s="9">
        <v>-1.3</v>
      </c>
      <c r="U3" s="9">
        <v>-1.8</v>
      </c>
      <c r="V3" s="9">
        <v>11.7</v>
      </c>
      <c r="W3" s="9">
        <v>-2.1</v>
      </c>
      <c r="X3" s="9">
        <v>-2.2000000000000002</v>
      </c>
      <c r="Y3" s="9">
        <v>2.9</v>
      </c>
      <c r="Z3" s="9">
        <v>12</v>
      </c>
      <c r="AA3" s="9">
        <v>2.6</v>
      </c>
      <c r="AB3" s="9">
        <v>3.4</v>
      </c>
      <c r="AC3" s="9">
        <v>4.7</v>
      </c>
      <c r="AD3" s="9">
        <v>12</v>
      </c>
      <c r="AE3" s="9">
        <v>4</v>
      </c>
      <c r="AF3" s="9">
        <v>4.7</v>
      </c>
      <c r="AG3" s="9">
        <v>4.2</v>
      </c>
      <c r="AH3" s="9">
        <v>4.0999999999999996</v>
      </c>
      <c r="AI3" s="9">
        <v>3.5</v>
      </c>
      <c r="AJ3" s="9">
        <v>6.6</v>
      </c>
      <c r="AK3" s="9">
        <v>7.2</v>
      </c>
      <c r="AL3" s="9">
        <v>12</v>
      </c>
      <c r="AM3" s="9">
        <v>10.199999999999999</v>
      </c>
      <c r="AN3" s="9">
        <v>7.8</v>
      </c>
      <c r="AO3" s="9">
        <v>10.3</v>
      </c>
      <c r="AP3" s="9">
        <v>14</v>
      </c>
      <c r="AQ3" s="9">
        <v>16</v>
      </c>
      <c r="AR3" s="9">
        <v>17.8</v>
      </c>
      <c r="AS3" s="9">
        <v>20.7</v>
      </c>
      <c r="AT3" s="9">
        <v>26.4</v>
      </c>
      <c r="AU3" s="9">
        <v>29.1</v>
      </c>
      <c r="AV3" s="9">
        <v>33.9</v>
      </c>
      <c r="AW3" s="9">
        <v>41.1</v>
      </c>
      <c r="AX3" s="9">
        <v>50</v>
      </c>
      <c r="AY3" s="9">
        <v>56.9</v>
      </c>
      <c r="AZ3" s="9">
        <v>60.1</v>
      </c>
      <c r="BA3" s="9">
        <v>67.3</v>
      </c>
      <c r="BB3" s="9">
        <v>73.900000000000006</v>
      </c>
      <c r="BC3" s="9">
        <v>81.900000000000006</v>
      </c>
      <c r="BD3" s="9">
        <v>107.2</v>
      </c>
      <c r="BE3" s="8">
        <f>+BD3+5</f>
        <v>112.2</v>
      </c>
      <c r="BF3" s="8">
        <f>+BE3+5</f>
        <v>117.2</v>
      </c>
      <c r="BO3" s="8">
        <f>SUM(BC3:BF3)</f>
        <v>418.5</v>
      </c>
      <c r="BP3" s="8">
        <f>+BO3*1.4</f>
        <v>585.9</v>
      </c>
      <c r="BQ3" s="8">
        <f>+BP3*1.3</f>
        <v>761.67</v>
      </c>
      <c r="BR3" s="8">
        <f>+BQ3*1.2</f>
        <v>914.00399999999991</v>
      </c>
      <c r="BS3" s="8">
        <f>+BR3*1.2</f>
        <v>1096.8047999999999</v>
      </c>
      <c r="BT3" s="8">
        <f>+BS3*1.15</f>
        <v>1261.3255199999999</v>
      </c>
      <c r="BU3" s="8">
        <f>+BT3*1.15</f>
        <v>1450.5243479999997</v>
      </c>
      <c r="BV3" s="8">
        <f>+BU3*1.15</f>
        <v>1668.1030001999995</v>
      </c>
      <c r="BW3" s="8">
        <f>+BV3*1.1</f>
        <v>1834.9133002199997</v>
      </c>
      <c r="BX3" s="8">
        <f>+BW3*1.1</f>
        <v>2018.4046302419997</v>
      </c>
      <c r="BY3" s="8">
        <f>+BX3*1.05</f>
        <v>2119.3248617540999</v>
      </c>
      <c r="BZ3" s="8">
        <f>+BY3*1.05</f>
        <v>2225.291104841805</v>
      </c>
    </row>
    <row r="4" spans="1:364" s="6" customFormat="1" x14ac:dyDescent="0.25">
      <c r="B4" s="7" t="s">
        <v>60</v>
      </c>
      <c r="C4" s="7">
        <v>0</v>
      </c>
      <c r="D4" s="7">
        <v>0</v>
      </c>
      <c r="E4" s="7">
        <v>0</v>
      </c>
      <c r="F4" s="7">
        <v>0.2</v>
      </c>
      <c r="G4" s="7">
        <v>0</v>
      </c>
      <c r="H4" s="7">
        <v>0.1</v>
      </c>
      <c r="I4" s="7">
        <v>0.1</v>
      </c>
      <c r="J4" s="7">
        <v>0.4</v>
      </c>
      <c r="K4" s="7">
        <v>0.5</v>
      </c>
      <c r="L4" s="7">
        <v>0.5</v>
      </c>
      <c r="M4" s="7">
        <v>0.7</v>
      </c>
      <c r="N4" s="7">
        <v>0.3</v>
      </c>
      <c r="O4" s="7">
        <v>1</v>
      </c>
      <c r="P4" s="7">
        <v>0.9</v>
      </c>
      <c r="Q4" s="7">
        <v>0.9</v>
      </c>
      <c r="R4" s="7">
        <v>1</v>
      </c>
      <c r="S4" s="7">
        <v>0.9</v>
      </c>
      <c r="T4" s="7">
        <v>0.8</v>
      </c>
      <c r="U4" s="7">
        <v>1.1000000000000001</v>
      </c>
      <c r="V4" s="7">
        <v>1.5</v>
      </c>
      <c r="W4" s="7">
        <v>1.3</v>
      </c>
      <c r="X4" s="7">
        <v>1.3</v>
      </c>
      <c r="Y4" s="7">
        <v>1.7</v>
      </c>
      <c r="Z4" s="7">
        <v>2</v>
      </c>
      <c r="AA4" s="7">
        <v>1.6</v>
      </c>
      <c r="AB4" s="7">
        <v>4.3</v>
      </c>
      <c r="AC4" s="7">
        <v>11.3</v>
      </c>
      <c r="AD4" s="7">
        <v>11.9</v>
      </c>
      <c r="AE4" s="7">
        <v>12.2</v>
      </c>
      <c r="AF4" s="7">
        <v>9.6</v>
      </c>
      <c r="AG4" s="7">
        <v>9.1999999999999993</v>
      </c>
      <c r="AH4" s="7">
        <v>11.1</v>
      </c>
      <c r="AI4" s="7">
        <v>9.4</v>
      </c>
      <c r="AJ4" s="7">
        <v>10.5</v>
      </c>
      <c r="AK4" s="7">
        <v>7.9</v>
      </c>
      <c r="AL4" s="7">
        <v>11.7</v>
      </c>
      <c r="AM4" s="7">
        <v>16.8</v>
      </c>
      <c r="AN4" s="7">
        <v>0</v>
      </c>
      <c r="AO4" s="7">
        <v>0</v>
      </c>
      <c r="AP4" s="7">
        <v>44.5</v>
      </c>
      <c r="AQ4" s="7">
        <v>17.8</v>
      </c>
      <c r="AR4" s="7">
        <v>18.8</v>
      </c>
      <c r="AS4" s="7">
        <v>20.3</v>
      </c>
      <c r="AT4" s="7">
        <v>22.9</v>
      </c>
      <c r="AU4" s="7">
        <v>25.4</v>
      </c>
      <c r="AV4" s="7">
        <v>26.1</v>
      </c>
      <c r="AW4" s="7">
        <v>31.4</v>
      </c>
      <c r="AX4" s="7">
        <v>35.799999999999997</v>
      </c>
      <c r="AY4" s="7">
        <v>40.4</v>
      </c>
      <c r="AZ4" s="7">
        <v>43.4</v>
      </c>
      <c r="BA4" s="7">
        <v>42.6</v>
      </c>
      <c r="BB4" s="7">
        <v>42.8</v>
      </c>
      <c r="BC4" s="7">
        <v>42.8</v>
      </c>
      <c r="BD4" s="7">
        <v>49.7</v>
      </c>
      <c r="BE4" s="23">
        <v>60.2</v>
      </c>
      <c r="BF4" s="6">
        <f>+BF3*0.42</f>
        <v>49.223999999999997</v>
      </c>
      <c r="BO4" s="6">
        <f>SUM(BC4:BF4)</f>
        <v>201.92399999999998</v>
      </c>
      <c r="BP4" s="6">
        <f>+BP3-BP5</f>
        <v>246.07800000000003</v>
      </c>
      <c r="BQ4" s="6">
        <f t="shared" ref="BQ4:BU4" si="3">+BQ3-BQ5</f>
        <v>304.66800000000001</v>
      </c>
      <c r="BR4" s="6">
        <f t="shared" si="3"/>
        <v>347.32151999999996</v>
      </c>
      <c r="BS4" s="6">
        <f t="shared" si="3"/>
        <v>405.81777599999998</v>
      </c>
      <c r="BT4" s="6">
        <f t="shared" si="3"/>
        <v>454.07718719999991</v>
      </c>
      <c r="BU4" s="6">
        <f t="shared" si="3"/>
        <v>507.68352179999988</v>
      </c>
      <c r="BV4" s="6">
        <f t="shared" ref="BV4" si="4">+BV3-BV5</f>
        <v>583.83605006999983</v>
      </c>
      <c r="BW4" s="6">
        <f t="shared" ref="BW4" si="5">+BW3-BW5</f>
        <v>642.21965507699974</v>
      </c>
      <c r="BX4" s="6">
        <f t="shared" ref="BX4" si="6">+BX3-BX5</f>
        <v>706.44162058469988</v>
      </c>
      <c r="BY4" s="6">
        <f t="shared" ref="BY4" si="7">+BY3-BY5</f>
        <v>741.76370161393493</v>
      </c>
      <c r="BZ4" s="6">
        <f t="shared" ref="BZ4" si="8">+BZ3-BZ5</f>
        <v>778.85188669463173</v>
      </c>
    </row>
    <row r="5" spans="1:364" s="6" customFormat="1" x14ac:dyDescent="0.25">
      <c r="B5" s="7" t="s">
        <v>61</v>
      </c>
      <c r="C5" s="7">
        <v>0</v>
      </c>
      <c r="D5" s="7">
        <v>0</v>
      </c>
      <c r="E5" s="7">
        <v>0</v>
      </c>
      <c r="F5" s="7">
        <v>0.6</v>
      </c>
      <c r="G5" s="7">
        <v>0</v>
      </c>
      <c r="H5" s="7">
        <v>0.1</v>
      </c>
      <c r="I5" s="7">
        <v>0.2</v>
      </c>
      <c r="J5" s="7">
        <v>0.1</v>
      </c>
      <c r="K5" s="7">
        <v>0.3</v>
      </c>
      <c r="L5" s="7">
        <v>-0.5</v>
      </c>
      <c r="M5" s="7">
        <v>-0.7</v>
      </c>
      <c r="N5" s="7">
        <v>1.9</v>
      </c>
      <c r="O5" s="7">
        <v>-0.9</v>
      </c>
      <c r="P5" s="7">
        <v>-0.9</v>
      </c>
      <c r="Q5" s="7">
        <v>-2.2000000000000002</v>
      </c>
      <c r="R5" s="7">
        <v>6.2</v>
      </c>
      <c r="S5" s="7">
        <v>-2.4</v>
      </c>
      <c r="T5" s="7">
        <v>-2.1</v>
      </c>
      <c r="U5" s="7">
        <v>-2.9</v>
      </c>
      <c r="V5" s="7">
        <v>10.199999999999999</v>
      </c>
      <c r="W5" s="7">
        <v>-3.3</v>
      </c>
      <c r="X5" s="7">
        <v>-3.5</v>
      </c>
      <c r="Y5" s="7">
        <v>1.2</v>
      </c>
      <c r="Z5" s="7">
        <v>10</v>
      </c>
      <c r="AA5" s="7">
        <v>1</v>
      </c>
      <c r="AB5" s="7">
        <v>-0.9</v>
      </c>
      <c r="AC5" s="7">
        <v>-6.6</v>
      </c>
      <c r="AD5" s="7">
        <v>0.1</v>
      </c>
      <c r="AE5" s="7">
        <v>-8.1999999999999993</v>
      </c>
      <c r="AF5" s="7">
        <v>-5</v>
      </c>
      <c r="AG5" s="7">
        <v>-4.9000000000000004</v>
      </c>
      <c r="AH5" s="7">
        <v>-7.1</v>
      </c>
      <c r="AI5" s="7">
        <v>-5.9</v>
      </c>
      <c r="AJ5" s="7">
        <v>-3.9</v>
      </c>
      <c r="AK5" s="7">
        <v>-0.7</v>
      </c>
      <c r="AL5" s="7">
        <v>0.3</v>
      </c>
      <c r="AM5" s="7">
        <v>-6.6</v>
      </c>
      <c r="AN5" s="7">
        <v>7.8</v>
      </c>
      <c r="AO5" s="7">
        <v>10.3</v>
      </c>
      <c r="AP5" s="7">
        <v>-30.5</v>
      </c>
      <c r="AQ5" s="7">
        <v>-1.7</v>
      </c>
      <c r="AR5" s="7">
        <v>-1</v>
      </c>
      <c r="AS5" s="7">
        <v>0.4</v>
      </c>
      <c r="AT5" s="7">
        <v>3.5</v>
      </c>
      <c r="AU5" s="7">
        <v>3.7</v>
      </c>
      <c r="AV5" s="7">
        <v>7.8</v>
      </c>
      <c r="AW5" s="7">
        <v>9.6999999999999993</v>
      </c>
      <c r="AX5" s="7">
        <v>14.2</v>
      </c>
      <c r="AY5" s="7">
        <v>16.5</v>
      </c>
      <c r="AZ5" s="7">
        <f t="shared" ref="AZ5:BC5" si="9">+AZ3-AZ4</f>
        <v>16.700000000000003</v>
      </c>
      <c r="BA5" s="7">
        <f t="shared" si="9"/>
        <v>24.699999999999996</v>
      </c>
      <c r="BB5" s="7">
        <f t="shared" si="9"/>
        <v>31.100000000000009</v>
      </c>
      <c r="BC5" s="7">
        <f t="shared" si="9"/>
        <v>39.100000000000009</v>
      </c>
      <c r="BD5" s="7">
        <f>+BD3-BD4</f>
        <v>57.5</v>
      </c>
      <c r="BE5" s="22">
        <v>59.7</v>
      </c>
      <c r="BF5" s="6">
        <f>+BF3-BF4</f>
        <v>67.975999999999999</v>
      </c>
      <c r="BO5" s="6">
        <f>+BO3-BO4</f>
        <v>216.57600000000002</v>
      </c>
      <c r="BP5" s="6">
        <f>+BP3*0.58</f>
        <v>339.82199999999995</v>
      </c>
      <c r="BQ5" s="6">
        <f>+BQ3*0.6</f>
        <v>457.00199999999995</v>
      </c>
      <c r="BR5" s="6">
        <f>+BR3*0.62</f>
        <v>566.68247999999994</v>
      </c>
      <c r="BS5" s="6">
        <f>+BS3*0.63</f>
        <v>690.98702399999991</v>
      </c>
      <c r="BT5" s="6">
        <f>+BT3*0.64</f>
        <v>807.24833279999996</v>
      </c>
      <c r="BU5" s="6">
        <f>+BU3*0.65</f>
        <v>942.84082619999981</v>
      </c>
      <c r="BV5" s="6">
        <f t="shared" ref="BV5:BZ5" si="10">+BV3*0.65</f>
        <v>1084.2669501299997</v>
      </c>
      <c r="BW5" s="6">
        <f t="shared" si="10"/>
        <v>1192.6936451429999</v>
      </c>
      <c r="BX5" s="6">
        <f t="shared" si="10"/>
        <v>1311.9630096572998</v>
      </c>
      <c r="BY5" s="6">
        <f t="shared" si="10"/>
        <v>1377.5611601401649</v>
      </c>
      <c r="BZ5" s="6">
        <f t="shared" si="10"/>
        <v>1446.4392181471733</v>
      </c>
    </row>
    <row r="6" spans="1:364" s="6" customFormat="1" x14ac:dyDescent="0.25">
      <c r="B6" s="7" t="s">
        <v>55</v>
      </c>
      <c r="C6" s="7">
        <v>0.7</v>
      </c>
      <c r="D6" s="7">
        <v>0.7</v>
      </c>
      <c r="E6" s="7">
        <v>0.7</v>
      </c>
      <c r="F6" s="7">
        <v>0.5</v>
      </c>
      <c r="G6" s="7">
        <v>1.1000000000000001</v>
      </c>
      <c r="H6" s="7">
        <v>1.1000000000000001</v>
      </c>
      <c r="I6" s="7">
        <v>1.5</v>
      </c>
      <c r="J6" s="7">
        <v>1.1000000000000001</v>
      </c>
      <c r="K6" s="7">
        <v>1.9</v>
      </c>
      <c r="L6" s="7">
        <v>1.6</v>
      </c>
      <c r="M6" s="7">
        <v>1.5</v>
      </c>
      <c r="N6" s="7">
        <v>1.7</v>
      </c>
      <c r="O6" s="7">
        <v>1.9</v>
      </c>
      <c r="P6" s="7">
        <v>2.4</v>
      </c>
      <c r="Q6" s="7">
        <v>2.1</v>
      </c>
      <c r="R6" s="7">
        <v>2.2999999999999998</v>
      </c>
      <c r="S6" s="7">
        <v>2.4</v>
      </c>
      <c r="T6" s="7">
        <v>2.5</v>
      </c>
      <c r="U6" s="7">
        <v>3.3</v>
      </c>
      <c r="V6" s="7">
        <v>3.1</v>
      </c>
      <c r="W6" s="7">
        <v>3</v>
      </c>
      <c r="X6" s="7">
        <v>3</v>
      </c>
      <c r="Y6" s="7">
        <v>3.3</v>
      </c>
      <c r="Z6" s="7">
        <v>4.7</v>
      </c>
      <c r="AA6" s="7">
        <v>5.8</v>
      </c>
      <c r="AB6" s="7">
        <v>6</v>
      </c>
      <c r="AC6" s="7">
        <v>5.8</v>
      </c>
      <c r="AD6" s="7">
        <v>7.7</v>
      </c>
      <c r="AE6" s="7">
        <v>7.2</v>
      </c>
      <c r="AF6" s="7">
        <v>7.2</v>
      </c>
      <c r="AG6" s="7">
        <v>7.6</v>
      </c>
      <c r="AH6" s="7">
        <v>8.3000000000000007</v>
      </c>
      <c r="AI6" s="7">
        <v>6.2</v>
      </c>
      <c r="AJ6" s="7">
        <v>6.7</v>
      </c>
      <c r="AK6" s="7">
        <v>7.7</v>
      </c>
      <c r="AL6" s="7">
        <v>7.5</v>
      </c>
      <c r="AM6" s="7">
        <v>8.4</v>
      </c>
      <c r="AN6" s="7">
        <v>9.6</v>
      </c>
      <c r="AO6" s="7">
        <v>10.3</v>
      </c>
      <c r="AP6" s="7">
        <v>10.9</v>
      </c>
      <c r="AQ6" s="7">
        <v>12.3</v>
      </c>
      <c r="AR6" s="7">
        <v>13.2</v>
      </c>
      <c r="AS6" s="7">
        <v>13.9</v>
      </c>
      <c r="AT6" s="7">
        <v>15.8</v>
      </c>
      <c r="AU6" s="7">
        <v>17.7</v>
      </c>
      <c r="AV6" s="7">
        <v>15.9</v>
      </c>
      <c r="AW6" s="7">
        <v>17.8</v>
      </c>
      <c r="AX6" s="7">
        <v>19</v>
      </c>
      <c r="AY6" s="7">
        <v>16.3</v>
      </c>
      <c r="AZ6" s="7">
        <v>14.247999999999999</v>
      </c>
      <c r="BA6" s="7">
        <v>15.2</v>
      </c>
      <c r="BB6" s="7">
        <v>16.2</v>
      </c>
      <c r="BC6" s="7">
        <v>16.600000000000001</v>
      </c>
      <c r="BD6" s="7">
        <v>16.608000000000001</v>
      </c>
      <c r="BE6" s="22">
        <v>19.600000000000001</v>
      </c>
      <c r="BF6" s="6">
        <f t="shared" ref="BE6:BF8" si="11">+BE6</f>
        <v>19.600000000000001</v>
      </c>
      <c r="BO6" s="6">
        <f t="shared" ref="BO6:BO8" si="12">SUM(BC6:BF6)</f>
        <v>72.408000000000001</v>
      </c>
      <c r="BP6" s="6">
        <f>+BO6*1.1</f>
        <v>79.648800000000008</v>
      </c>
      <c r="BQ6" s="6">
        <f t="shared" ref="BQ6:BU6" si="13">+BP6*1.1</f>
        <v>87.613680000000016</v>
      </c>
      <c r="BR6" s="6">
        <f t="shared" si="13"/>
        <v>96.375048000000021</v>
      </c>
      <c r="BS6" s="6">
        <f t="shared" si="13"/>
        <v>106.01255280000004</v>
      </c>
      <c r="BT6" s="6">
        <f t="shared" si="13"/>
        <v>116.61380808000006</v>
      </c>
      <c r="BU6" s="6">
        <f t="shared" si="13"/>
        <v>128.27518888800006</v>
      </c>
      <c r="BV6" s="6">
        <f t="shared" ref="BV6:BZ6" si="14">+BU6*1.1</f>
        <v>141.10270777680009</v>
      </c>
      <c r="BW6" s="6">
        <f t="shared" si="14"/>
        <v>155.21297855448012</v>
      </c>
      <c r="BX6" s="6">
        <f t="shared" si="14"/>
        <v>170.73427640992813</v>
      </c>
      <c r="BY6" s="6">
        <f t="shared" si="14"/>
        <v>187.80770405092096</v>
      </c>
      <c r="BZ6" s="6">
        <f t="shared" si="14"/>
        <v>206.58847445601307</v>
      </c>
    </row>
    <row r="7" spans="1:364" s="6" customFormat="1" x14ac:dyDescent="0.25">
      <c r="B7" s="7" t="s">
        <v>56</v>
      </c>
      <c r="C7" s="7">
        <v>0.2</v>
      </c>
      <c r="D7" s="7">
        <v>0.1</v>
      </c>
      <c r="E7" s="7">
        <v>0.1</v>
      </c>
      <c r="F7" s="7">
        <v>0.2</v>
      </c>
      <c r="G7" s="7">
        <v>0.1</v>
      </c>
      <c r="H7" s="7">
        <v>0.2</v>
      </c>
      <c r="I7" s="7">
        <v>1.9</v>
      </c>
      <c r="J7" s="7">
        <v>1.3</v>
      </c>
      <c r="K7" s="7">
        <v>1.5</v>
      </c>
      <c r="L7" s="7">
        <v>3.5</v>
      </c>
      <c r="M7" s="7">
        <v>1.4</v>
      </c>
      <c r="N7" s="7">
        <v>3</v>
      </c>
      <c r="O7" s="7">
        <v>4.3</v>
      </c>
      <c r="P7" s="7">
        <v>1.8</v>
      </c>
      <c r="Q7" s="7">
        <v>1.5</v>
      </c>
      <c r="R7" s="7">
        <v>1.9</v>
      </c>
      <c r="S7" s="7">
        <v>1.4</v>
      </c>
      <c r="T7" s="7">
        <v>1.5</v>
      </c>
      <c r="U7" s="7">
        <v>2.1</v>
      </c>
      <c r="V7" s="7">
        <v>2</v>
      </c>
      <c r="W7" s="7">
        <v>2</v>
      </c>
      <c r="X7" s="7">
        <v>3.4</v>
      </c>
      <c r="Y7" s="7">
        <v>1.7</v>
      </c>
      <c r="Z7" s="7">
        <v>0.6</v>
      </c>
      <c r="AA7" s="7">
        <v>1.2</v>
      </c>
      <c r="AB7" s="7">
        <v>1.4</v>
      </c>
      <c r="AC7" s="7">
        <v>1.8</v>
      </c>
      <c r="AD7" s="7">
        <v>1.2</v>
      </c>
      <c r="AE7" s="7">
        <v>1</v>
      </c>
      <c r="AF7" s="7">
        <v>1</v>
      </c>
      <c r="AG7" s="7">
        <v>1</v>
      </c>
      <c r="AH7" s="7">
        <v>0.9</v>
      </c>
      <c r="AI7" s="7">
        <v>0.9</v>
      </c>
      <c r="AJ7" s="7">
        <v>0.5</v>
      </c>
      <c r="AK7" s="7">
        <v>0.5</v>
      </c>
      <c r="AL7" s="7">
        <v>0.5</v>
      </c>
      <c r="AM7" s="7">
        <v>1.5</v>
      </c>
      <c r="AN7" s="7">
        <v>1.7</v>
      </c>
      <c r="AO7" s="7">
        <v>1.7</v>
      </c>
      <c r="AP7" s="7">
        <v>1</v>
      </c>
      <c r="AQ7" s="7">
        <v>1</v>
      </c>
      <c r="AR7" s="7">
        <v>1.2</v>
      </c>
      <c r="AS7" s="7">
        <v>0.8</v>
      </c>
      <c r="AT7" s="7">
        <v>0.7</v>
      </c>
      <c r="AU7" s="7">
        <v>0.6</v>
      </c>
      <c r="AV7" s="7">
        <v>0.9</v>
      </c>
      <c r="AW7" s="7">
        <v>1</v>
      </c>
      <c r="AX7" s="7">
        <v>1.1000000000000001</v>
      </c>
      <c r="AY7" s="7">
        <v>0.9</v>
      </c>
      <c r="AZ7" s="7">
        <v>1.403</v>
      </c>
      <c r="BA7" s="7">
        <v>0.6</v>
      </c>
      <c r="BB7" s="7">
        <v>0.4</v>
      </c>
      <c r="BC7" s="7">
        <v>0.4</v>
      </c>
      <c r="BD7" s="7">
        <v>0.56000000000000005</v>
      </c>
      <c r="BE7" s="22">
        <v>0.4</v>
      </c>
      <c r="BF7" s="6">
        <f t="shared" si="11"/>
        <v>0.4</v>
      </c>
      <c r="BO7" s="6">
        <f t="shared" si="12"/>
        <v>1.7600000000000002</v>
      </c>
      <c r="BP7" s="6">
        <f t="shared" ref="BP7:BU7" si="15">+BO7*1.1</f>
        <v>1.9360000000000004</v>
      </c>
      <c r="BQ7" s="6">
        <f t="shared" si="15"/>
        <v>2.1296000000000004</v>
      </c>
      <c r="BR7" s="6">
        <f t="shared" si="15"/>
        <v>2.3425600000000006</v>
      </c>
      <c r="BS7" s="6">
        <f t="shared" si="15"/>
        <v>2.5768160000000009</v>
      </c>
      <c r="BT7" s="6">
        <f t="shared" si="15"/>
        <v>2.8344976000000011</v>
      </c>
      <c r="BU7" s="6">
        <f t="shared" si="15"/>
        <v>3.1179473600000014</v>
      </c>
      <c r="BV7" s="6">
        <f t="shared" ref="BV7:BZ7" si="16">+BU7*1.1</f>
        <v>3.4297420960000018</v>
      </c>
      <c r="BW7" s="6">
        <f t="shared" si="16"/>
        <v>3.7727163056000022</v>
      </c>
      <c r="BX7" s="6">
        <f t="shared" si="16"/>
        <v>4.1499879361600023</v>
      </c>
      <c r="BY7" s="6">
        <f t="shared" si="16"/>
        <v>4.5649867297760025</v>
      </c>
      <c r="BZ7" s="6">
        <f t="shared" si="16"/>
        <v>5.0214854027536031</v>
      </c>
    </row>
    <row r="8" spans="1:364" s="6" customFormat="1" x14ac:dyDescent="0.25">
      <c r="B8" s="7" t="s">
        <v>69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>
        <v>1.333</v>
      </c>
      <c r="BA8" s="7"/>
      <c r="BB8" s="7"/>
      <c r="BC8" s="7"/>
      <c r="BD8" s="7">
        <v>0.94199999999999995</v>
      </c>
      <c r="BE8" s="22"/>
      <c r="BF8" s="6">
        <f t="shared" si="11"/>
        <v>0</v>
      </c>
      <c r="BO8" s="6">
        <f t="shared" si="12"/>
        <v>0.94199999999999995</v>
      </c>
      <c r="BP8" s="6">
        <f t="shared" ref="BP8:BU8" si="17">+BO8*1.1</f>
        <v>1.0362</v>
      </c>
      <c r="BQ8" s="6">
        <f t="shared" si="17"/>
        <v>1.1398200000000001</v>
      </c>
      <c r="BR8" s="6">
        <f t="shared" si="17"/>
        <v>1.2538020000000001</v>
      </c>
      <c r="BS8" s="6">
        <f t="shared" si="17"/>
        <v>1.3791822000000002</v>
      </c>
      <c r="BT8" s="6">
        <f t="shared" si="17"/>
        <v>1.5171004200000004</v>
      </c>
      <c r="BU8" s="6">
        <f t="shared" si="17"/>
        <v>1.6688104620000006</v>
      </c>
      <c r="BV8" s="6">
        <f t="shared" ref="BV8:BZ8" si="18">+BU8*1.1</f>
        <v>1.8356915082000007</v>
      </c>
      <c r="BW8" s="6">
        <f t="shared" si="18"/>
        <v>2.0192606590200008</v>
      </c>
      <c r="BX8" s="6">
        <f t="shared" si="18"/>
        <v>2.221186724922001</v>
      </c>
      <c r="BY8" s="6">
        <f t="shared" si="18"/>
        <v>2.4433053974142012</v>
      </c>
      <c r="BZ8" s="6">
        <f t="shared" si="18"/>
        <v>2.6876359371556213</v>
      </c>
    </row>
    <row r="9" spans="1:364" s="6" customFormat="1" x14ac:dyDescent="0.25">
      <c r="B9" s="7" t="s">
        <v>70</v>
      </c>
      <c r="C9" s="7">
        <f t="shared" ref="C9:BC9" si="19">+C8+C7+C6</f>
        <v>0.89999999999999991</v>
      </c>
      <c r="D9" s="7">
        <f t="shared" si="19"/>
        <v>0.79999999999999993</v>
      </c>
      <c r="E9" s="7">
        <f t="shared" si="19"/>
        <v>0.79999999999999993</v>
      </c>
      <c r="F9" s="7">
        <f t="shared" si="19"/>
        <v>0.7</v>
      </c>
      <c r="G9" s="7">
        <f t="shared" si="19"/>
        <v>1.2000000000000002</v>
      </c>
      <c r="H9" s="7">
        <f t="shared" si="19"/>
        <v>1.3</v>
      </c>
      <c r="I9" s="7">
        <f t="shared" si="19"/>
        <v>3.4</v>
      </c>
      <c r="J9" s="7">
        <f t="shared" si="19"/>
        <v>2.4000000000000004</v>
      </c>
      <c r="K9" s="7">
        <f t="shared" si="19"/>
        <v>3.4</v>
      </c>
      <c r="L9" s="7">
        <f t="shared" si="19"/>
        <v>5.0999999999999996</v>
      </c>
      <c r="M9" s="7">
        <f t="shared" si="19"/>
        <v>2.9</v>
      </c>
      <c r="N9" s="7">
        <f t="shared" si="19"/>
        <v>4.7</v>
      </c>
      <c r="O9" s="7">
        <f t="shared" si="19"/>
        <v>6.1999999999999993</v>
      </c>
      <c r="P9" s="7">
        <f t="shared" si="19"/>
        <v>4.2</v>
      </c>
      <c r="Q9" s="7">
        <f t="shared" si="19"/>
        <v>3.6</v>
      </c>
      <c r="R9" s="7">
        <f t="shared" si="19"/>
        <v>4.1999999999999993</v>
      </c>
      <c r="S9" s="7">
        <f t="shared" si="19"/>
        <v>3.8</v>
      </c>
      <c r="T9" s="7">
        <f t="shared" si="19"/>
        <v>4</v>
      </c>
      <c r="U9" s="7">
        <f t="shared" si="19"/>
        <v>5.4</v>
      </c>
      <c r="V9" s="7">
        <f t="shared" si="19"/>
        <v>5.0999999999999996</v>
      </c>
      <c r="W9" s="7">
        <f t="shared" si="19"/>
        <v>5</v>
      </c>
      <c r="X9" s="7">
        <f t="shared" si="19"/>
        <v>6.4</v>
      </c>
      <c r="Y9" s="7">
        <f t="shared" si="19"/>
        <v>5</v>
      </c>
      <c r="Z9" s="7">
        <f t="shared" si="19"/>
        <v>5.3</v>
      </c>
      <c r="AA9" s="7">
        <f t="shared" si="19"/>
        <v>7</v>
      </c>
      <c r="AB9" s="7">
        <f t="shared" si="19"/>
        <v>7.4</v>
      </c>
      <c r="AC9" s="7">
        <f t="shared" si="19"/>
        <v>7.6</v>
      </c>
      <c r="AD9" s="7">
        <f t="shared" si="19"/>
        <v>8.9</v>
      </c>
      <c r="AE9" s="7">
        <f t="shared" si="19"/>
        <v>8.1999999999999993</v>
      </c>
      <c r="AF9" s="7">
        <f t="shared" si="19"/>
        <v>8.1999999999999993</v>
      </c>
      <c r="AG9" s="7">
        <f t="shared" si="19"/>
        <v>8.6</v>
      </c>
      <c r="AH9" s="7">
        <f t="shared" si="19"/>
        <v>9.2000000000000011</v>
      </c>
      <c r="AI9" s="7">
        <f t="shared" si="19"/>
        <v>7.1000000000000005</v>
      </c>
      <c r="AJ9" s="7">
        <f t="shared" si="19"/>
        <v>7.2</v>
      </c>
      <c r="AK9" s="7">
        <f t="shared" si="19"/>
        <v>8.1999999999999993</v>
      </c>
      <c r="AL9" s="7">
        <f t="shared" si="19"/>
        <v>8</v>
      </c>
      <c r="AM9" s="7">
        <f t="shared" si="19"/>
        <v>9.9</v>
      </c>
      <c r="AN9" s="7">
        <f t="shared" si="19"/>
        <v>11.299999999999999</v>
      </c>
      <c r="AO9" s="7">
        <f t="shared" si="19"/>
        <v>12</v>
      </c>
      <c r="AP9" s="7">
        <f t="shared" si="19"/>
        <v>11.9</v>
      </c>
      <c r="AQ9" s="7">
        <f t="shared" si="19"/>
        <v>13.3</v>
      </c>
      <c r="AR9" s="7">
        <f t="shared" si="19"/>
        <v>14.399999999999999</v>
      </c>
      <c r="AS9" s="7">
        <f t="shared" si="19"/>
        <v>14.700000000000001</v>
      </c>
      <c r="AT9" s="7">
        <f t="shared" si="19"/>
        <v>16.5</v>
      </c>
      <c r="AU9" s="7">
        <f t="shared" si="19"/>
        <v>18.3</v>
      </c>
      <c r="AV9" s="7">
        <f t="shared" si="19"/>
        <v>16.8</v>
      </c>
      <c r="AW9" s="7">
        <f t="shared" si="19"/>
        <v>18.8</v>
      </c>
      <c r="AX9" s="7">
        <f t="shared" si="19"/>
        <v>20.100000000000001</v>
      </c>
      <c r="AY9" s="7">
        <f t="shared" si="19"/>
        <v>17.2</v>
      </c>
      <c r="AZ9" s="7">
        <f t="shared" si="19"/>
        <v>16.983999999999998</v>
      </c>
      <c r="BA9" s="7">
        <f t="shared" si="19"/>
        <v>15.799999999999999</v>
      </c>
      <c r="BB9" s="7">
        <f t="shared" si="19"/>
        <v>16.599999999999998</v>
      </c>
      <c r="BC9" s="7">
        <f t="shared" si="19"/>
        <v>17</v>
      </c>
      <c r="BD9" s="7">
        <f>+BD8+BD7+BD6</f>
        <v>18.11</v>
      </c>
      <c r="BE9" s="22">
        <v>20</v>
      </c>
      <c r="BF9" s="7">
        <f t="shared" ref="BE9:BF9" si="20">+BF8+BF7+BF6</f>
        <v>20</v>
      </c>
      <c r="BO9" s="7">
        <f>+BO8+BO7+BO6</f>
        <v>75.11</v>
      </c>
      <c r="BP9" s="7">
        <f t="shared" ref="BP9:BU9" si="21">+BP8+BP7+BP6</f>
        <v>82.621000000000009</v>
      </c>
      <c r="BQ9" s="7">
        <f t="shared" si="21"/>
        <v>90.883100000000013</v>
      </c>
      <c r="BR9" s="7">
        <f t="shared" si="21"/>
        <v>99.97141000000002</v>
      </c>
      <c r="BS9" s="7">
        <f t="shared" si="21"/>
        <v>109.96855100000003</v>
      </c>
      <c r="BT9" s="7">
        <f t="shared" si="21"/>
        <v>120.96540610000005</v>
      </c>
      <c r="BU9" s="7">
        <f t="shared" si="21"/>
        <v>133.06194671000006</v>
      </c>
      <c r="BV9" s="7">
        <f t="shared" ref="BV9" si="22">+BV8+BV7+BV6</f>
        <v>146.3681413810001</v>
      </c>
      <c r="BW9" s="7">
        <f t="shared" ref="BW9" si="23">+BW8+BW7+BW6</f>
        <v>161.00495551910012</v>
      </c>
      <c r="BX9" s="7">
        <f t="shared" ref="BX9" si="24">+BX8+BX7+BX6</f>
        <v>177.10545107101012</v>
      </c>
      <c r="BY9" s="7">
        <f t="shared" ref="BY9" si="25">+BY8+BY7+BY6</f>
        <v>194.81599617811116</v>
      </c>
      <c r="BZ9" s="7">
        <f t="shared" ref="BZ9" si="26">+BZ8+BZ7+BZ6</f>
        <v>214.29759579592229</v>
      </c>
    </row>
    <row r="10" spans="1:364" s="6" customFormat="1" x14ac:dyDescent="0.25">
      <c r="B10" s="7" t="s">
        <v>71</v>
      </c>
      <c r="C10" s="7">
        <f t="shared" ref="C10:BC10" si="27">+C5-C9</f>
        <v>-0.89999999999999991</v>
      </c>
      <c r="D10" s="7">
        <f t="shared" si="27"/>
        <v>-0.79999999999999993</v>
      </c>
      <c r="E10" s="7">
        <f t="shared" si="27"/>
        <v>-0.79999999999999993</v>
      </c>
      <c r="F10" s="7">
        <f t="shared" si="27"/>
        <v>-9.9999999999999978E-2</v>
      </c>
      <c r="G10" s="7">
        <f t="shared" si="27"/>
        <v>-1.2000000000000002</v>
      </c>
      <c r="H10" s="7">
        <f t="shared" si="27"/>
        <v>-1.2</v>
      </c>
      <c r="I10" s="7">
        <f t="shared" si="27"/>
        <v>-3.1999999999999997</v>
      </c>
      <c r="J10" s="7">
        <f t="shared" si="27"/>
        <v>-2.3000000000000003</v>
      </c>
      <c r="K10" s="7">
        <f t="shared" si="27"/>
        <v>-3.1</v>
      </c>
      <c r="L10" s="7">
        <f t="shared" si="27"/>
        <v>-5.6</v>
      </c>
      <c r="M10" s="7">
        <f t="shared" si="27"/>
        <v>-3.5999999999999996</v>
      </c>
      <c r="N10" s="7">
        <f t="shared" si="27"/>
        <v>-2.8000000000000003</v>
      </c>
      <c r="O10" s="7">
        <f t="shared" si="27"/>
        <v>-7.1</v>
      </c>
      <c r="P10" s="7">
        <f t="shared" si="27"/>
        <v>-5.1000000000000005</v>
      </c>
      <c r="Q10" s="7">
        <f t="shared" si="27"/>
        <v>-5.8000000000000007</v>
      </c>
      <c r="R10" s="7">
        <f t="shared" si="27"/>
        <v>2.0000000000000009</v>
      </c>
      <c r="S10" s="7">
        <f t="shared" si="27"/>
        <v>-6.1999999999999993</v>
      </c>
      <c r="T10" s="7">
        <f t="shared" si="27"/>
        <v>-6.1</v>
      </c>
      <c r="U10" s="7">
        <f t="shared" si="27"/>
        <v>-8.3000000000000007</v>
      </c>
      <c r="V10" s="7">
        <f t="shared" si="27"/>
        <v>5.0999999999999996</v>
      </c>
      <c r="W10" s="7">
        <f t="shared" si="27"/>
        <v>-8.3000000000000007</v>
      </c>
      <c r="X10" s="7">
        <f t="shared" si="27"/>
        <v>-9.9</v>
      </c>
      <c r="Y10" s="7">
        <f t="shared" si="27"/>
        <v>-3.8</v>
      </c>
      <c r="Z10" s="7">
        <f t="shared" si="27"/>
        <v>4.7</v>
      </c>
      <c r="AA10" s="7">
        <f t="shared" si="27"/>
        <v>-6</v>
      </c>
      <c r="AB10" s="7">
        <f t="shared" si="27"/>
        <v>-8.3000000000000007</v>
      </c>
      <c r="AC10" s="7">
        <f t="shared" si="27"/>
        <v>-14.2</v>
      </c>
      <c r="AD10" s="7">
        <f t="shared" si="27"/>
        <v>-8.8000000000000007</v>
      </c>
      <c r="AE10" s="7">
        <f t="shared" si="27"/>
        <v>-16.399999999999999</v>
      </c>
      <c r="AF10" s="7">
        <f t="shared" si="27"/>
        <v>-13.2</v>
      </c>
      <c r="AG10" s="7">
        <f t="shared" si="27"/>
        <v>-13.5</v>
      </c>
      <c r="AH10" s="7">
        <f t="shared" si="27"/>
        <v>-16.3</v>
      </c>
      <c r="AI10" s="7">
        <f t="shared" si="27"/>
        <v>-13</v>
      </c>
      <c r="AJ10" s="7">
        <f t="shared" si="27"/>
        <v>-11.1</v>
      </c>
      <c r="AK10" s="7">
        <f t="shared" si="27"/>
        <v>-8.8999999999999986</v>
      </c>
      <c r="AL10" s="7">
        <f t="shared" si="27"/>
        <v>-7.7</v>
      </c>
      <c r="AM10" s="7">
        <f t="shared" si="27"/>
        <v>-16.5</v>
      </c>
      <c r="AN10" s="7">
        <f t="shared" si="27"/>
        <v>-3.4999999999999991</v>
      </c>
      <c r="AO10" s="7">
        <f t="shared" si="27"/>
        <v>-1.6999999999999993</v>
      </c>
      <c r="AP10" s="7">
        <f t="shared" si="27"/>
        <v>-42.4</v>
      </c>
      <c r="AQ10" s="7">
        <f t="shared" si="27"/>
        <v>-15</v>
      </c>
      <c r="AR10" s="7">
        <f t="shared" si="27"/>
        <v>-15.399999999999999</v>
      </c>
      <c r="AS10" s="7">
        <f t="shared" si="27"/>
        <v>-14.3</v>
      </c>
      <c r="AT10" s="7">
        <f t="shared" si="27"/>
        <v>-13</v>
      </c>
      <c r="AU10" s="7">
        <f t="shared" si="27"/>
        <v>-14.600000000000001</v>
      </c>
      <c r="AV10" s="7">
        <f t="shared" si="27"/>
        <v>-9</v>
      </c>
      <c r="AW10" s="7">
        <f t="shared" si="27"/>
        <v>-9.1000000000000014</v>
      </c>
      <c r="AX10" s="7">
        <f t="shared" si="27"/>
        <v>-5.9000000000000021</v>
      </c>
      <c r="AY10" s="7">
        <f t="shared" si="27"/>
        <v>-0.69999999999999929</v>
      </c>
      <c r="AZ10" s="7">
        <f t="shared" si="27"/>
        <v>-0.28399999999999537</v>
      </c>
      <c r="BA10" s="7">
        <f t="shared" si="27"/>
        <v>8.8999999999999968</v>
      </c>
      <c r="BB10" s="7">
        <f t="shared" si="27"/>
        <v>14.500000000000011</v>
      </c>
      <c r="BC10" s="7">
        <f t="shared" si="27"/>
        <v>22.100000000000009</v>
      </c>
      <c r="BD10" s="7">
        <f>+BD5-BD9</f>
        <v>39.39</v>
      </c>
      <c r="BE10" s="23">
        <v>39.6</v>
      </c>
      <c r="BF10" s="7">
        <f t="shared" ref="BE10:BF10" si="28">+BF5-BF9</f>
        <v>47.975999999999999</v>
      </c>
      <c r="BO10" s="7">
        <f>+BO5-BO9</f>
        <v>141.46600000000001</v>
      </c>
      <c r="BP10" s="7">
        <f t="shared" ref="BP10:BU10" si="29">+BP5-BP9</f>
        <v>257.20099999999991</v>
      </c>
      <c r="BQ10" s="7">
        <f t="shared" si="29"/>
        <v>366.11889999999994</v>
      </c>
      <c r="BR10" s="7">
        <f t="shared" si="29"/>
        <v>466.71106999999995</v>
      </c>
      <c r="BS10" s="7">
        <f t="shared" si="29"/>
        <v>581.01847299999986</v>
      </c>
      <c r="BT10" s="7">
        <f t="shared" si="29"/>
        <v>686.28292669999996</v>
      </c>
      <c r="BU10" s="7">
        <f t="shared" si="29"/>
        <v>809.77887948999978</v>
      </c>
      <c r="BV10" s="7">
        <f t="shared" ref="BV10" si="30">+BV5-BV9</f>
        <v>937.89880874899961</v>
      </c>
      <c r="BW10" s="7">
        <f t="shared" ref="BW10" si="31">+BW5-BW9</f>
        <v>1031.6886896238998</v>
      </c>
      <c r="BX10" s="7">
        <f t="shared" ref="BX10" si="32">+BX5-BX9</f>
        <v>1134.8575585862898</v>
      </c>
      <c r="BY10" s="7">
        <f t="shared" ref="BY10" si="33">+BY5-BY9</f>
        <v>1182.7451639620538</v>
      </c>
      <c r="BZ10" s="7">
        <f t="shared" ref="BZ10" si="34">+BZ5-BZ9</f>
        <v>1232.141622351251</v>
      </c>
    </row>
    <row r="11" spans="1:364" s="6" customFormat="1" x14ac:dyDescent="0.25">
      <c r="B11" s="7" t="s">
        <v>72</v>
      </c>
      <c r="C11" s="7">
        <v>-0.3</v>
      </c>
      <c r="D11" s="7">
        <v>-0.2</v>
      </c>
      <c r="E11" s="7">
        <v>-0.2</v>
      </c>
      <c r="F11" s="7">
        <v>-0.8</v>
      </c>
      <c r="G11" s="7">
        <v>0</v>
      </c>
      <c r="H11" s="7">
        <v>0</v>
      </c>
      <c r="I11" s="7">
        <v>0</v>
      </c>
      <c r="J11" s="7">
        <v>0</v>
      </c>
      <c r="K11" s="7">
        <v>-0.1</v>
      </c>
      <c r="L11" s="7">
        <v>-0.1</v>
      </c>
      <c r="M11" s="7">
        <v>-0.2</v>
      </c>
      <c r="N11" s="7">
        <v>-0.2</v>
      </c>
      <c r="O11" s="7">
        <v>-0.2</v>
      </c>
      <c r="P11" s="7">
        <v>-0.4</v>
      </c>
      <c r="Q11" s="7">
        <v>-0.3</v>
      </c>
      <c r="R11" s="7">
        <v>-0.4</v>
      </c>
      <c r="S11" s="7">
        <v>-0.4</v>
      </c>
      <c r="T11" s="7">
        <v>-1.2</v>
      </c>
      <c r="U11" s="7">
        <v>-0.4</v>
      </c>
      <c r="V11" s="7">
        <v>-0.5</v>
      </c>
      <c r="W11" s="7">
        <v>-0.5</v>
      </c>
      <c r="X11" s="7">
        <v>-0.5</v>
      </c>
      <c r="Y11" s="7">
        <v>-0.6</v>
      </c>
      <c r="Z11" s="7">
        <v>-0.6</v>
      </c>
      <c r="AA11" s="7">
        <v>-0.6</v>
      </c>
      <c r="AB11" s="7">
        <v>-0.6</v>
      </c>
      <c r="AC11" s="7">
        <v>-0.8</v>
      </c>
      <c r="AD11" s="7">
        <v>-2.4</v>
      </c>
      <c r="AE11" s="7">
        <v>-1.3</v>
      </c>
      <c r="AF11" s="7">
        <v>-1.3</v>
      </c>
      <c r="AG11" s="7">
        <v>-1.3</v>
      </c>
      <c r="AH11" s="7">
        <v>-1.5</v>
      </c>
      <c r="AI11" s="7">
        <v>0.1</v>
      </c>
      <c r="AJ11" s="7">
        <v>-1.9</v>
      </c>
      <c r="AK11" s="7">
        <v>-2.4</v>
      </c>
      <c r="AL11" s="7">
        <v>-2.7</v>
      </c>
      <c r="AM11" s="7">
        <v>-2.5</v>
      </c>
      <c r="AN11" s="7">
        <v>-3.1</v>
      </c>
      <c r="AO11" s="7">
        <v>-3.1</v>
      </c>
      <c r="AP11" s="7">
        <v>-2.2000000000000002</v>
      </c>
      <c r="AQ11" s="7">
        <v>-3.2</v>
      </c>
      <c r="AR11" s="7">
        <v>-3.3</v>
      </c>
      <c r="AS11" s="7">
        <v>-3.3</v>
      </c>
      <c r="AT11" s="7">
        <v>-3.5</v>
      </c>
      <c r="AU11" s="7">
        <v>-10.199999999999999</v>
      </c>
      <c r="AV11" s="7">
        <v>-4.5999999999999996</v>
      </c>
      <c r="AW11" s="7">
        <v>-5.6</v>
      </c>
      <c r="AX11" s="7">
        <v>-6.2</v>
      </c>
      <c r="AY11" s="7">
        <v>-6</v>
      </c>
      <c r="AZ11" s="7">
        <v>-5.9</v>
      </c>
      <c r="BA11" s="7">
        <v>-6.1</v>
      </c>
      <c r="BB11" s="7">
        <v>-31.9</v>
      </c>
      <c r="BC11" s="7">
        <v>-3.4</v>
      </c>
      <c r="BD11" s="7">
        <v>-3.4</v>
      </c>
      <c r="BE11" s="22">
        <v>-2.9</v>
      </c>
      <c r="BP11" s="6">
        <f t="shared" ref="BP11:BZ11" si="35">+BO21*$BZ$23</f>
        <v>2.0522999999999993</v>
      </c>
      <c r="BQ11" s="6">
        <f t="shared" si="35"/>
        <v>11.774298749999998</v>
      </c>
      <c r="BR11" s="6">
        <f t="shared" si="35"/>
        <v>25.945293703124992</v>
      </c>
      <c r="BS11" s="6">
        <f t="shared" si="35"/>
        <v>44.419907341992179</v>
      </c>
      <c r="BT11" s="6">
        <f t="shared" si="35"/>
        <v>67.873846604816876</v>
      </c>
      <c r="BU11" s="6">
        <f t="shared" si="35"/>
        <v>96.154725603747522</v>
      </c>
      <c r="BV11" s="6">
        <f t="shared" si="35"/>
        <v>130.12723579476304</v>
      </c>
      <c r="BW11" s="6">
        <f t="shared" si="35"/>
        <v>170.17821246515416</v>
      </c>
      <c r="BX11" s="6">
        <f t="shared" si="35"/>
        <v>215.24822129349369</v>
      </c>
      <c r="BY11" s="6">
        <f t="shared" si="35"/>
        <v>265.87718803898559</v>
      </c>
      <c r="BZ11" s="6">
        <f t="shared" si="35"/>
        <v>320.20052623902461</v>
      </c>
    </row>
    <row r="12" spans="1:364" s="6" customFormat="1" x14ac:dyDescent="0.25">
      <c r="B12" s="7" t="s">
        <v>73</v>
      </c>
      <c r="C12" s="7">
        <v>-1.9</v>
      </c>
      <c r="D12" s="7">
        <v>-2.4</v>
      </c>
      <c r="E12" s="7">
        <v>-1</v>
      </c>
      <c r="F12" s="7">
        <v>-1</v>
      </c>
      <c r="G12" s="7">
        <v>-1.2</v>
      </c>
      <c r="H12" s="7">
        <v>-1.2</v>
      </c>
      <c r="I12" s="7">
        <v>-3.2</v>
      </c>
      <c r="J12" s="7">
        <v>-2.2999999999999998</v>
      </c>
      <c r="K12" s="7">
        <v>-3.2</v>
      </c>
      <c r="L12" s="7">
        <v>-5.6</v>
      </c>
      <c r="M12" s="7">
        <v>-3.8</v>
      </c>
      <c r="N12" s="7">
        <v>-2.9</v>
      </c>
      <c r="O12" s="7">
        <v>-7.4</v>
      </c>
      <c r="P12" s="7">
        <v>-5.4</v>
      </c>
      <c r="Q12" s="7">
        <v>-6.1</v>
      </c>
      <c r="R12" s="7">
        <v>1.6</v>
      </c>
      <c r="S12" s="7">
        <v>-6.6</v>
      </c>
      <c r="T12" s="7">
        <v>-7.3</v>
      </c>
      <c r="U12" s="7">
        <v>-8.6999999999999993</v>
      </c>
      <c r="V12" s="7">
        <v>4.5999999999999996</v>
      </c>
      <c r="W12" s="7">
        <v>-8.8000000000000007</v>
      </c>
      <c r="X12" s="7">
        <v>-10.5</v>
      </c>
      <c r="Y12" s="7">
        <v>-4.3</v>
      </c>
      <c r="Z12" s="7">
        <v>4.0999999999999996</v>
      </c>
      <c r="AA12" s="7">
        <v>-6.5</v>
      </c>
      <c r="AB12" s="7">
        <v>-9</v>
      </c>
      <c r="AC12" s="7">
        <v>-15.2</v>
      </c>
      <c r="AD12" s="7">
        <v>-13</v>
      </c>
      <c r="AE12" s="7">
        <v>-17.8</v>
      </c>
      <c r="AF12" s="7">
        <v>-14.7</v>
      </c>
      <c r="AG12" s="7">
        <v>-15.1</v>
      </c>
      <c r="AH12" s="7">
        <v>-18</v>
      </c>
      <c r="AI12" s="7">
        <v>-13.1</v>
      </c>
      <c r="AJ12" s="7">
        <v>-13.2</v>
      </c>
      <c r="AK12" s="7">
        <v>-11.4</v>
      </c>
      <c r="AL12" s="7">
        <v>-10.6</v>
      </c>
      <c r="AM12" s="7">
        <v>-19.2</v>
      </c>
      <c r="AN12" s="7">
        <v>-20.2</v>
      </c>
      <c r="AO12" s="7">
        <v>-41</v>
      </c>
      <c r="AP12" s="7">
        <v>4.7</v>
      </c>
      <c r="AQ12" s="7">
        <v>-18.399999999999999</v>
      </c>
      <c r="AR12" s="7">
        <v>-18.899999999999999</v>
      </c>
      <c r="AS12" s="7">
        <v>-17.7</v>
      </c>
      <c r="AT12" s="7">
        <v>-16.600000000000001</v>
      </c>
      <c r="AU12" s="7">
        <v>-25</v>
      </c>
      <c r="AV12" s="7">
        <v>-13.8</v>
      </c>
      <c r="AW12" s="7">
        <v>-14.9</v>
      </c>
      <c r="AX12" s="7">
        <v>-12.2</v>
      </c>
      <c r="AY12" s="7">
        <v>-6.8</v>
      </c>
      <c r="AZ12" s="7">
        <f t="shared" ref="AZ12:BC12" si="36">+AZ10+AZ11</f>
        <v>-6.1839999999999957</v>
      </c>
      <c r="BA12" s="7">
        <f t="shared" si="36"/>
        <v>2.7999999999999972</v>
      </c>
      <c r="BB12" s="7">
        <f t="shared" si="36"/>
        <v>-17.399999999999988</v>
      </c>
      <c r="BC12" s="7">
        <f t="shared" si="36"/>
        <v>18.70000000000001</v>
      </c>
      <c r="BD12" s="7">
        <f>+BD10+BD11</f>
        <v>35.99</v>
      </c>
      <c r="BE12" s="22">
        <v>36.700000000000003</v>
      </c>
      <c r="BF12" s="7">
        <f>+BF10+BF11</f>
        <v>47.975999999999999</v>
      </c>
      <c r="BO12" s="6">
        <f>+BO10+BO11</f>
        <v>141.46600000000001</v>
      </c>
      <c r="BP12" s="6">
        <f t="shared" ref="BP12:BU12" si="37">+BP10+BP11</f>
        <v>259.25329999999991</v>
      </c>
      <c r="BQ12" s="6">
        <f t="shared" si="37"/>
        <v>377.89319874999995</v>
      </c>
      <c r="BR12" s="6">
        <f t="shared" si="37"/>
        <v>492.65636370312495</v>
      </c>
      <c r="BS12" s="6">
        <f t="shared" si="37"/>
        <v>625.438380341992</v>
      </c>
      <c r="BT12" s="6">
        <f t="shared" si="37"/>
        <v>754.15677330481685</v>
      </c>
      <c r="BU12" s="6">
        <f t="shared" si="37"/>
        <v>905.93360509374725</v>
      </c>
      <c r="BV12" s="6">
        <f t="shared" ref="BV12" si="38">+BV10+BV11</f>
        <v>1068.0260445437627</v>
      </c>
      <c r="BW12" s="6">
        <f t="shared" ref="BW12" si="39">+BW10+BW11</f>
        <v>1201.8669020890538</v>
      </c>
      <c r="BX12" s="6">
        <f t="shared" ref="BX12" si="40">+BX10+BX11</f>
        <v>1350.1057798797835</v>
      </c>
      <c r="BY12" s="6">
        <f t="shared" ref="BY12" si="41">+BY10+BY11</f>
        <v>1448.6223520010394</v>
      </c>
      <c r="BZ12" s="6">
        <f t="shared" ref="BZ12" si="42">+BZ10+BZ11</f>
        <v>1552.3421485902757</v>
      </c>
    </row>
    <row r="13" spans="1:364" s="6" customFormat="1" x14ac:dyDescent="0.25">
      <c r="B13" s="7" t="s">
        <v>74</v>
      </c>
      <c r="C13" s="7">
        <v>-0.3</v>
      </c>
      <c r="D13" s="7">
        <v>0</v>
      </c>
      <c r="E13" s="7">
        <v>0</v>
      </c>
      <c r="F13" s="7">
        <v>0</v>
      </c>
      <c r="G13" s="7">
        <v>-0.6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0.6</v>
      </c>
      <c r="BD13" s="7">
        <v>3.8</v>
      </c>
      <c r="BE13" s="22">
        <v>0.8</v>
      </c>
      <c r="BP13" s="6">
        <f>+BP12*0.25</f>
        <v>64.813324999999978</v>
      </c>
      <c r="BQ13" s="6">
        <f t="shared" ref="BQ13:BU13" si="43">+BQ12*0.25</f>
        <v>94.473299687499988</v>
      </c>
      <c r="BR13" s="6">
        <f t="shared" si="43"/>
        <v>123.16409092578124</v>
      </c>
      <c r="BS13" s="6">
        <f t="shared" si="43"/>
        <v>156.359595085498</v>
      </c>
      <c r="BT13" s="6">
        <f t="shared" si="43"/>
        <v>188.53919332620421</v>
      </c>
      <c r="BU13" s="6">
        <f t="shared" si="43"/>
        <v>226.48340127343681</v>
      </c>
      <c r="BV13" s="6">
        <f t="shared" ref="BV13" si="44">+BV12*0.25</f>
        <v>267.00651113594068</v>
      </c>
      <c r="BW13" s="6">
        <f t="shared" ref="BW13" si="45">+BW12*0.25</f>
        <v>300.46672552226346</v>
      </c>
      <c r="BX13" s="6">
        <f t="shared" ref="BX13" si="46">+BX12*0.25</f>
        <v>337.52644496994589</v>
      </c>
      <c r="BY13" s="6">
        <f t="shared" ref="BY13" si="47">+BY12*0.25</f>
        <v>362.15558800025985</v>
      </c>
      <c r="BZ13" s="6">
        <f t="shared" ref="BZ13" si="48">+BZ12*0.25</f>
        <v>388.08553714756891</v>
      </c>
    </row>
    <row r="14" spans="1:364" s="6" customFormat="1" x14ac:dyDescent="0.25">
      <c r="B14" s="7" t="s">
        <v>57</v>
      </c>
      <c r="C14" s="7">
        <f t="shared" ref="C14:BC14" si="49">+C12-C13</f>
        <v>-1.5999999999999999</v>
      </c>
      <c r="D14" s="7">
        <f t="shared" si="49"/>
        <v>-2.4</v>
      </c>
      <c r="E14" s="7">
        <f t="shared" si="49"/>
        <v>-1</v>
      </c>
      <c r="F14" s="7">
        <f t="shared" si="49"/>
        <v>-1</v>
      </c>
      <c r="G14" s="7">
        <f t="shared" si="49"/>
        <v>-0.6</v>
      </c>
      <c r="H14" s="7">
        <f t="shared" si="49"/>
        <v>-1.2</v>
      </c>
      <c r="I14" s="7">
        <f t="shared" si="49"/>
        <v>-3.2</v>
      </c>
      <c r="J14" s="7">
        <f t="shared" si="49"/>
        <v>-2.2999999999999998</v>
      </c>
      <c r="K14" s="7">
        <f t="shared" si="49"/>
        <v>-3.2</v>
      </c>
      <c r="L14" s="7">
        <f t="shared" si="49"/>
        <v>-5.6</v>
      </c>
      <c r="M14" s="7">
        <f t="shared" si="49"/>
        <v>-3.8</v>
      </c>
      <c r="N14" s="7">
        <f t="shared" si="49"/>
        <v>-2.9</v>
      </c>
      <c r="O14" s="7">
        <f t="shared" si="49"/>
        <v>-7.4</v>
      </c>
      <c r="P14" s="7">
        <f t="shared" si="49"/>
        <v>-5.4</v>
      </c>
      <c r="Q14" s="7">
        <f t="shared" si="49"/>
        <v>-6.1</v>
      </c>
      <c r="R14" s="7">
        <f t="shared" si="49"/>
        <v>1.6</v>
      </c>
      <c r="S14" s="7">
        <f t="shared" si="49"/>
        <v>-6.6</v>
      </c>
      <c r="T14" s="7">
        <f t="shared" si="49"/>
        <v>-7.3</v>
      </c>
      <c r="U14" s="7">
        <f t="shared" si="49"/>
        <v>-8.6999999999999993</v>
      </c>
      <c r="V14" s="7">
        <f t="shared" si="49"/>
        <v>4.5999999999999996</v>
      </c>
      <c r="W14" s="7">
        <f t="shared" si="49"/>
        <v>-8.8000000000000007</v>
      </c>
      <c r="X14" s="7">
        <f t="shared" si="49"/>
        <v>-10.5</v>
      </c>
      <c r="Y14" s="7">
        <f t="shared" si="49"/>
        <v>-4.3</v>
      </c>
      <c r="Z14" s="7">
        <f t="shared" si="49"/>
        <v>4.0999999999999996</v>
      </c>
      <c r="AA14" s="7">
        <f t="shared" si="49"/>
        <v>-6.5</v>
      </c>
      <c r="AB14" s="7">
        <f t="shared" si="49"/>
        <v>-9</v>
      </c>
      <c r="AC14" s="7">
        <f t="shared" si="49"/>
        <v>-15.2</v>
      </c>
      <c r="AD14" s="7">
        <f t="shared" si="49"/>
        <v>-13</v>
      </c>
      <c r="AE14" s="7">
        <f t="shared" si="49"/>
        <v>-17.8</v>
      </c>
      <c r="AF14" s="7">
        <f t="shared" si="49"/>
        <v>-14.7</v>
      </c>
      <c r="AG14" s="7">
        <f t="shared" si="49"/>
        <v>-15.1</v>
      </c>
      <c r="AH14" s="7">
        <f t="shared" si="49"/>
        <v>-18</v>
      </c>
      <c r="AI14" s="7">
        <f t="shared" si="49"/>
        <v>-13.1</v>
      </c>
      <c r="AJ14" s="7">
        <f t="shared" si="49"/>
        <v>-13.2</v>
      </c>
      <c r="AK14" s="7">
        <f t="shared" si="49"/>
        <v>-11.4</v>
      </c>
      <c r="AL14" s="7">
        <f t="shared" si="49"/>
        <v>-10.6</v>
      </c>
      <c r="AM14" s="7">
        <f t="shared" si="49"/>
        <v>-19.2</v>
      </c>
      <c r="AN14" s="7">
        <f t="shared" si="49"/>
        <v>-20.2</v>
      </c>
      <c r="AO14" s="7">
        <f t="shared" si="49"/>
        <v>-41</v>
      </c>
      <c r="AP14" s="7">
        <f t="shared" si="49"/>
        <v>4.7</v>
      </c>
      <c r="AQ14" s="7">
        <f t="shared" si="49"/>
        <v>-18.399999999999999</v>
      </c>
      <c r="AR14" s="7">
        <f t="shared" si="49"/>
        <v>-18.899999999999999</v>
      </c>
      <c r="AS14" s="7">
        <f t="shared" si="49"/>
        <v>-17.7</v>
      </c>
      <c r="AT14" s="7">
        <f t="shared" si="49"/>
        <v>-16.600000000000001</v>
      </c>
      <c r="AU14" s="7">
        <f t="shared" si="49"/>
        <v>-25</v>
      </c>
      <c r="AV14" s="7">
        <f t="shared" si="49"/>
        <v>-13.8</v>
      </c>
      <c r="AW14" s="7">
        <f t="shared" ref="AW14" si="50">+AW12-AW13</f>
        <v>-14.9</v>
      </c>
      <c r="AX14" s="7">
        <f t="shared" ref="AX14" si="51">+AX12-AX13</f>
        <v>-12.2</v>
      </c>
      <c r="AY14" s="7">
        <f t="shared" ref="AY14" si="52">+AY12-AY13</f>
        <v>-6.8</v>
      </c>
      <c r="AZ14" s="7">
        <f t="shared" ref="AZ14" si="53">+AZ12-AZ13</f>
        <v>-6.1839999999999957</v>
      </c>
      <c r="BA14" s="7">
        <f>+BA12-BA13</f>
        <v>2.7999999999999972</v>
      </c>
      <c r="BB14" s="7">
        <f t="shared" ref="BB14" si="54">+BB12-BB13</f>
        <v>-17.399999999999988</v>
      </c>
      <c r="BC14" s="7">
        <f t="shared" si="49"/>
        <v>18.100000000000009</v>
      </c>
      <c r="BD14" s="7">
        <f>+BD12-BD13</f>
        <v>32.190000000000005</v>
      </c>
      <c r="BE14" s="23">
        <v>35.9</v>
      </c>
      <c r="BF14" s="7">
        <f>+BF12-BF13</f>
        <v>47.975999999999999</v>
      </c>
      <c r="BP14" s="6">
        <f>+BP12-BP13</f>
        <v>194.43997499999995</v>
      </c>
      <c r="BQ14" s="6">
        <f t="shared" ref="BQ14:BU14" si="55">+BQ12-BQ13</f>
        <v>283.41989906249995</v>
      </c>
      <c r="BR14" s="6">
        <f t="shared" si="55"/>
        <v>369.49227277734371</v>
      </c>
      <c r="BS14" s="6">
        <f t="shared" si="55"/>
        <v>469.07878525649403</v>
      </c>
      <c r="BT14" s="6">
        <f t="shared" si="55"/>
        <v>565.61757997861264</v>
      </c>
      <c r="BU14" s="6">
        <f t="shared" si="55"/>
        <v>679.45020382031043</v>
      </c>
      <c r="BV14" s="6">
        <f t="shared" ref="BV14" si="56">+BV12-BV13</f>
        <v>801.01953340782211</v>
      </c>
      <c r="BW14" s="6">
        <f t="shared" ref="BW14" si="57">+BW12-BW13</f>
        <v>901.40017656679038</v>
      </c>
      <c r="BX14" s="6">
        <f t="shared" ref="BX14" si="58">+BX12-BX13</f>
        <v>1012.5793349098376</v>
      </c>
      <c r="BY14" s="6">
        <f t="shared" ref="BY14" si="59">+BY12-BY13</f>
        <v>1086.4667640007797</v>
      </c>
      <c r="BZ14" s="6">
        <f t="shared" ref="BZ14" si="60">+BZ12-BZ13</f>
        <v>1164.2566114427068</v>
      </c>
      <c r="CA14" s="6">
        <f t="shared" ref="CA14:DF14" si="61">+BZ14*(1+$BZ$25)</f>
        <v>1175.899177557134</v>
      </c>
      <c r="CB14" s="6">
        <f t="shared" si="61"/>
        <v>1187.6581693327053</v>
      </c>
      <c r="CC14" s="6">
        <f t="shared" si="61"/>
        <v>1199.5347510260324</v>
      </c>
      <c r="CD14" s="6">
        <f t="shared" si="61"/>
        <v>1211.5300985362928</v>
      </c>
      <c r="CE14" s="6">
        <f t="shared" si="61"/>
        <v>1223.6453995216557</v>
      </c>
      <c r="CF14" s="6">
        <f t="shared" si="61"/>
        <v>1235.8818535168723</v>
      </c>
      <c r="CG14" s="6">
        <f t="shared" si="61"/>
        <v>1248.240672052041</v>
      </c>
      <c r="CH14" s="6">
        <f t="shared" si="61"/>
        <v>1260.7230787725614</v>
      </c>
      <c r="CI14" s="6">
        <f t="shared" si="61"/>
        <v>1273.3303095602871</v>
      </c>
      <c r="CJ14" s="6">
        <f t="shared" si="61"/>
        <v>1286.06361265589</v>
      </c>
      <c r="CK14" s="6">
        <f t="shared" si="61"/>
        <v>1298.9242487824488</v>
      </c>
      <c r="CL14" s="6">
        <f t="shared" si="61"/>
        <v>1311.9134912702732</v>
      </c>
      <c r="CM14" s="6">
        <f t="shared" si="61"/>
        <v>1325.0326261829759</v>
      </c>
      <c r="CN14" s="6">
        <f t="shared" si="61"/>
        <v>1338.2829524448057</v>
      </c>
      <c r="CO14" s="6">
        <f t="shared" si="61"/>
        <v>1351.6657819692537</v>
      </c>
      <c r="CP14" s="6">
        <f t="shared" si="61"/>
        <v>1365.1824397889461</v>
      </c>
      <c r="CQ14" s="6">
        <f t="shared" si="61"/>
        <v>1378.8342641868355</v>
      </c>
      <c r="CR14" s="6">
        <f t="shared" si="61"/>
        <v>1392.622606828704</v>
      </c>
      <c r="CS14" s="6">
        <f t="shared" si="61"/>
        <v>1406.5488328969909</v>
      </c>
      <c r="CT14" s="6">
        <f t="shared" si="61"/>
        <v>1420.6143212259608</v>
      </c>
      <c r="CU14" s="6">
        <f t="shared" si="61"/>
        <v>1434.8204644382204</v>
      </c>
      <c r="CV14" s="6">
        <f t="shared" si="61"/>
        <v>1449.1686690826025</v>
      </c>
      <c r="CW14" s="6">
        <f t="shared" si="61"/>
        <v>1463.6603557734286</v>
      </c>
      <c r="CX14" s="6">
        <f t="shared" si="61"/>
        <v>1478.296959331163</v>
      </c>
      <c r="CY14" s="6">
        <f t="shared" si="61"/>
        <v>1493.0799289244746</v>
      </c>
      <c r="CZ14" s="6">
        <f t="shared" si="61"/>
        <v>1508.0107282137194</v>
      </c>
      <c r="DA14" s="6">
        <f t="shared" si="61"/>
        <v>1523.0908354958567</v>
      </c>
      <c r="DB14" s="6">
        <f t="shared" si="61"/>
        <v>1538.3217438508152</v>
      </c>
      <c r="DC14" s="6">
        <f t="shared" si="61"/>
        <v>1553.7049612893234</v>
      </c>
      <c r="DD14" s="6">
        <f t="shared" si="61"/>
        <v>1569.2420109022166</v>
      </c>
      <c r="DE14" s="6">
        <f t="shared" si="61"/>
        <v>1584.9344310112388</v>
      </c>
      <c r="DF14" s="6">
        <f t="shared" si="61"/>
        <v>1600.7837753213512</v>
      </c>
      <c r="DG14" s="6">
        <f t="shared" ref="DG14:EL14" si="62">+DF14*(1+$BZ$25)</f>
        <v>1616.7916130745648</v>
      </c>
      <c r="DH14" s="6">
        <f t="shared" si="62"/>
        <v>1632.9595292053104</v>
      </c>
      <c r="DI14" s="6">
        <f t="shared" si="62"/>
        <v>1649.2891244973637</v>
      </c>
      <c r="DJ14" s="6">
        <f t="shared" si="62"/>
        <v>1665.7820157423373</v>
      </c>
      <c r="DK14" s="6">
        <f t="shared" si="62"/>
        <v>1682.4398358997607</v>
      </c>
      <c r="DL14" s="6">
        <f t="shared" si="62"/>
        <v>1699.2642342587583</v>
      </c>
      <c r="DM14" s="6">
        <f t="shared" si="62"/>
        <v>1716.2568766013458</v>
      </c>
      <c r="DN14" s="6">
        <f t="shared" si="62"/>
        <v>1733.4194453673592</v>
      </c>
      <c r="DO14" s="6">
        <f t="shared" si="62"/>
        <v>1750.7536398210329</v>
      </c>
      <c r="DP14" s="6">
        <f t="shared" si="62"/>
        <v>1768.2611762192432</v>
      </c>
      <c r="DQ14" s="6">
        <f t="shared" si="62"/>
        <v>1785.9437879814357</v>
      </c>
      <c r="DR14" s="6">
        <f t="shared" si="62"/>
        <v>1803.80322586125</v>
      </c>
      <c r="DS14" s="6">
        <f t="shared" si="62"/>
        <v>1821.8412581198625</v>
      </c>
      <c r="DT14" s="6">
        <f t="shared" si="62"/>
        <v>1840.0596707010611</v>
      </c>
      <c r="DU14" s="6">
        <f t="shared" si="62"/>
        <v>1858.4602674080718</v>
      </c>
      <c r="DV14" s="6">
        <f t="shared" si="62"/>
        <v>1877.0448700821526</v>
      </c>
      <c r="DW14" s="6">
        <f t="shared" si="62"/>
        <v>1895.8153187829741</v>
      </c>
      <c r="DX14" s="6">
        <f t="shared" si="62"/>
        <v>1914.7734719708039</v>
      </c>
      <c r="DY14" s="6">
        <f t="shared" si="62"/>
        <v>1933.921206690512</v>
      </c>
      <c r="DZ14" s="6">
        <f t="shared" si="62"/>
        <v>1953.2604187574173</v>
      </c>
      <c r="EA14" s="6">
        <f t="shared" si="62"/>
        <v>1972.7930229449914</v>
      </c>
      <c r="EB14" s="6">
        <f t="shared" si="62"/>
        <v>1992.5209531744413</v>
      </c>
      <c r="EC14" s="6">
        <f t="shared" si="62"/>
        <v>2012.4461627061858</v>
      </c>
      <c r="ED14" s="6">
        <f t="shared" si="62"/>
        <v>2032.5706243332477</v>
      </c>
      <c r="EE14" s="6">
        <f t="shared" si="62"/>
        <v>2052.8963305765801</v>
      </c>
      <c r="EF14" s="6">
        <f t="shared" si="62"/>
        <v>2073.4252938823461</v>
      </c>
      <c r="EG14" s="6">
        <f t="shared" si="62"/>
        <v>2094.1595468211694</v>
      </c>
      <c r="EH14" s="6">
        <f t="shared" si="62"/>
        <v>2115.1011422893812</v>
      </c>
      <c r="EI14" s="6">
        <f t="shared" si="62"/>
        <v>2136.2521537122752</v>
      </c>
      <c r="EJ14" s="6">
        <f t="shared" si="62"/>
        <v>2157.6146752493978</v>
      </c>
      <c r="EK14" s="6">
        <f t="shared" si="62"/>
        <v>2179.1908220018918</v>
      </c>
      <c r="EL14" s="6">
        <f t="shared" si="62"/>
        <v>2200.9827302219105</v>
      </c>
      <c r="EM14" s="6">
        <f t="shared" ref="EM14:FR14" si="63">+EL14*(1+$BZ$25)</f>
        <v>2222.9925575241296</v>
      </c>
      <c r="EN14" s="6">
        <f t="shared" si="63"/>
        <v>2245.2224830993709</v>
      </c>
      <c r="EO14" s="6">
        <f t="shared" si="63"/>
        <v>2267.6747079303645</v>
      </c>
      <c r="EP14" s="6">
        <f t="shared" si="63"/>
        <v>2290.3514550096684</v>
      </c>
      <c r="EQ14" s="6">
        <f t="shared" si="63"/>
        <v>2313.254969559765</v>
      </c>
      <c r="ER14" s="6">
        <f t="shared" si="63"/>
        <v>2336.3875192553628</v>
      </c>
      <c r="ES14" s="6">
        <f t="shared" si="63"/>
        <v>2359.7513944479165</v>
      </c>
      <c r="ET14" s="6">
        <f t="shared" si="63"/>
        <v>2383.3489083923955</v>
      </c>
      <c r="EU14" s="6">
        <f t="shared" si="63"/>
        <v>2407.1823974763197</v>
      </c>
      <c r="EV14" s="6">
        <f t="shared" si="63"/>
        <v>2431.2542214510827</v>
      </c>
      <c r="EW14" s="6">
        <f t="shared" si="63"/>
        <v>2455.5667636655935</v>
      </c>
      <c r="EX14" s="6">
        <f t="shared" si="63"/>
        <v>2480.1224313022494</v>
      </c>
      <c r="EY14" s="6">
        <f t="shared" si="63"/>
        <v>2504.9236556152719</v>
      </c>
      <c r="EZ14" s="6">
        <f t="shared" si="63"/>
        <v>2529.9728921714245</v>
      </c>
      <c r="FA14" s="6">
        <f t="shared" si="63"/>
        <v>2555.2726210931387</v>
      </c>
      <c r="FB14" s="6">
        <f t="shared" si="63"/>
        <v>2580.82534730407</v>
      </c>
      <c r="FC14" s="6">
        <f t="shared" si="63"/>
        <v>2606.6336007771106</v>
      </c>
      <c r="FD14" s="6">
        <f t="shared" si="63"/>
        <v>2632.6999367848816</v>
      </c>
      <c r="FE14" s="6">
        <f t="shared" si="63"/>
        <v>2659.0269361527303</v>
      </c>
      <c r="FF14" s="6">
        <f t="shared" si="63"/>
        <v>2685.6172055142574</v>
      </c>
      <c r="FG14" s="6">
        <f t="shared" si="63"/>
        <v>2712.4733775693999</v>
      </c>
      <c r="FH14" s="6">
        <f t="shared" si="63"/>
        <v>2739.5981113450939</v>
      </c>
      <c r="FI14" s="6">
        <f t="shared" si="63"/>
        <v>2766.9940924585449</v>
      </c>
      <c r="FJ14" s="6">
        <f t="shared" si="63"/>
        <v>2794.6640333831301</v>
      </c>
      <c r="FK14" s="6">
        <f t="shared" si="63"/>
        <v>2822.6106737169616</v>
      </c>
      <c r="FL14" s="6">
        <f t="shared" si="63"/>
        <v>2850.8367804541313</v>
      </c>
      <c r="FM14" s="6">
        <f t="shared" si="63"/>
        <v>2879.3451482586725</v>
      </c>
      <c r="FN14" s="6">
        <f t="shared" si="63"/>
        <v>2908.138599741259</v>
      </c>
      <c r="FO14" s="6">
        <f t="shared" si="63"/>
        <v>2937.2199857386718</v>
      </c>
      <c r="FP14" s="6">
        <f t="shared" si="63"/>
        <v>2966.5921855960587</v>
      </c>
      <c r="FQ14" s="6">
        <f t="shared" si="63"/>
        <v>2996.2581074520194</v>
      </c>
      <c r="FR14" s="6">
        <f t="shared" si="63"/>
        <v>3026.2206885265396</v>
      </c>
      <c r="FS14" s="6">
        <f t="shared" ref="FS14:GX14" si="64">+FR14*(1+$BZ$25)</f>
        <v>3056.4828954118052</v>
      </c>
      <c r="FT14" s="6">
        <f t="shared" si="64"/>
        <v>3087.0477243659234</v>
      </c>
      <c r="FU14" s="6">
        <f t="shared" si="64"/>
        <v>3117.9182016095829</v>
      </c>
      <c r="FV14" s="6">
        <f t="shared" si="64"/>
        <v>3149.0973836256785</v>
      </c>
      <c r="FW14" s="6">
        <f t="shared" si="64"/>
        <v>3180.5883574619352</v>
      </c>
      <c r="FX14" s="6">
        <f t="shared" si="64"/>
        <v>3212.3942410365544</v>
      </c>
      <c r="FY14" s="6">
        <f t="shared" si="64"/>
        <v>3244.5181834469199</v>
      </c>
      <c r="FZ14" s="6">
        <f t="shared" si="64"/>
        <v>3276.9633652813891</v>
      </c>
      <c r="GA14" s="6">
        <f t="shared" si="64"/>
        <v>3309.7329989342029</v>
      </c>
      <c r="GB14" s="6">
        <f t="shared" si="64"/>
        <v>3342.830328923545</v>
      </c>
      <c r="GC14" s="6">
        <f t="shared" si="64"/>
        <v>3376.2586322127804</v>
      </c>
      <c r="GD14" s="6">
        <f t="shared" si="64"/>
        <v>3410.0212185349083</v>
      </c>
      <c r="GE14" s="6">
        <f t="shared" si="64"/>
        <v>3444.1214307202572</v>
      </c>
      <c r="GF14" s="6">
        <f t="shared" si="64"/>
        <v>3478.5626450274599</v>
      </c>
      <c r="GG14" s="6">
        <f t="shared" si="64"/>
        <v>3513.3482714777347</v>
      </c>
      <c r="GH14" s="6">
        <f t="shared" si="64"/>
        <v>3548.4817541925122</v>
      </c>
      <c r="GI14" s="6">
        <f t="shared" si="64"/>
        <v>3583.9665717344374</v>
      </c>
      <c r="GJ14" s="6">
        <f t="shared" si="64"/>
        <v>3619.8062374517817</v>
      </c>
      <c r="GK14" s="6">
        <f t="shared" si="64"/>
        <v>3656.0042998262998</v>
      </c>
      <c r="GL14" s="6">
        <f t="shared" si="64"/>
        <v>3692.5643428245626</v>
      </c>
      <c r="GM14" s="6">
        <f t="shared" si="64"/>
        <v>3729.4899862528082</v>
      </c>
      <c r="GN14" s="6">
        <f t="shared" si="64"/>
        <v>3766.7848861153361</v>
      </c>
      <c r="GO14" s="6">
        <f t="shared" si="64"/>
        <v>3804.4527349764894</v>
      </c>
      <c r="GP14" s="6">
        <f t="shared" si="64"/>
        <v>3842.4972623262543</v>
      </c>
      <c r="GQ14" s="6">
        <f t="shared" si="64"/>
        <v>3880.9222349495167</v>
      </c>
      <c r="GR14" s="6">
        <f t="shared" si="64"/>
        <v>3919.7314572990117</v>
      </c>
      <c r="GS14" s="6">
        <f t="shared" si="64"/>
        <v>3958.928771872002</v>
      </c>
      <c r="GT14" s="6">
        <f t="shared" si="64"/>
        <v>3998.5180595907223</v>
      </c>
      <c r="GU14" s="6">
        <f t="shared" si="64"/>
        <v>4038.5032401866297</v>
      </c>
      <c r="GV14" s="6">
        <f t="shared" si="64"/>
        <v>4078.888272588496</v>
      </c>
      <c r="GW14" s="6">
        <f t="shared" si="64"/>
        <v>4119.6771553143808</v>
      </c>
      <c r="GX14" s="6">
        <f t="shared" si="64"/>
        <v>4160.8739268675245</v>
      </c>
      <c r="GY14" s="6">
        <f t="shared" ref="GY14:HV14" si="65">+GX14*(1+$BZ$25)</f>
        <v>4202.4826661361994</v>
      </c>
      <c r="GZ14" s="6">
        <f t="shared" si="65"/>
        <v>4244.5074927975611</v>
      </c>
      <c r="HA14" s="6">
        <f t="shared" si="65"/>
        <v>4286.9525677255369</v>
      </c>
      <c r="HB14" s="6">
        <f t="shared" si="65"/>
        <v>4329.8220934027922</v>
      </c>
      <c r="HC14" s="6">
        <f t="shared" si="65"/>
        <v>4373.1203143368202</v>
      </c>
      <c r="HD14" s="6">
        <f t="shared" si="65"/>
        <v>4416.8515174801887</v>
      </c>
      <c r="HE14" s="6">
        <f t="shared" si="65"/>
        <v>4461.0200326549902</v>
      </c>
      <c r="HF14" s="6">
        <f t="shared" si="65"/>
        <v>4505.6302329815398</v>
      </c>
      <c r="HG14" s="6">
        <f t="shared" si="65"/>
        <v>4550.6865353113553</v>
      </c>
      <c r="HH14" s="6">
        <f t="shared" si="65"/>
        <v>4596.1934006644688</v>
      </c>
      <c r="HI14" s="6">
        <f t="shared" si="65"/>
        <v>4642.1553346711135</v>
      </c>
      <c r="HJ14" s="6">
        <f t="shared" si="65"/>
        <v>4688.5768880178248</v>
      </c>
      <c r="HK14" s="6">
        <f t="shared" si="65"/>
        <v>4735.4626568980029</v>
      </c>
      <c r="HL14" s="6">
        <f t="shared" si="65"/>
        <v>4782.8172834669831</v>
      </c>
      <c r="HM14" s="6">
        <f t="shared" si="65"/>
        <v>4830.6454563016532</v>
      </c>
      <c r="HN14" s="6">
        <f t="shared" si="65"/>
        <v>4878.95191086467</v>
      </c>
      <c r="HO14" s="6">
        <f t="shared" si="65"/>
        <v>4927.7414299733164</v>
      </c>
      <c r="HP14" s="6">
        <f t="shared" si="65"/>
        <v>4977.0188442730496</v>
      </c>
      <c r="HQ14" s="6">
        <f t="shared" si="65"/>
        <v>5026.7890327157802</v>
      </c>
      <c r="HR14" s="6">
        <f t="shared" si="65"/>
        <v>5077.0569230429383</v>
      </c>
      <c r="HS14" s="6">
        <f t="shared" si="65"/>
        <v>5127.8274922733681</v>
      </c>
      <c r="HT14" s="6">
        <f t="shared" si="65"/>
        <v>5179.1057671961016</v>
      </c>
      <c r="HU14" s="6">
        <f t="shared" si="65"/>
        <v>5230.896824868063</v>
      </c>
      <c r="HV14" s="6">
        <f t="shared" si="65"/>
        <v>5283.2057931167437</v>
      </c>
      <c r="HW14" s="6">
        <f t="shared" ref="HW14" si="66">+HV14*(1+$BZ$25)</f>
        <v>5336.0378510479113</v>
      </c>
      <c r="HX14" s="6">
        <f t="shared" ref="HX14" si="67">+HW14*(1+$BZ$25)</f>
        <v>5389.3982295583901</v>
      </c>
      <c r="HY14" s="6">
        <f t="shared" ref="HY14" si="68">+HX14*(1+$BZ$25)</f>
        <v>5443.2922118539736</v>
      </c>
      <c r="HZ14" s="6">
        <f t="shared" ref="HZ14" si="69">+HY14*(1+$BZ$25)</f>
        <v>5497.7251339725135</v>
      </c>
      <c r="IA14" s="6">
        <f t="shared" ref="IA14" si="70">+HZ14*(1+$BZ$25)</f>
        <v>5552.7023853122391</v>
      </c>
      <c r="IB14" s="6">
        <f t="shared" ref="IB14" si="71">+IA14*(1+$BZ$25)</f>
        <v>5608.2294091653612</v>
      </c>
      <c r="IC14" s="6">
        <f t="shared" ref="IC14" si="72">+IB14*(1+$BZ$25)</f>
        <v>5664.3117032570144</v>
      </c>
      <c r="ID14" s="6">
        <f t="shared" ref="ID14" si="73">+IC14*(1+$BZ$25)</f>
        <v>5720.9548202895849</v>
      </c>
      <c r="IE14" s="6">
        <f t="shared" ref="IE14" si="74">+ID14*(1+$BZ$25)</f>
        <v>5778.1643684924811</v>
      </c>
      <c r="IF14" s="6">
        <f t="shared" ref="IF14" si="75">+IE14*(1+$BZ$25)</f>
        <v>5835.9460121774064</v>
      </c>
      <c r="IG14" s="6">
        <f t="shared" ref="IG14" si="76">+IF14*(1+$BZ$25)</f>
        <v>5894.3054722991801</v>
      </c>
      <c r="IH14" s="6">
        <f t="shared" ref="IH14" si="77">+IG14*(1+$BZ$25)</f>
        <v>5953.2485270221723</v>
      </c>
      <c r="II14" s="6">
        <f t="shared" ref="II14" si="78">+IH14*(1+$BZ$25)</f>
        <v>6012.7810122923938</v>
      </c>
      <c r="IJ14" s="6">
        <f t="shared" ref="IJ14" si="79">+II14*(1+$BZ$25)</f>
        <v>6072.9088224153174</v>
      </c>
      <c r="IK14" s="6">
        <f t="shared" ref="IK14" si="80">+IJ14*(1+$BZ$25)</f>
        <v>6133.6379106394706</v>
      </c>
      <c r="IL14" s="6">
        <f t="shared" ref="IL14" si="81">+IK14*(1+$BZ$25)</f>
        <v>6194.9742897458655</v>
      </c>
      <c r="IM14" s="6">
        <f t="shared" ref="IM14" si="82">+IL14*(1+$BZ$25)</f>
        <v>6256.9240326433246</v>
      </c>
      <c r="IN14" s="6">
        <f t="shared" ref="IN14" si="83">+IM14*(1+$BZ$25)</f>
        <v>6319.4932729697575</v>
      </c>
      <c r="IO14" s="6">
        <f t="shared" ref="IO14" si="84">+IN14*(1+$BZ$25)</f>
        <v>6382.6882056994555</v>
      </c>
      <c r="IP14" s="6">
        <f t="shared" ref="IP14" si="85">+IO14*(1+$BZ$25)</f>
        <v>6446.5150877564502</v>
      </c>
      <c r="IQ14" s="6">
        <f t="shared" ref="IQ14" si="86">+IP14*(1+$BZ$25)</f>
        <v>6510.9802386340143</v>
      </c>
      <c r="IR14" s="6">
        <f t="shared" ref="IR14" si="87">+IQ14*(1+$BZ$25)</f>
        <v>6576.0900410203549</v>
      </c>
      <c r="IS14" s="6">
        <f t="shared" ref="IS14" si="88">+IR14*(1+$BZ$25)</f>
        <v>6641.8509414305581</v>
      </c>
      <c r="IT14" s="6">
        <f t="shared" ref="IT14" si="89">+IS14*(1+$BZ$25)</f>
        <v>6708.269450844864</v>
      </c>
      <c r="IU14" s="6">
        <f t="shared" ref="IU14" si="90">+IT14*(1+$BZ$25)</f>
        <v>6775.3521453533131</v>
      </c>
      <c r="IV14" s="6">
        <f t="shared" ref="IV14" si="91">+IU14*(1+$BZ$25)</f>
        <v>6843.1056668068459</v>
      </c>
      <c r="IW14" s="6">
        <f t="shared" ref="IW14" si="92">+IV14*(1+$BZ$25)</f>
        <v>6911.5367234749147</v>
      </c>
      <c r="IX14" s="6">
        <f t="shared" ref="IX14" si="93">+IW14*(1+$BZ$25)</f>
        <v>6980.6520907096638</v>
      </c>
      <c r="IY14" s="6">
        <f t="shared" ref="IY14" si="94">+IX14*(1+$BZ$25)</f>
        <v>7050.4586116167602</v>
      </c>
      <c r="IZ14" s="6">
        <f t="shared" ref="IZ14" si="95">+IY14*(1+$BZ$25)</f>
        <v>7120.9631977329282</v>
      </c>
      <c r="JA14" s="6">
        <f t="shared" ref="JA14" si="96">+IZ14*(1+$BZ$25)</f>
        <v>7192.1728297102572</v>
      </c>
      <c r="JB14" s="6">
        <f t="shared" ref="JB14" si="97">+JA14*(1+$BZ$25)</f>
        <v>7264.0945580073603</v>
      </c>
      <c r="JC14" s="6">
        <f t="shared" ref="JC14" si="98">+JB14*(1+$BZ$25)</f>
        <v>7336.7355035874343</v>
      </c>
      <c r="JD14" s="6">
        <f t="shared" ref="JD14" si="99">+JC14*(1+$BZ$25)</f>
        <v>7410.1028586233087</v>
      </c>
      <c r="JE14" s="6">
        <f t="shared" ref="JE14" si="100">+JD14*(1+$BZ$25)</f>
        <v>7484.2038872095418</v>
      </c>
      <c r="JF14" s="6">
        <f t="shared" ref="JF14" si="101">+JE14*(1+$BZ$25)</f>
        <v>7559.0459260816369</v>
      </c>
      <c r="JG14" s="6">
        <f t="shared" ref="JG14" si="102">+JF14*(1+$BZ$25)</f>
        <v>7634.6363853424537</v>
      </c>
      <c r="JH14" s="6">
        <f t="shared" ref="JH14" si="103">+JG14*(1+$BZ$25)</f>
        <v>7710.9827491958786</v>
      </c>
      <c r="JI14" s="6">
        <f t="shared" ref="JI14" si="104">+JH14*(1+$BZ$25)</f>
        <v>7788.0925766878372</v>
      </c>
      <c r="JJ14" s="6">
        <f t="shared" ref="JJ14" si="105">+JI14*(1+$BZ$25)</f>
        <v>7865.9735024547153</v>
      </c>
      <c r="JK14" s="6">
        <f t="shared" ref="JK14" si="106">+JJ14*(1+$BZ$25)</f>
        <v>7944.6332374792628</v>
      </c>
      <c r="JL14" s="6">
        <f t="shared" ref="JL14" si="107">+JK14*(1+$BZ$25)</f>
        <v>8024.0795698540551</v>
      </c>
      <c r="JM14" s="6">
        <f t="shared" ref="JM14" si="108">+JL14*(1+$BZ$25)</f>
        <v>8104.3203655525958</v>
      </c>
      <c r="JN14" s="6">
        <f t="shared" ref="JN14" si="109">+JM14*(1+$BZ$25)</f>
        <v>8185.3635692081216</v>
      </c>
      <c r="JO14" s="6">
        <f t="shared" ref="JO14" si="110">+JN14*(1+$BZ$25)</f>
        <v>8267.217204900202</v>
      </c>
      <c r="JP14" s="6">
        <f t="shared" ref="JP14" si="111">+JO14*(1+$BZ$25)</f>
        <v>8349.8893769492042</v>
      </c>
      <c r="JQ14" s="6">
        <f t="shared" ref="JQ14" si="112">+JP14*(1+$BZ$25)</f>
        <v>8433.3882707186967</v>
      </c>
      <c r="JR14" s="6">
        <f t="shared" ref="JR14" si="113">+JQ14*(1+$BZ$25)</f>
        <v>8517.7221534258842</v>
      </c>
      <c r="JS14" s="6">
        <f t="shared" ref="JS14" si="114">+JR14*(1+$BZ$25)</f>
        <v>8602.8993749601432</v>
      </c>
      <c r="JT14" s="6">
        <f t="shared" ref="JT14" si="115">+JS14*(1+$BZ$25)</f>
        <v>8688.928368709745</v>
      </c>
      <c r="JU14" s="6">
        <f t="shared" ref="JU14" si="116">+JT14*(1+$BZ$25)</f>
        <v>8775.8176523968432</v>
      </c>
      <c r="JV14" s="6">
        <f t="shared" ref="JV14" si="117">+JU14*(1+$BZ$25)</f>
        <v>8863.5758289208115</v>
      </c>
      <c r="JW14" s="6">
        <f t="shared" ref="JW14" si="118">+JV14*(1+$BZ$25)</f>
        <v>8952.2115872100203</v>
      </c>
      <c r="JX14" s="6">
        <f t="shared" ref="JX14" si="119">+JW14*(1+$BZ$25)</f>
        <v>9041.73370308212</v>
      </c>
      <c r="JY14" s="6">
        <f t="shared" ref="JY14" si="120">+JX14*(1+$BZ$25)</f>
        <v>9132.1510401129417</v>
      </c>
      <c r="JZ14" s="6">
        <f t="shared" ref="JZ14" si="121">+JY14*(1+$BZ$25)</f>
        <v>9223.4725505140705</v>
      </c>
      <c r="KA14" s="6">
        <f t="shared" ref="KA14" si="122">+JZ14*(1+$BZ$25)</f>
        <v>9315.7072760192113</v>
      </c>
      <c r="KB14" s="6">
        <f t="shared" ref="KB14" si="123">+KA14*(1+$BZ$25)</f>
        <v>9408.8643487794034</v>
      </c>
      <c r="KC14" s="6">
        <f t="shared" ref="KC14" si="124">+KB14*(1+$BZ$25)</f>
        <v>9502.9529922671973</v>
      </c>
      <c r="KD14" s="6">
        <f t="shared" ref="KD14" si="125">+KC14*(1+$BZ$25)</f>
        <v>9597.98252218987</v>
      </c>
      <c r="KE14" s="6">
        <f t="shared" ref="KE14" si="126">+KD14*(1+$BZ$25)</f>
        <v>9693.9623474117689</v>
      </c>
      <c r="KF14" s="6">
        <f t="shared" ref="KF14" si="127">+KE14*(1+$BZ$25)</f>
        <v>9790.9019708858868</v>
      </c>
      <c r="KG14" s="6">
        <f t="shared" ref="KG14" si="128">+KF14*(1+$BZ$25)</f>
        <v>9888.8109905947458</v>
      </c>
      <c r="KH14" s="6">
        <f t="shared" ref="KH14" si="129">+KG14*(1+$BZ$25)</f>
        <v>9987.699100500693</v>
      </c>
      <c r="KI14" s="6">
        <f t="shared" ref="KI14" si="130">+KH14*(1+$BZ$25)</f>
        <v>10087.5760915057</v>
      </c>
      <c r="KJ14" s="6">
        <f t="shared" ref="KJ14" si="131">+KI14*(1+$BZ$25)</f>
        <v>10188.451852420758</v>
      </c>
      <c r="KK14" s="6">
        <f t="shared" ref="KK14" si="132">+KJ14*(1+$BZ$25)</f>
        <v>10290.336370944966</v>
      </c>
      <c r="KL14" s="6">
        <f t="shared" ref="KL14" si="133">+KK14*(1+$BZ$25)</f>
        <v>10393.239734654415</v>
      </c>
      <c r="KM14" s="6">
        <f t="shared" ref="KM14" si="134">+KL14*(1+$BZ$25)</f>
        <v>10497.172132000958</v>
      </c>
      <c r="KN14" s="6">
        <f t="shared" ref="KN14" si="135">+KM14*(1+$BZ$25)</f>
        <v>10602.143853320968</v>
      </c>
      <c r="KO14" s="6">
        <f t="shared" ref="KO14" si="136">+KN14*(1+$BZ$25)</f>
        <v>10708.165291854177</v>
      </c>
      <c r="KP14" s="6">
        <f t="shared" ref="KP14" si="137">+KO14*(1+$BZ$25)</f>
        <v>10815.246944772718</v>
      </c>
      <c r="KQ14" s="6">
        <f t="shared" ref="KQ14" si="138">+KP14*(1+$BZ$25)</f>
        <v>10923.399414220445</v>
      </c>
      <c r="KR14" s="6">
        <f t="shared" ref="KR14" si="139">+KQ14*(1+$BZ$25)</f>
        <v>11032.63340836265</v>
      </c>
      <c r="KS14" s="6">
        <f t="shared" ref="KS14" si="140">+KR14*(1+$BZ$25)</f>
        <v>11142.959742446277</v>
      </c>
      <c r="KT14" s="6">
        <f t="shared" ref="KT14" si="141">+KS14*(1+$BZ$25)</f>
        <v>11254.389339870741</v>
      </c>
      <c r="KU14" s="6">
        <f t="shared" ref="KU14" si="142">+KT14*(1+$BZ$25)</f>
        <v>11366.933233269448</v>
      </c>
      <c r="KV14" s="6">
        <f t="shared" ref="KV14" si="143">+KU14*(1+$BZ$25)</f>
        <v>11480.602565602143</v>
      </c>
      <c r="KW14" s="6">
        <f t="shared" ref="KW14" si="144">+KV14*(1+$BZ$25)</f>
        <v>11595.408591258165</v>
      </c>
      <c r="KX14" s="6">
        <f t="shared" ref="KX14" si="145">+KW14*(1+$BZ$25)</f>
        <v>11711.362677170746</v>
      </c>
      <c r="KY14" s="6">
        <f t="shared" ref="KY14" si="146">+KX14*(1+$BZ$25)</f>
        <v>11828.476303942454</v>
      </c>
      <c r="KZ14" s="6">
        <f t="shared" ref="KZ14" si="147">+KY14*(1+$BZ$25)</f>
        <v>11946.761066981879</v>
      </c>
      <c r="LA14" s="6">
        <f t="shared" ref="LA14" si="148">+KZ14*(1+$BZ$25)</f>
        <v>12066.228677651698</v>
      </c>
      <c r="LB14" s="6">
        <f t="shared" ref="LB14" si="149">+LA14*(1+$BZ$25)</f>
        <v>12186.890964428214</v>
      </c>
      <c r="LC14" s="6">
        <f t="shared" ref="LC14" si="150">+LB14*(1+$BZ$25)</f>
        <v>12308.759874072497</v>
      </c>
      <c r="LD14" s="6">
        <f t="shared" ref="LD14" si="151">+LC14*(1+$BZ$25)</f>
        <v>12431.847472813222</v>
      </c>
      <c r="LE14" s="6">
        <f t="shared" ref="LE14" si="152">+LD14*(1+$BZ$25)</f>
        <v>12556.165947541354</v>
      </c>
      <c r="LF14" s="6">
        <f t="shared" ref="LF14" si="153">+LE14*(1+$BZ$25)</f>
        <v>12681.727607016768</v>
      </c>
      <c r="LG14" s="6">
        <f t="shared" ref="LG14" si="154">+LF14*(1+$BZ$25)</f>
        <v>12808.544883086935</v>
      </c>
      <c r="LH14" s="6">
        <f t="shared" ref="LH14" si="155">+LG14*(1+$BZ$25)</f>
        <v>12936.630331917804</v>
      </c>
      <c r="LI14" s="6">
        <f t="shared" ref="LI14" si="156">+LH14*(1+$BZ$25)</f>
        <v>13065.996635236983</v>
      </c>
      <c r="LJ14" s="6">
        <f t="shared" ref="LJ14" si="157">+LI14*(1+$BZ$25)</f>
        <v>13196.656601589353</v>
      </c>
      <c r="LK14" s="6">
        <f t="shared" ref="LK14" si="158">+LJ14*(1+$BZ$25)</f>
        <v>13328.623167605247</v>
      </c>
      <c r="LL14" s="6">
        <f t="shared" ref="LL14" si="159">+LK14*(1+$BZ$25)</f>
        <v>13461.9093992813</v>
      </c>
      <c r="LM14" s="6">
        <f t="shared" ref="LM14" si="160">+LL14*(1+$BZ$25)</f>
        <v>13596.528493274112</v>
      </c>
      <c r="LN14" s="6">
        <f t="shared" ref="LN14" si="161">+LM14*(1+$BZ$25)</f>
        <v>13732.493778206854</v>
      </c>
      <c r="LO14" s="6">
        <f t="shared" ref="LO14" si="162">+LN14*(1+$BZ$25)</f>
        <v>13869.818715988922</v>
      </c>
      <c r="LP14" s="6">
        <f t="shared" ref="LP14" si="163">+LO14*(1+$BZ$25)</f>
        <v>14008.516903148811</v>
      </c>
      <c r="LQ14" s="6">
        <f t="shared" ref="LQ14" si="164">+LP14*(1+$BZ$25)</f>
        <v>14148.6020721803</v>
      </c>
      <c r="LR14" s="6">
        <f t="shared" ref="LR14" si="165">+LQ14*(1+$BZ$25)</f>
        <v>14290.088092902102</v>
      </c>
      <c r="LS14" s="6">
        <f t="shared" ref="LS14" si="166">+LR14*(1+$BZ$25)</f>
        <v>14432.988973831123</v>
      </c>
      <c r="LT14" s="6">
        <f t="shared" ref="LT14" si="167">+LS14*(1+$BZ$25)</f>
        <v>14577.318863569435</v>
      </c>
      <c r="LU14" s="6">
        <f t="shared" ref="LU14" si="168">+LT14*(1+$BZ$25)</f>
        <v>14723.092052205129</v>
      </c>
      <c r="LV14" s="6">
        <f t="shared" ref="LV14" si="169">+LU14*(1+$BZ$25)</f>
        <v>14870.322972727181</v>
      </c>
      <c r="LW14" s="6">
        <f t="shared" ref="LW14" si="170">+LV14*(1+$BZ$25)</f>
        <v>15019.026202454454</v>
      </c>
      <c r="LX14" s="6">
        <f t="shared" ref="LX14" si="171">+LW14*(1+$BZ$25)</f>
        <v>15169.216464478999</v>
      </c>
      <c r="LY14" s="6">
        <f t="shared" ref="LY14" si="172">+LX14*(1+$BZ$25)</f>
        <v>15320.908629123789</v>
      </c>
      <c r="LZ14" s="6">
        <f t="shared" ref="LZ14" si="173">+LY14*(1+$BZ$25)</f>
        <v>15474.117715415026</v>
      </c>
      <c r="MA14" s="6">
        <f t="shared" ref="MA14" si="174">+LZ14*(1+$BZ$25)</f>
        <v>15628.858892569177</v>
      </c>
      <c r="MB14" s="6">
        <f t="shared" ref="MB14" si="175">+MA14*(1+$BZ$25)</f>
        <v>15785.147481494869</v>
      </c>
      <c r="MC14" s="6">
        <f t="shared" ref="MC14" si="176">+MB14*(1+$BZ$25)</f>
        <v>15942.998956309817</v>
      </c>
      <c r="MD14" s="6">
        <f t="shared" ref="MD14" si="177">+MC14*(1+$BZ$25)</f>
        <v>16102.428945872914</v>
      </c>
      <c r="ME14" s="6">
        <f t="shared" ref="ME14" si="178">+MD14*(1+$BZ$25)</f>
        <v>16263.453235331644</v>
      </c>
      <c r="MF14" s="6">
        <f t="shared" ref="MF14" si="179">+ME14*(1+$BZ$25)</f>
        <v>16426.08776768496</v>
      </c>
      <c r="MG14" s="6">
        <f t="shared" ref="MG14" si="180">+MF14*(1+$BZ$25)</f>
        <v>16590.34864536181</v>
      </c>
      <c r="MH14" s="6">
        <f t="shared" ref="MH14" si="181">+MG14*(1+$BZ$25)</f>
        <v>16756.252131815429</v>
      </c>
      <c r="MI14" s="6">
        <f t="shared" ref="MI14" si="182">+MH14*(1+$BZ$25)</f>
        <v>16923.814653133584</v>
      </c>
      <c r="MJ14" s="6">
        <f t="shared" ref="MJ14" si="183">+MI14*(1+$BZ$25)</f>
        <v>17093.052799664922</v>
      </c>
      <c r="MK14" s="6">
        <f t="shared" ref="MK14" si="184">+MJ14*(1+$BZ$25)</f>
        <v>17263.983327661572</v>
      </c>
      <c r="ML14" s="6">
        <f t="shared" ref="ML14" si="185">+MK14*(1+$BZ$25)</f>
        <v>17436.623160938187</v>
      </c>
      <c r="MM14" s="6">
        <f t="shared" ref="MM14" si="186">+ML14*(1+$BZ$25)</f>
        <v>17610.98939254757</v>
      </c>
      <c r="MN14" s="6">
        <f t="shared" ref="MN14" si="187">+MM14*(1+$BZ$25)</f>
        <v>17787.099286473047</v>
      </c>
      <c r="MO14" s="6">
        <f t="shared" ref="MO14" si="188">+MN14*(1+$BZ$25)</f>
        <v>17964.970279337776</v>
      </c>
      <c r="MP14" s="6">
        <f t="shared" ref="MP14" si="189">+MO14*(1+$BZ$25)</f>
        <v>18144.619982131153</v>
      </c>
      <c r="MQ14" s="6">
        <f t="shared" ref="MQ14" si="190">+MP14*(1+$BZ$25)</f>
        <v>18326.066181952465</v>
      </c>
      <c r="MR14" s="6">
        <f t="shared" ref="MR14" si="191">+MQ14*(1+$BZ$25)</f>
        <v>18509.326843771989</v>
      </c>
      <c r="MS14" s="6">
        <f t="shared" ref="MS14" si="192">+MR14*(1+$BZ$25)</f>
        <v>18694.420112209707</v>
      </c>
      <c r="MT14" s="6">
        <f t="shared" ref="MT14" si="193">+MS14*(1+$BZ$25)</f>
        <v>18881.364313331804</v>
      </c>
      <c r="MU14" s="6">
        <f t="shared" ref="MU14" si="194">+MT14*(1+$BZ$25)</f>
        <v>19070.177956465122</v>
      </c>
      <c r="MV14" s="6">
        <f t="shared" ref="MV14" si="195">+MU14*(1+$BZ$25)</f>
        <v>19260.879736029772</v>
      </c>
      <c r="MW14" s="6">
        <f t="shared" ref="MW14" si="196">+MV14*(1+$BZ$25)</f>
        <v>19453.488533390071</v>
      </c>
      <c r="MX14" s="6">
        <f t="shared" ref="MX14" si="197">+MW14*(1+$BZ$25)</f>
        <v>19648.023418723973</v>
      </c>
      <c r="MY14" s="6">
        <f t="shared" ref="MY14" si="198">+MX14*(1+$BZ$25)</f>
        <v>19844.503652911211</v>
      </c>
      <c r="MZ14" s="6">
        <f t="shared" ref="MZ14" si="199">+MY14*(1+$BZ$25)</f>
        <v>20042.948689440324</v>
      </c>
    </row>
    <row r="15" spans="1:364" s="6" customFormat="1" x14ac:dyDescent="0.25">
      <c r="B15" s="7" t="s">
        <v>77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10">
        <f>+AZ14/AZ16</f>
        <v>-2.7770369027922959E-2</v>
      </c>
      <c r="BA15" s="7"/>
      <c r="BB15" s="7"/>
      <c r="BC15" s="7"/>
      <c r="BD15" s="10">
        <f>+BD14/BD16</f>
        <v>0.13292476030762765</v>
      </c>
      <c r="BP15" s="21">
        <f>+BP14/BP16</f>
        <v>0.80291665334253182</v>
      </c>
      <c r="BQ15" s="21">
        <f t="shared" ref="BQ15:BU15" si="200">+BQ14/BQ16</f>
        <v>1.1703486222210258</v>
      </c>
      <c r="BR15" s="21">
        <f t="shared" si="200"/>
        <v>1.52577420920935</v>
      </c>
      <c r="BS15" s="21">
        <f t="shared" si="200"/>
        <v>1.9370048181302455</v>
      </c>
      <c r="BT15" s="21">
        <f t="shared" si="200"/>
        <v>2.3356502405851969</v>
      </c>
      <c r="BU15" s="21">
        <f t="shared" si="200"/>
        <v>2.8057084648581392</v>
      </c>
      <c r="BV15" s="21">
        <f t="shared" ref="BV15" si="201">+BV14/BV16</f>
        <v>3.3077144914558083</v>
      </c>
      <c r="BW15" s="21">
        <f t="shared" ref="BW15" si="202">+BW14/BW16</f>
        <v>3.7222243681700475</v>
      </c>
      <c r="BX15" s="21">
        <f t="shared" ref="BX15" si="203">+BX14/BX16</f>
        <v>4.1813254235895361</v>
      </c>
      <c r="BY15" s="21">
        <f t="shared" ref="BY15" si="204">+BY14/BY16</f>
        <v>4.4864347370924964</v>
      </c>
      <c r="BZ15" s="21">
        <f t="shared" ref="BZ15" si="205">+BZ14/BZ16</f>
        <v>4.8076586210808498</v>
      </c>
    </row>
    <row r="16" spans="1:364" s="6" customFormat="1" x14ac:dyDescent="0.25">
      <c r="B16" s="7" t="s">
        <v>1</v>
      </c>
      <c r="AZ16" s="6">
        <v>222.683393</v>
      </c>
      <c r="BD16" s="6">
        <v>242.16707199999999</v>
      </c>
      <c r="BP16" s="6">
        <f>BD16</f>
        <v>242.16707199999999</v>
      </c>
      <c r="BQ16" s="6">
        <f>+BP16</f>
        <v>242.16707199999999</v>
      </c>
      <c r="BR16" s="6">
        <f t="shared" ref="BR16:BU16" si="206">+BQ16</f>
        <v>242.16707199999999</v>
      </c>
      <c r="BS16" s="6">
        <f t="shared" si="206"/>
        <v>242.16707199999999</v>
      </c>
      <c r="BT16" s="6">
        <f t="shared" si="206"/>
        <v>242.16707199999999</v>
      </c>
      <c r="BU16" s="6">
        <f t="shared" si="206"/>
        <v>242.16707199999999</v>
      </c>
      <c r="BV16" s="6">
        <f t="shared" ref="BV16:BZ16" si="207">+BU16</f>
        <v>242.16707199999999</v>
      </c>
      <c r="BW16" s="6">
        <f t="shared" si="207"/>
        <v>242.16707199999999</v>
      </c>
      <c r="BX16" s="6">
        <f t="shared" si="207"/>
        <v>242.16707199999999</v>
      </c>
      <c r="BY16" s="6">
        <f t="shared" si="207"/>
        <v>242.16707199999999</v>
      </c>
      <c r="BZ16" s="6">
        <f t="shared" si="207"/>
        <v>242.16707199999999</v>
      </c>
    </row>
    <row r="18" spans="2:78" x14ac:dyDescent="0.25">
      <c r="B18" t="s">
        <v>68</v>
      </c>
      <c r="AR18" s="5">
        <f t="shared" ref="AR18" si="208">+AR3/AN3-1</f>
        <v>1.2820512820512824</v>
      </c>
      <c r="AS18" s="5">
        <f t="shared" ref="AS18" si="209">+AS3/AO3-1</f>
        <v>1.0097087378640777</v>
      </c>
      <c r="AT18" s="5">
        <f t="shared" ref="AT18" si="210">+AT3/AP3-1</f>
        <v>0.88571428571428568</v>
      </c>
      <c r="AU18" s="5">
        <f t="shared" ref="AU18" si="211">+AU3/AQ3-1</f>
        <v>0.81875000000000009</v>
      </c>
      <c r="AV18" s="5">
        <f t="shared" ref="AV18:AY18" si="212">+AV3/AR3-1</f>
        <v>0.90449438202247179</v>
      </c>
      <c r="AW18" s="5">
        <f t="shared" si="212"/>
        <v>0.98550724637681175</v>
      </c>
      <c r="AX18" s="5">
        <f t="shared" si="212"/>
        <v>0.89393939393939403</v>
      </c>
      <c r="AY18" s="5">
        <f t="shared" si="212"/>
        <v>0.95532646048109959</v>
      </c>
      <c r="AZ18" s="5">
        <f t="shared" ref="AZ18:BF18" si="213">+AZ3/AV3-1</f>
        <v>0.77286135693215341</v>
      </c>
      <c r="BA18" s="5">
        <f t="shared" si="213"/>
        <v>0.63746958637469575</v>
      </c>
      <c r="BB18" s="5">
        <f t="shared" si="213"/>
        <v>0.4780000000000002</v>
      </c>
      <c r="BC18" s="5">
        <f t="shared" si="213"/>
        <v>0.4393673110720564</v>
      </c>
      <c r="BD18" s="5">
        <f>+BD3/AZ3-1</f>
        <v>0.78369384359400995</v>
      </c>
      <c r="BE18" s="5">
        <f t="shared" si="213"/>
        <v>0.66716196136701345</v>
      </c>
      <c r="BF18" s="5">
        <f t="shared" si="213"/>
        <v>0.58592692828146142</v>
      </c>
      <c r="BP18" s="5">
        <f>+BP3/BO3-1</f>
        <v>0.39999999999999991</v>
      </c>
      <c r="BQ18" s="5">
        <f>+BQ3/BP3-1</f>
        <v>0.30000000000000004</v>
      </c>
      <c r="BR18" s="5">
        <f>+BR3/BQ3-1</f>
        <v>0.19999999999999996</v>
      </c>
      <c r="BS18" s="5">
        <f t="shared" ref="BS18:BU18" si="214">+BS3/BR3-1</f>
        <v>0.19999999999999996</v>
      </c>
      <c r="BT18" s="5">
        <f t="shared" si="214"/>
        <v>0.14999999999999991</v>
      </c>
      <c r="BU18" s="5">
        <f t="shared" si="214"/>
        <v>0.14999999999999991</v>
      </c>
      <c r="BV18" s="5">
        <f t="shared" ref="BV18:BZ18" si="215">+BV3/BU3-1</f>
        <v>0.14999999999999991</v>
      </c>
      <c r="BW18" s="5">
        <f t="shared" si="215"/>
        <v>0.10000000000000009</v>
      </c>
      <c r="BX18" s="5">
        <f t="shared" si="215"/>
        <v>0.10000000000000009</v>
      </c>
      <c r="BY18" s="5">
        <f t="shared" si="215"/>
        <v>5.0000000000000044E-2</v>
      </c>
      <c r="BZ18" s="5">
        <f t="shared" si="215"/>
        <v>5.0000000000000044E-2</v>
      </c>
    </row>
    <row r="19" spans="2:78" x14ac:dyDescent="0.25">
      <c r="B19" s="7" t="s">
        <v>102</v>
      </c>
      <c r="AR19" s="5">
        <f t="shared" ref="AR19:AU19" si="216">+AR5/AR3</f>
        <v>-5.6179775280898875E-2</v>
      </c>
      <c r="AS19" s="5">
        <f t="shared" si="216"/>
        <v>1.9323671497584544E-2</v>
      </c>
      <c r="AT19" s="5">
        <f t="shared" si="216"/>
        <v>0.13257575757575757</v>
      </c>
      <c r="AU19" s="5">
        <f t="shared" si="216"/>
        <v>0.12714776632302405</v>
      </c>
      <c r="AV19" s="5">
        <f t="shared" ref="AV19:AY19" si="217">+AV5/AV3</f>
        <v>0.23008849557522124</v>
      </c>
      <c r="AW19" s="5">
        <f t="shared" si="217"/>
        <v>0.23600973236009729</v>
      </c>
      <c r="AX19" s="5">
        <f t="shared" si="217"/>
        <v>0.28399999999999997</v>
      </c>
      <c r="AY19" s="5">
        <f t="shared" si="217"/>
        <v>0.28998242530755713</v>
      </c>
      <c r="AZ19" s="5">
        <f t="shared" ref="AZ19:BC19" si="218">+AZ5/AZ3</f>
        <v>0.27787021630615644</v>
      </c>
      <c r="BA19" s="5">
        <f t="shared" si="218"/>
        <v>0.36701337295690933</v>
      </c>
      <c r="BB19" s="5">
        <f t="shared" si="218"/>
        <v>0.42083897158322064</v>
      </c>
      <c r="BC19" s="5">
        <f t="shared" si="218"/>
        <v>0.47741147741147749</v>
      </c>
      <c r="BD19" s="5">
        <f>+BD5/BD3</f>
        <v>0.53638059701492535</v>
      </c>
      <c r="BE19" s="5">
        <f t="shared" ref="BE19:BF19" si="219">+BE5/BE3</f>
        <v>0.53208556149732622</v>
      </c>
      <c r="BF19" s="5">
        <f t="shared" si="219"/>
        <v>0.57999999999999996</v>
      </c>
      <c r="BO19" s="5">
        <f t="shared" ref="BO19:BR19" si="220">+BO5/BO3</f>
        <v>0.51750537634408611</v>
      </c>
      <c r="BP19" s="5">
        <f t="shared" si="220"/>
        <v>0.57999999999999996</v>
      </c>
      <c r="BQ19" s="5">
        <f t="shared" si="220"/>
        <v>0.6</v>
      </c>
      <c r="BR19" s="5">
        <f t="shared" si="220"/>
        <v>0.62</v>
      </c>
      <c r="BS19" s="5">
        <f t="shared" ref="BS19:BU19" si="221">+BS5/BS3</f>
        <v>0.63</v>
      </c>
      <c r="BT19" s="5">
        <f t="shared" si="221"/>
        <v>0.64</v>
      </c>
      <c r="BU19" s="5">
        <f t="shared" si="221"/>
        <v>0.65</v>
      </c>
      <c r="BV19" s="5">
        <f t="shared" ref="BV19:BZ19" si="222">+BV5/BV3</f>
        <v>0.65</v>
      </c>
      <c r="BW19" s="5">
        <f t="shared" si="222"/>
        <v>0.65</v>
      </c>
      <c r="BX19" s="5">
        <f t="shared" si="222"/>
        <v>0.65</v>
      </c>
      <c r="BY19" s="5">
        <f t="shared" si="222"/>
        <v>0.65</v>
      </c>
      <c r="BZ19" s="5">
        <f t="shared" si="222"/>
        <v>0.65</v>
      </c>
    </row>
    <row r="21" spans="2:78" x14ac:dyDescent="0.25">
      <c r="B21" t="s">
        <v>93</v>
      </c>
      <c r="BD21" s="6">
        <f>+BD22-BD36</f>
        <v>-42.830000000000013</v>
      </c>
      <c r="BE21" s="6">
        <f>+BD21+BE14</f>
        <v>-6.9300000000000139</v>
      </c>
      <c r="BF21" s="6">
        <f>+BE21+BF14</f>
        <v>41.045999999999985</v>
      </c>
      <c r="BO21" s="6">
        <f>+BF21</f>
        <v>41.045999999999985</v>
      </c>
      <c r="BP21" s="6">
        <f>+BO21+BP14</f>
        <v>235.48597499999994</v>
      </c>
      <c r="BQ21" s="6">
        <f t="shared" ref="BQ21:BU21" si="223">+BP21+BQ14</f>
        <v>518.90587406249983</v>
      </c>
      <c r="BR21" s="6">
        <f t="shared" si="223"/>
        <v>888.39814683984355</v>
      </c>
      <c r="BS21" s="6">
        <f t="shared" si="223"/>
        <v>1357.4769320963376</v>
      </c>
      <c r="BT21" s="6">
        <f t="shared" si="223"/>
        <v>1923.0945120749502</v>
      </c>
      <c r="BU21" s="6">
        <f t="shared" si="223"/>
        <v>2602.5447158952607</v>
      </c>
      <c r="BV21" s="6">
        <f t="shared" ref="BV21:BZ21" si="224">+BU21+BV14</f>
        <v>3403.5642493030828</v>
      </c>
      <c r="BW21" s="6">
        <f t="shared" si="224"/>
        <v>4304.9644258698736</v>
      </c>
      <c r="BX21" s="6">
        <f t="shared" si="224"/>
        <v>5317.5437607797112</v>
      </c>
      <c r="BY21" s="6">
        <f t="shared" si="224"/>
        <v>6404.0105247804913</v>
      </c>
      <c r="BZ21" s="6">
        <f t="shared" si="224"/>
        <v>7568.2671362231977</v>
      </c>
    </row>
    <row r="22" spans="2:78" s="6" customFormat="1" x14ac:dyDescent="0.25">
      <c r="B22" s="11" t="s">
        <v>3</v>
      </c>
      <c r="BD22" s="6">
        <v>88.244</v>
      </c>
    </row>
    <row r="23" spans="2:78" s="6" customFormat="1" x14ac:dyDescent="0.25">
      <c r="B23" s="11" t="s">
        <v>78</v>
      </c>
      <c r="BD23" s="6">
        <v>30.113</v>
      </c>
      <c r="BY23" s="2" t="s">
        <v>106</v>
      </c>
      <c r="BZ23" s="5">
        <v>0.05</v>
      </c>
    </row>
    <row r="24" spans="2:78" s="6" customFormat="1" x14ac:dyDescent="0.25">
      <c r="B24" s="11" t="s">
        <v>79</v>
      </c>
      <c r="BD24" s="6">
        <v>179.81</v>
      </c>
      <c r="BY24" s="2" t="s">
        <v>103</v>
      </c>
      <c r="BZ24" s="5">
        <v>0.1</v>
      </c>
    </row>
    <row r="25" spans="2:78" s="6" customFormat="1" x14ac:dyDescent="0.25">
      <c r="B25" s="11" t="s">
        <v>80</v>
      </c>
      <c r="BD25" s="11">
        <v>5.524</v>
      </c>
      <c r="BY25" s="2" t="s">
        <v>104</v>
      </c>
      <c r="BZ25" s="5">
        <v>0.01</v>
      </c>
    </row>
    <row r="26" spans="2:78" s="6" customFormat="1" x14ac:dyDescent="0.25">
      <c r="B26" s="11" t="s">
        <v>81</v>
      </c>
      <c r="BD26" s="11">
        <v>54.326000000000001</v>
      </c>
      <c r="BY26" s="2" t="s">
        <v>105</v>
      </c>
      <c r="BZ26" s="6">
        <f>NPV(BZ24,BP14:ID14)</f>
        <v>8411.0487686530923</v>
      </c>
    </row>
    <row r="27" spans="2:78" s="6" customFormat="1" x14ac:dyDescent="0.25">
      <c r="B27" s="11" t="s">
        <v>82</v>
      </c>
      <c r="BD27" s="6">
        <f>0.479+3.53</f>
        <v>4.0089999999999995</v>
      </c>
      <c r="BY27" s="6" t="s">
        <v>107</v>
      </c>
      <c r="BZ27" s="21">
        <f>+BZ26/Main!L3</f>
        <v>35.640037155309713</v>
      </c>
    </row>
    <row r="28" spans="2:78" s="6" customFormat="1" x14ac:dyDescent="0.25">
      <c r="B28" s="11" t="s">
        <v>83</v>
      </c>
      <c r="BD28" s="11">
        <v>9.1519999999999992</v>
      </c>
    </row>
    <row r="29" spans="2:78" s="6" customFormat="1" x14ac:dyDescent="0.25">
      <c r="B29" s="11" t="s">
        <v>84</v>
      </c>
      <c r="BD29" s="11">
        <v>5.2210000000000001</v>
      </c>
      <c r="BY29" s="6" t="s">
        <v>112</v>
      </c>
      <c r="BZ29" s="6">
        <v>16</v>
      </c>
    </row>
    <row r="30" spans="2:78" s="6" customFormat="1" x14ac:dyDescent="0.25">
      <c r="B30" s="11" t="s">
        <v>85</v>
      </c>
      <c r="BD30" s="6">
        <f>SUM(BD22:BD29)</f>
        <v>376.39900000000006</v>
      </c>
      <c r="BY30" s="6" t="s">
        <v>113</v>
      </c>
      <c r="BZ30" s="6">
        <f>SUM(BZ29/BZ27)*100</f>
        <v>44.893331424645531</v>
      </c>
    </row>
    <row r="31" spans="2:78" s="6" customFormat="1" x14ac:dyDescent="0.25"/>
    <row r="32" spans="2:78" s="6" customFormat="1" x14ac:dyDescent="0.25">
      <c r="B32" s="11" t="s">
        <v>86</v>
      </c>
      <c r="BD32" s="6">
        <v>14.179</v>
      </c>
    </row>
    <row r="33" spans="2:56" s="6" customFormat="1" x14ac:dyDescent="0.25">
      <c r="B33" s="11" t="s">
        <v>87</v>
      </c>
      <c r="BD33" s="11">
        <v>27.725999999999999</v>
      </c>
    </row>
    <row r="34" spans="2:56" s="6" customFormat="1" x14ac:dyDescent="0.25">
      <c r="B34" s="11" t="s">
        <v>88</v>
      </c>
      <c r="BD34" s="6">
        <f>1.13+1.619</f>
        <v>2.7489999999999997</v>
      </c>
    </row>
    <row r="35" spans="2:56" s="6" customFormat="1" x14ac:dyDescent="0.25">
      <c r="B35" s="11" t="s">
        <v>89</v>
      </c>
      <c r="BD35" s="6">
        <f>1.142+9.182</f>
        <v>10.324</v>
      </c>
    </row>
    <row r="36" spans="2:56" s="6" customFormat="1" x14ac:dyDescent="0.25">
      <c r="B36" s="11" t="s">
        <v>4</v>
      </c>
      <c r="BD36" s="6">
        <v>131.07400000000001</v>
      </c>
    </row>
    <row r="37" spans="2:56" s="6" customFormat="1" x14ac:dyDescent="0.25">
      <c r="B37" s="11" t="s">
        <v>90</v>
      </c>
      <c r="BD37" s="11">
        <v>1.6879999999999999</v>
      </c>
    </row>
    <row r="38" spans="2:56" s="6" customFormat="1" x14ac:dyDescent="0.25">
      <c r="B38" s="11" t="s">
        <v>92</v>
      </c>
      <c r="BD38" s="11">
        <v>0.39</v>
      </c>
    </row>
    <row r="39" spans="2:56" s="6" customFormat="1" x14ac:dyDescent="0.25">
      <c r="B39" s="11" t="s">
        <v>91</v>
      </c>
      <c r="BD39" s="11">
        <v>188.26900000000001</v>
      </c>
    </row>
    <row r="40" spans="2:56" s="6" customFormat="1" x14ac:dyDescent="0.25">
      <c r="B40" s="11" t="s">
        <v>85</v>
      </c>
      <c r="BD40" s="6">
        <f>SUM(BD32:BD39)</f>
        <v>376.399</v>
      </c>
    </row>
  </sheetData>
  <hyperlinks>
    <hyperlink ref="A1" location="Main!A1" display="Main" xr:uid="{B150C4FD-8C1A-4F74-93EF-A498FE77B20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Zhang, Ryan</cp:lastModifiedBy>
  <dcterms:created xsi:type="dcterms:W3CDTF">2024-10-01T20:45:09Z</dcterms:created>
  <dcterms:modified xsi:type="dcterms:W3CDTF">2025-01-29T08:00:41Z</dcterms:modified>
</cp:coreProperties>
</file>