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orikuni\アーバンレック Dropbox\アーバンレック共有\1.システム工場\10.税法に関する計算ツール\11.相続・贈与\0.相続税計算：相続税節税計算\"/>
    </mc:Choice>
  </mc:AlternateContent>
  <xr:revisionPtr revIDLastSave="0" documentId="13_ncr:1_{B785CF20-6249-4139-8A27-EA91328571D8}" xr6:coauthVersionLast="47" xr6:coauthVersionMax="47" xr10:uidLastSave="{00000000-0000-0000-0000-000000000000}"/>
  <bookViews>
    <workbookView xWindow="28680" yWindow="-120" windowWidth="29040" windowHeight="15840" activeTab="1" xr2:uid="{4AE0C640-6282-4471-AB84-394C0B5844EE}"/>
  </bookViews>
  <sheets>
    <sheet name="Sheet1" sheetId="1" r:id="rId1"/>
    <sheet name="相続税計算(分割額簡易版)"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6" i="2" l="1"/>
  <c r="B195" i="2"/>
  <c r="B194" i="2"/>
  <c r="B193" i="2"/>
  <c r="B192" i="2"/>
  <c r="B191" i="2"/>
  <c r="B190" i="2"/>
  <c r="F162" i="2"/>
  <c r="E162" i="2"/>
  <c r="H153" i="2"/>
  <c r="C145" i="2"/>
  <c r="I145" i="2" s="1"/>
  <c r="I146" i="2" s="1"/>
  <c r="H144" i="2"/>
  <c r="H146" i="2" s="1"/>
  <c r="E144" i="2"/>
  <c r="C144" i="2"/>
  <c r="C132" i="2"/>
  <c r="C143" i="2" s="1"/>
  <c r="G143" i="2" s="1"/>
  <c r="G146" i="2" s="1"/>
  <c r="C114" i="2"/>
  <c r="F57" i="2"/>
  <c r="E57" i="2"/>
  <c r="F56" i="2"/>
  <c r="E56" i="2"/>
  <c r="F55" i="2"/>
  <c r="E55" i="2"/>
  <c r="D55" i="2"/>
  <c r="F54" i="2"/>
  <c r="E54" i="2"/>
  <c r="F53" i="2"/>
  <c r="E53" i="2"/>
  <c r="F52" i="2"/>
  <c r="E52" i="2"/>
  <c r="D52" i="2"/>
  <c r="F51" i="2"/>
  <c r="E51" i="2"/>
  <c r="E50" i="2"/>
  <c r="G27" i="2"/>
  <c r="G36" i="2" s="1"/>
  <c r="A10" i="2"/>
  <c r="A9" i="2"/>
  <c r="C150" i="2"/>
  <c r="A7" i="2"/>
  <c r="F6" i="2"/>
  <c r="A8" i="2" l="1"/>
  <c r="C131" i="2" s="1"/>
  <c r="D56" i="2"/>
  <c r="D57" i="2"/>
  <c r="H151" i="2"/>
  <c r="H154" i="2"/>
  <c r="D33" i="2"/>
  <c r="D37" i="2"/>
  <c r="E33" i="2"/>
  <c r="E37" i="2"/>
  <c r="D51" i="2"/>
  <c r="H152" i="2"/>
  <c r="D162" i="2"/>
  <c r="F145" i="2"/>
  <c r="G33" i="2"/>
  <c r="D30" i="2"/>
  <c r="E34" i="2"/>
  <c r="F37" i="2"/>
  <c r="G37" i="2"/>
  <c r="E30" i="2"/>
  <c r="G30" i="2"/>
  <c r="G34" i="2"/>
  <c r="G38" i="2"/>
  <c r="D53" i="2"/>
  <c r="C142" i="2"/>
  <c r="H155" i="2"/>
  <c r="C30" i="2"/>
  <c r="F34" i="2"/>
  <c r="D31" i="2"/>
  <c r="D35" i="2"/>
  <c r="D39" i="2"/>
  <c r="F33" i="2"/>
  <c r="D34" i="2"/>
  <c r="F30" i="2"/>
  <c r="E31" i="2"/>
  <c r="E35" i="2"/>
  <c r="E39" i="2"/>
  <c r="H156" i="2"/>
  <c r="D38" i="2"/>
  <c r="E38" i="2"/>
  <c r="F38" i="2"/>
  <c r="F31" i="2"/>
  <c r="F35" i="2"/>
  <c r="F39" i="2"/>
  <c r="D54" i="2"/>
  <c r="G35" i="2"/>
  <c r="G31" i="2"/>
  <c r="D143" i="2"/>
  <c r="E32" i="2"/>
  <c r="E36" i="2"/>
  <c r="G39" i="2"/>
  <c r="D32" i="2"/>
  <c r="D36" i="2"/>
  <c r="F32" i="2"/>
  <c r="F36" i="2"/>
  <c r="G32" i="2"/>
  <c r="E164" i="2" l="1"/>
  <c r="F168" i="2"/>
  <c r="F164" i="2"/>
  <c r="F167" i="2"/>
  <c r="F170" i="2"/>
  <c r="F169" i="2"/>
  <c r="E167" i="2"/>
  <c r="F166" i="2"/>
  <c r="E165" i="2"/>
  <c r="E168" i="2"/>
  <c r="E170" i="2"/>
  <c r="E166" i="2"/>
  <c r="F165" i="2"/>
  <c r="F171" i="2" s="1"/>
  <c r="F172" i="2" s="1"/>
  <c r="E169" i="2"/>
  <c r="C149" i="2"/>
  <c r="C164" i="2" s="1"/>
  <c r="D164" i="2"/>
  <c r="G40" i="2"/>
  <c r="J142" i="2"/>
  <c r="J146" i="2" s="1"/>
  <c r="F142" i="2"/>
  <c r="F146" i="2" s="1"/>
  <c r="E142" i="2"/>
  <c r="E146" i="2" s="1"/>
  <c r="D142" i="2"/>
  <c r="D146" i="2" s="1"/>
  <c r="C146" i="2" s="1"/>
  <c r="C134" i="2" s="1"/>
  <c r="D169" i="2" l="1"/>
  <c r="D166" i="2"/>
  <c r="D170" i="2"/>
  <c r="D167" i="2"/>
  <c r="F158" i="2"/>
  <c r="E45" i="2" s="1"/>
  <c r="C168" i="2"/>
  <c r="C166" i="2"/>
  <c r="C170" i="2"/>
  <c r="D165" i="2"/>
  <c r="G158" i="2"/>
  <c r="F45" i="2" s="1"/>
  <c r="I154" i="2"/>
  <c r="I155" i="2"/>
  <c r="D171" i="2"/>
  <c r="D172" i="2" s="1"/>
  <c r="I157" i="2"/>
  <c r="E158" i="2"/>
  <c r="D45" i="2" s="1"/>
  <c r="I151" i="2"/>
  <c r="I152" i="2"/>
  <c r="I153" i="2"/>
  <c r="C165" i="2"/>
  <c r="I156" i="2"/>
  <c r="D158" i="2"/>
  <c r="C45" i="2" s="1"/>
  <c r="C167" i="2"/>
  <c r="C169" i="2"/>
  <c r="D168" i="2"/>
  <c r="E171" i="2"/>
  <c r="E172" i="2" s="1"/>
  <c r="C137" i="2"/>
  <c r="C138" i="2" s="1"/>
  <c r="F7" i="2" s="1"/>
  <c r="F8" i="2" s="1"/>
  <c r="C171" i="2"/>
  <c r="C172" i="2" s="1"/>
  <c r="D174" i="2" l="1"/>
  <c r="F173" i="2"/>
  <c r="F174" i="2" s="1"/>
  <c r="E173" i="2"/>
  <c r="E174" i="2" s="1"/>
  <c r="D173" i="2"/>
  <c r="C173" i="2"/>
  <c r="C174" i="2" s="1"/>
  <c r="G8" i="2"/>
  <c r="B161" i="2"/>
  <c r="D182" i="2" l="1"/>
  <c r="D180" i="2"/>
  <c r="D177" i="2"/>
  <c r="D176" i="2"/>
  <c r="D175" i="2"/>
  <c r="D181" i="2"/>
  <c r="D179" i="2"/>
  <c r="D178" i="2"/>
  <c r="C182" i="2"/>
  <c r="C178" i="2"/>
  <c r="C177" i="2"/>
  <c r="C180" i="2"/>
  <c r="C176" i="2"/>
  <c r="C179" i="2"/>
  <c r="C175" i="2"/>
  <c r="C181" i="2"/>
  <c r="E182" i="2"/>
  <c r="E177" i="2"/>
  <c r="E176" i="2"/>
  <c r="E175" i="2"/>
  <c r="E179" i="2"/>
  <c r="E178" i="2"/>
  <c r="E180" i="2"/>
  <c r="E181" i="2"/>
  <c r="F182" i="2"/>
  <c r="F181" i="2"/>
  <c r="F177" i="2"/>
  <c r="F176" i="2"/>
  <c r="F179" i="2"/>
  <c r="F175" i="2"/>
  <c r="F178" i="2"/>
  <c r="F180" i="2"/>
  <c r="C183" i="2" l="1"/>
  <c r="F183" i="2"/>
  <c r="D183" i="2"/>
  <c r="D184" i="2" s="1"/>
  <c r="E183" i="2"/>
  <c r="C184" i="2" l="1"/>
  <c r="C48" i="2"/>
  <c r="F49" i="2"/>
  <c r="F48" i="2"/>
  <c r="F184" i="2"/>
  <c r="F50" i="2"/>
  <c r="E49" i="2"/>
  <c r="E48" i="2"/>
  <c r="E184" i="2"/>
  <c r="D50" i="2"/>
  <c r="D49" i="2"/>
  <c r="D48" i="2"/>
  <c r="E47" i="2" l="1"/>
  <c r="C185" i="2"/>
  <c r="F9" i="2" s="1"/>
  <c r="G9" i="2" s="1"/>
  <c r="F47" i="2"/>
  <c r="D47" i="2"/>
  <c r="G48" i="2"/>
  <c r="G47" i="2" s="1"/>
  <c r="C47" i="2"/>
  <c r="G58" i="2" l="1"/>
  <c r="F125" i="2" l="1"/>
  <c r="E122" i="2"/>
  <c r="D119" i="2"/>
  <c r="D109" i="2"/>
  <c r="G102" i="2"/>
  <c r="G82" i="2"/>
  <c r="F79" i="2"/>
  <c r="E76" i="2"/>
  <c r="D122" i="2"/>
  <c r="G105" i="2"/>
  <c r="F82" i="2"/>
  <c r="D76" i="2"/>
  <c r="G108" i="2"/>
  <c r="F105" i="2"/>
  <c r="E82" i="2"/>
  <c r="D79" i="2"/>
  <c r="F118" i="2"/>
  <c r="E105" i="2"/>
  <c r="C79" i="2"/>
  <c r="C106" i="2" s="1"/>
  <c r="C120" i="2" s="1"/>
  <c r="E125" i="2"/>
  <c r="F102" i="2"/>
  <c r="E79" i="2"/>
  <c r="G118" i="2"/>
  <c r="E102" i="2"/>
  <c r="C76" i="2"/>
  <c r="C103" i="2" s="1"/>
  <c r="C117" i="2" s="1"/>
  <c r="G111" i="2"/>
  <c r="D102" i="2"/>
  <c r="D125" i="2"/>
  <c r="G121" i="2"/>
  <c r="F108" i="2"/>
  <c r="D82" i="2"/>
  <c r="G75" i="2"/>
  <c r="G124" i="2"/>
  <c r="F121" i="2"/>
  <c r="E118" i="2"/>
  <c r="F111" i="2"/>
  <c r="E108" i="2"/>
  <c r="D105" i="2"/>
  <c r="C82" i="2"/>
  <c r="C109" i="2" s="1"/>
  <c r="C123" i="2" s="1"/>
  <c r="G78" i="2"/>
  <c r="F75" i="2"/>
  <c r="F124" i="2"/>
  <c r="E121" i="2"/>
  <c r="D118" i="2"/>
  <c r="E111" i="2"/>
  <c r="D108" i="2"/>
  <c r="G81" i="2"/>
  <c r="F78" i="2"/>
  <c r="E75" i="2"/>
  <c r="E117" i="2"/>
  <c r="G77" i="2"/>
  <c r="D117" i="2"/>
  <c r="G83" i="2"/>
  <c r="G116" i="2"/>
  <c r="F116" i="2"/>
  <c r="E124" i="2"/>
  <c r="D121" i="2"/>
  <c r="D111" i="2"/>
  <c r="G104" i="2"/>
  <c r="G84" i="2"/>
  <c r="F81" i="2"/>
  <c r="E78" i="2"/>
  <c r="D75" i="2"/>
  <c r="E107" i="2"/>
  <c r="C81" i="2"/>
  <c r="C108" i="2" s="1"/>
  <c r="C122" i="2" s="1"/>
  <c r="D107" i="2"/>
  <c r="F80" i="2"/>
  <c r="G106" i="2"/>
  <c r="F106" i="2"/>
  <c r="D124" i="2"/>
  <c r="G117" i="2"/>
  <c r="G107" i="2"/>
  <c r="F104" i="2"/>
  <c r="F84" i="2"/>
  <c r="E81" i="2"/>
  <c r="D78" i="2"/>
  <c r="F110" i="2"/>
  <c r="D104" i="2"/>
  <c r="E110" i="2"/>
  <c r="C84" i="2"/>
  <c r="C111" i="2" s="1"/>
  <c r="C125" i="2" s="1"/>
  <c r="E123" i="2"/>
  <c r="G103" i="2"/>
  <c r="C77" i="2"/>
  <c r="C104" i="2" s="1"/>
  <c r="C118" i="2" s="1"/>
  <c r="G120" i="2"/>
  <c r="F117" i="2"/>
  <c r="G110" i="2"/>
  <c r="F107" i="2"/>
  <c r="E104" i="2"/>
  <c r="E84" i="2"/>
  <c r="D81" i="2"/>
  <c r="C78" i="2"/>
  <c r="C105" i="2" s="1"/>
  <c r="C119" i="2" s="1"/>
  <c r="G63" i="2"/>
  <c r="G123" i="2"/>
  <c r="D84" i="2"/>
  <c r="G80" i="2"/>
  <c r="E77" i="2"/>
  <c r="F83" i="2"/>
  <c r="E103" i="2"/>
  <c r="F120" i="2"/>
  <c r="E120" i="2"/>
  <c r="G119" i="2"/>
  <c r="E83" i="2"/>
  <c r="F123" i="2"/>
  <c r="F77" i="2"/>
  <c r="D120" i="2"/>
  <c r="E80" i="2"/>
  <c r="D80" i="2"/>
  <c r="D110" i="2"/>
  <c r="G109" i="2"/>
  <c r="D123" i="2"/>
  <c r="F103" i="2"/>
  <c r="D77" i="2"/>
  <c r="G122" i="2"/>
  <c r="F119" i="2"/>
  <c r="E116" i="2"/>
  <c r="F109" i="2"/>
  <c r="E106" i="2"/>
  <c r="D103" i="2"/>
  <c r="D83" i="2"/>
  <c r="C80" i="2"/>
  <c r="C107" i="2" s="1"/>
  <c r="C121" i="2" s="1"/>
  <c r="G76" i="2"/>
  <c r="G125" i="2"/>
  <c r="F122" i="2"/>
  <c r="E119" i="2"/>
  <c r="D116" i="2"/>
  <c r="E109" i="2"/>
  <c r="D106" i="2"/>
  <c r="C83" i="2"/>
  <c r="C110" i="2" s="1"/>
  <c r="C124" i="2" s="1"/>
  <c r="G79" i="2"/>
  <c r="F76" i="2"/>
  <c r="C75" i="2"/>
  <c r="G85" i="2" l="1"/>
  <c r="C116" i="2" s="1"/>
  <c r="G126" i="2" s="1"/>
  <c r="F11" i="2" s="1"/>
  <c r="G11" i="2" s="1"/>
  <c r="C102" i="2" l="1"/>
  <c r="G112" i="2" s="1"/>
  <c r="F10" i="2" s="1"/>
  <c r="G10" i="2" s="1"/>
</calcChain>
</file>

<file path=xl/sharedStrings.xml><?xml version="1.0" encoding="utf-8"?>
<sst xmlns="http://schemas.openxmlformats.org/spreadsheetml/2006/main" count="130" uniqueCount="89">
  <si>
    <t>クリアーボタンを押してから白抜きセルに上から順に入力してください。</t>
    <rPh sb="8" eb="9">
      <t>オ</t>
    </rPh>
    <rPh sb="13" eb="15">
      <t>シロヌ</t>
    </rPh>
    <rPh sb="19" eb="20">
      <t>ウエ</t>
    </rPh>
    <rPh sb="22" eb="23">
      <t>ジュン</t>
    </rPh>
    <rPh sb="24" eb="26">
      <t>ニュウリョク</t>
    </rPh>
    <phoneticPr fontId="4"/>
  </si>
  <si>
    <t>この速算表で計算した法定相続人ごとの税額を合計したものが相続税の総額になります。</t>
  </si>
  <si>
    <t>課税対象総額</t>
    <rPh sb="0" eb="2">
      <t>カゼイ</t>
    </rPh>
    <rPh sb="2" eb="4">
      <t>タイショウ</t>
    </rPh>
    <rPh sb="4" eb="6">
      <t>ソウガク</t>
    </rPh>
    <phoneticPr fontId="4"/>
  </si>
  <si>
    <t>有</t>
    <rPh sb="0" eb="1">
      <t>ア</t>
    </rPh>
    <phoneticPr fontId="4"/>
  </si>
  <si>
    <t>課税価格の合計額</t>
    <rPh sb="0" eb="4">
      <t>カゼイカカク</t>
    </rPh>
    <rPh sb="5" eb="7">
      <t>ゴウケイ</t>
    </rPh>
    <rPh sb="7" eb="8">
      <t>ガク</t>
    </rPh>
    <phoneticPr fontId="4"/>
  </si>
  <si>
    <t>配偶者の有無</t>
    <rPh sb="0" eb="3">
      <t>ハイグウシャ</t>
    </rPh>
    <rPh sb="4" eb="6">
      <t>ウム</t>
    </rPh>
    <phoneticPr fontId="4"/>
  </si>
  <si>
    <t>無</t>
    <rPh sb="0" eb="1">
      <t>ム</t>
    </rPh>
    <phoneticPr fontId="4"/>
  </si>
  <si>
    <t>基礎控除</t>
    <rPh sb="0" eb="4">
      <t>キソコウジョ</t>
    </rPh>
    <phoneticPr fontId="4"/>
  </si>
  <si>
    <t>子供の数</t>
    <rPh sb="0" eb="2">
      <t>コドモ</t>
    </rPh>
    <rPh sb="3" eb="4">
      <t>カズ</t>
    </rPh>
    <phoneticPr fontId="4"/>
  </si>
  <si>
    <t>課税遺産総額</t>
    <rPh sb="0" eb="2">
      <t>カゼイ</t>
    </rPh>
    <rPh sb="2" eb="4">
      <t>イサン</t>
    </rPh>
    <rPh sb="4" eb="6">
      <t>ソウガク</t>
    </rPh>
    <phoneticPr fontId="4"/>
  </si>
  <si>
    <t>父母の数</t>
    <rPh sb="0" eb="2">
      <t>チチハハ</t>
    </rPh>
    <rPh sb="3" eb="4">
      <t>カズ</t>
    </rPh>
    <phoneticPr fontId="4"/>
  </si>
  <si>
    <t>相続税額総額</t>
    <rPh sb="0" eb="4">
      <t>ソウゾクゼイガク</t>
    </rPh>
    <rPh sb="4" eb="6">
      <t>ソウガク</t>
    </rPh>
    <phoneticPr fontId="4"/>
  </si>
  <si>
    <t>兄弟姉妹の数</t>
    <rPh sb="0" eb="4">
      <t>キョウダイシマイ</t>
    </rPh>
    <rPh sb="5" eb="6">
      <t>カズ</t>
    </rPh>
    <phoneticPr fontId="4"/>
  </si>
  <si>
    <t>1億6千万円控除</t>
    <rPh sb="1" eb="2">
      <t>オク</t>
    </rPh>
    <rPh sb="3" eb="4">
      <t>セン</t>
    </rPh>
    <rPh sb="4" eb="6">
      <t>マンエン</t>
    </rPh>
    <rPh sb="6" eb="8">
      <t>コウジョ</t>
    </rPh>
    <phoneticPr fontId="4"/>
  </si>
  <si>
    <t>子供の内の養子の数</t>
    <rPh sb="0" eb="2">
      <t>コドモ</t>
    </rPh>
    <rPh sb="3" eb="4">
      <t>ウチ</t>
    </rPh>
    <rPh sb="5" eb="7">
      <t>ヨウシ</t>
    </rPh>
    <rPh sb="8" eb="9">
      <t>カズ</t>
    </rPh>
    <phoneticPr fontId="4"/>
  </si>
  <si>
    <t>養子の内孫養子の数</t>
    <rPh sb="0" eb="2">
      <t>ヨウシ</t>
    </rPh>
    <rPh sb="3" eb="4">
      <t>ウチ</t>
    </rPh>
    <rPh sb="4" eb="7">
      <t>マゴヨウシ</t>
    </rPh>
    <rPh sb="8" eb="9">
      <t>カズ</t>
    </rPh>
    <phoneticPr fontId="4"/>
  </si>
  <si>
    <t>法定相続人以外</t>
    <rPh sb="0" eb="7">
      <t>ホウテイソウゾクニンイガイ</t>
    </rPh>
    <phoneticPr fontId="4"/>
  </si>
  <si>
    <t>上記の分割割合で計算した各法定相続人の取得した課税遺産額</t>
    <rPh sb="0" eb="2">
      <t>ジョウキ</t>
    </rPh>
    <rPh sb="3" eb="7">
      <t>ブンカツワリアイ</t>
    </rPh>
    <rPh sb="8" eb="10">
      <t>ケイサン</t>
    </rPh>
    <rPh sb="12" eb="13">
      <t>カク</t>
    </rPh>
    <rPh sb="13" eb="18">
      <t>ホウテイソウゾクニン</t>
    </rPh>
    <rPh sb="19" eb="21">
      <t>シュトク</t>
    </rPh>
    <rPh sb="23" eb="28">
      <t>カゼイイサンガク</t>
    </rPh>
    <phoneticPr fontId="4"/>
  </si>
  <si>
    <t>実際の資産の分割額</t>
    <rPh sb="0" eb="2">
      <t>ジッサイ</t>
    </rPh>
    <rPh sb="3" eb="5">
      <t>シサン</t>
    </rPh>
    <rPh sb="6" eb="8">
      <t>ブンカツ</t>
    </rPh>
    <rPh sb="8" eb="9">
      <t>ガク</t>
    </rPh>
    <phoneticPr fontId="4"/>
  </si>
  <si>
    <t>子供</t>
    <rPh sb="0" eb="2">
      <t>コドモ</t>
    </rPh>
    <phoneticPr fontId="4"/>
  </si>
  <si>
    <t>父・母</t>
    <rPh sb="0" eb="1">
      <t>チチ</t>
    </rPh>
    <rPh sb="2" eb="3">
      <t>ハハ</t>
    </rPh>
    <phoneticPr fontId="4"/>
  </si>
  <si>
    <t>兄弟姉妹</t>
    <rPh sb="0" eb="4">
      <t>キョウダイシマイ</t>
    </rPh>
    <phoneticPr fontId="4"/>
  </si>
  <si>
    <t>相続税の総額の実際の相続分に応じて各相続人に割り当てる</t>
  </si>
  <si>
    <t>実際の資産分割割合</t>
    <rPh sb="0" eb="2">
      <t>ジッサイ</t>
    </rPh>
    <rPh sb="3" eb="5">
      <t>シサン</t>
    </rPh>
    <rPh sb="5" eb="7">
      <t>ブンカツ</t>
    </rPh>
    <rPh sb="7" eb="9">
      <t>ワリアイ</t>
    </rPh>
    <phoneticPr fontId="4"/>
  </si>
  <si>
    <t>配偶者</t>
    <rPh sb="0" eb="3">
      <t>ハイグウシャ</t>
    </rPh>
    <phoneticPr fontId="4"/>
  </si>
  <si>
    <t>法定相続人以外</t>
    <rPh sb="0" eb="2">
      <t>ホウテイ</t>
    </rPh>
    <rPh sb="2" eb="5">
      <t>ソウゾクニン</t>
    </rPh>
    <rPh sb="5" eb="7">
      <t>イガイ</t>
    </rPh>
    <phoneticPr fontId="4"/>
  </si>
  <si>
    <t>課税遺産総額を、各法定相続人が民法に定める法定相続分に従って取得したものとして、各法定相続人の取得金額を計算します。</t>
  </si>
  <si>
    <t>相続税の総額を計算する</t>
    <rPh sb="0" eb="3">
      <t>ソウゾクゼイ</t>
    </rPh>
    <rPh sb="4" eb="6">
      <t>ソウガク</t>
    </rPh>
    <rPh sb="7" eb="9">
      <t>ケイサン</t>
    </rPh>
    <phoneticPr fontId="4"/>
  </si>
  <si>
    <t>相続税総額</t>
    <rPh sb="0" eb="3">
      <t>ソウゾクゼイ</t>
    </rPh>
    <rPh sb="3" eb="5">
      <t>ソウガク</t>
    </rPh>
    <phoneticPr fontId="4"/>
  </si>
  <si>
    <t>法定相続割合</t>
    <rPh sb="0" eb="2">
      <t>ホウテイ</t>
    </rPh>
    <rPh sb="2" eb="4">
      <t>ソウゾク</t>
    </rPh>
    <rPh sb="4" eb="6">
      <t>ワリアイ</t>
    </rPh>
    <phoneticPr fontId="4"/>
  </si>
  <si>
    <t>人数</t>
    <rPh sb="0" eb="2">
      <t>ニンズウ</t>
    </rPh>
    <phoneticPr fontId="4"/>
  </si>
  <si>
    <t>合計額</t>
    <rPh sb="0" eb="3">
      <t>ゴウケイガク</t>
    </rPh>
    <phoneticPr fontId="4"/>
  </si>
  <si>
    <t>法定相続分の取得金額＝課税遺産総額×各法定相続人の法定相続分</t>
  </si>
  <si>
    <t>○　相続税の速算表</t>
  </si>
  <si>
    <t>法定相続分に応ずる取得金額</t>
  </si>
  <si>
    <t>税率</t>
  </si>
  <si>
    <t>控除額</t>
  </si>
  <si>
    <t>∞</t>
  </si>
  <si>
    <t>各相続人が負担すべき相続税額＝相続税の総額×(各相続人が実際に取得した遺産の課税価格÷課税価格の合計額）</t>
    <rPh sb="0" eb="4">
      <t>カクソウゾクニン</t>
    </rPh>
    <rPh sb="5" eb="7">
      <t>フタン</t>
    </rPh>
    <rPh sb="10" eb="12">
      <t>ソウゾク</t>
    </rPh>
    <rPh sb="12" eb="14">
      <t>ゼイガク</t>
    </rPh>
    <rPh sb="15" eb="18">
      <t>ソウゾクゼイ</t>
    </rPh>
    <rPh sb="19" eb="21">
      <t>ソウガク</t>
    </rPh>
    <rPh sb="23" eb="27">
      <t>カクソウゾクニン</t>
    </rPh>
    <rPh sb="28" eb="30">
      <t>ジッサイ</t>
    </rPh>
    <rPh sb="31" eb="33">
      <t>シュトク</t>
    </rPh>
    <rPh sb="35" eb="37">
      <t>イサン</t>
    </rPh>
    <rPh sb="38" eb="40">
      <t>カゼイ</t>
    </rPh>
    <rPh sb="40" eb="42">
      <t>カカク</t>
    </rPh>
    <rPh sb="43" eb="45">
      <t>カゼイ</t>
    </rPh>
    <rPh sb="45" eb="47">
      <t>カカク</t>
    </rPh>
    <rPh sb="48" eb="50">
      <t>ゴウケイ</t>
    </rPh>
    <rPh sb="50" eb="51">
      <t>ガクソウゾクゼイガクソウゾクゼイソウガクカクソウゾクニンジッサイシュトクイサンカゼイカカクカゼイカカクゴウケイガク</t>
    </rPh>
    <phoneticPr fontId="4"/>
  </si>
  <si>
    <t>実際の各人相続分担金</t>
    <rPh sb="0" eb="2">
      <t>ジッサイ</t>
    </rPh>
    <rPh sb="3" eb="5">
      <t>カクジン</t>
    </rPh>
    <rPh sb="5" eb="7">
      <t>ソウゾク</t>
    </rPh>
    <rPh sb="7" eb="10">
      <t>ブンタンキン</t>
    </rPh>
    <phoneticPr fontId="4"/>
  </si>
  <si>
    <t>各相続人の納付税額を求める</t>
  </si>
  <si>
    <t>　最後に、各相続人が負担すべき相続税額から各種の税額控除額を差し引いた残りの額が各人の納付税額になります。</t>
  </si>
  <si>
    <t>　ただし、財産を取得した人が被相続人の配偶者、父母、子供以外の者である場合、税額控除を差し引く前の相続税額にその20％相当額を加算した後、税額控除額を差し引きます。</t>
  </si>
  <si>
    <t>各人の控除後の税額＝各相続人が負担すべき相続税額＋相続税額の２割加算</t>
  </si>
  <si>
    <t>－暦年課税分の贈与税額控除</t>
  </si>
  <si>
    <t>－配偶者の税額軽減</t>
  </si>
  <si>
    <t>－未成年者控除</t>
  </si>
  <si>
    <t>－障害者控除</t>
  </si>
  <si>
    <t>－相次相続控除</t>
  </si>
  <si>
    <t>－外国税額控除</t>
  </si>
  <si>
    <t>各人の納付税額＝各人の控除後の税額－相続時精算課税分の贈与税相当額（外国税額控除前の税額）</t>
  </si>
  <si>
    <t>配偶者控除１億６千万円を控除した場合</t>
    <rPh sb="0" eb="3">
      <t>ハイグウシャ</t>
    </rPh>
    <rPh sb="3" eb="5">
      <t>コウジョ</t>
    </rPh>
    <rPh sb="6" eb="11">
      <t>6000マンエン</t>
    </rPh>
    <rPh sb="12" eb="14">
      <t>コウジョ</t>
    </rPh>
    <rPh sb="16" eb="18">
      <t>バアイ</t>
    </rPh>
    <phoneticPr fontId="4"/>
  </si>
  <si>
    <t>孫養子20%増額</t>
    <rPh sb="0" eb="3">
      <t>マゴヨウシ</t>
    </rPh>
    <rPh sb="6" eb="8">
      <t>ゾウガク</t>
    </rPh>
    <phoneticPr fontId="4"/>
  </si>
  <si>
    <t>配偶者16000万円控除</t>
    <rPh sb="0" eb="3">
      <t>ハイグウシャ</t>
    </rPh>
    <rPh sb="8" eb="10">
      <t>マンエン</t>
    </rPh>
    <rPh sb="10" eb="12">
      <t>コウジョ</t>
    </rPh>
    <phoneticPr fontId="4"/>
  </si>
  <si>
    <t>課税遺産総額の50%を取得した場合</t>
    <rPh sb="0" eb="6">
      <t>カゼイイサンソウガク</t>
    </rPh>
    <rPh sb="11" eb="13">
      <t>シュトク</t>
    </rPh>
    <rPh sb="15" eb="17">
      <t>バアイ</t>
    </rPh>
    <phoneticPr fontId="4"/>
  </si>
  <si>
    <t>配偶者50%控除</t>
    <rPh sb="0" eb="3">
      <t>ハイグウシャ</t>
    </rPh>
    <rPh sb="6" eb="8">
      <t>コウジョ</t>
    </rPh>
    <phoneticPr fontId="4"/>
  </si>
  <si>
    <t>相続人関係状況</t>
    <rPh sb="0" eb="2">
      <t>ソウゾク</t>
    </rPh>
    <rPh sb="2" eb="3">
      <t>ニン</t>
    </rPh>
    <rPh sb="3" eb="5">
      <t>カンケイ</t>
    </rPh>
    <rPh sb="5" eb="7">
      <t>ジョウキョウ</t>
    </rPh>
    <phoneticPr fontId="4"/>
  </si>
  <si>
    <t>家族の相関関係の分類</t>
    <rPh sb="0" eb="2">
      <t>カゾク</t>
    </rPh>
    <rPh sb="3" eb="7">
      <t>ソウカンカンケイ</t>
    </rPh>
    <rPh sb="8" eb="10">
      <t>ブンルイ</t>
    </rPh>
    <phoneticPr fontId="4"/>
  </si>
  <si>
    <t>法定相続子供の数</t>
    <rPh sb="0" eb="2">
      <t>ホウテイ</t>
    </rPh>
    <rPh sb="2" eb="4">
      <t>ソウゾク</t>
    </rPh>
    <rPh sb="4" eb="6">
      <t>コドモ</t>
    </rPh>
    <rPh sb="7" eb="8">
      <t>カズ</t>
    </rPh>
    <phoneticPr fontId="4"/>
  </si>
  <si>
    <t>配偶者と子供</t>
    <rPh sb="0" eb="3">
      <t>ハイグウシャ</t>
    </rPh>
    <rPh sb="4" eb="6">
      <t>コドモ</t>
    </rPh>
    <phoneticPr fontId="4"/>
  </si>
  <si>
    <t>基礎控除の計算</t>
    <rPh sb="0" eb="4">
      <t>キソコウジョ</t>
    </rPh>
    <rPh sb="5" eb="7">
      <t>ケイサン</t>
    </rPh>
    <phoneticPr fontId="4"/>
  </si>
  <si>
    <t>配偶者と父・母(子供はいない)</t>
    <rPh sb="0" eb="3">
      <t>ハイグウシャ</t>
    </rPh>
    <rPh sb="4" eb="5">
      <t>チチ</t>
    </rPh>
    <rPh sb="6" eb="7">
      <t>ハハ</t>
    </rPh>
    <rPh sb="8" eb="10">
      <t>コドモ</t>
    </rPh>
    <phoneticPr fontId="4"/>
  </si>
  <si>
    <t>法定相続人の数</t>
    <rPh sb="0" eb="5">
      <t>ホウテイソウゾクニン</t>
    </rPh>
    <rPh sb="6" eb="7">
      <t>カズ</t>
    </rPh>
    <phoneticPr fontId="4"/>
  </si>
  <si>
    <t>配偶者と兄弟姉妹(子供・両親はいない)</t>
    <rPh sb="0" eb="3">
      <t>ハイグウシャ</t>
    </rPh>
    <rPh sb="4" eb="8">
      <t>キョウダイシマイ</t>
    </rPh>
    <rPh sb="9" eb="11">
      <t>コドモ</t>
    </rPh>
    <rPh sb="12" eb="14">
      <t>リョウシン</t>
    </rPh>
    <phoneticPr fontId="4"/>
  </si>
  <si>
    <t>一律</t>
    <rPh sb="0" eb="2">
      <t>イチリツ</t>
    </rPh>
    <phoneticPr fontId="4"/>
  </si>
  <si>
    <t>子供だけ(配偶者いない)</t>
    <rPh sb="0" eb="2">
      <t>コドモ</t>
    </rPh>
    <rPh sb="5" eb="8">
      <t>ハイグウシャ</t>
    </rPh>
    <phoneticPr fontId="4"/>
  </si>
  <si>
    <t>控除額/相続人</t>
    <rPh sb="0" eb="3">
      <t>コウジョガク</t>
    </rPh>
    <rPh sb="4" eb="7">
      <t>ソウゾクニン</t>
    </rPh>
    <phoneticPr fontId="4"/>
  </si>
  <si>
    <t>父・母だけ(配偶者・子供はいない)</t>
    <rPh sb="0" eb="1">
      <t>チチ</t>
    </rPh>
    <rPh sb="2" eb="3">
      <t>ハハ</t>
    </rPh>
    <rPh sb="6" eb="9">
      <t>ハイグウシャ</t>
    </rPh>
    <rPh sb="10" eb="12">
      <t>コドモ</t>
    </rPh>
    <phoneticPr fontId="4"/>
  </si>
  <si>
    <t>相続人控除</t>
    <rPh sb="0" eb="5">
      <t>ソウゾクニンコウジョ</t>
    </rPh>
    <phoneticPr fontId="4"/>
  </si>
  <si>
    <t>兄弟姉妹だけ(配偶者・子供・両親はいない)</t>
    <rPh sb="0" eb="4">
      <t>キョウダイシマイ</t>
    </rPh>
    <rPh sb="7" eb="10">
      <t>ハイグウシャ</t>
    </rPh>
    <rPh sb="11" eb="13">
      <t>コドモ</t>
    </rPh>
    <rPh sb="14" eb="16">
      <t>リョウシン</t>
    </rPh>
    <phoneticPr fontId="4"/>
  </si>
  <si>
    <t>基礎控除額</t>
    <rPh sb="0" eb="5">
      <t>キソコウジョガク</t>
    </rPh>
    <phoneticPr fontId="4"/>
  </si>
  <si>
    <t>配偶者だけ(子供・両親・兄弟姉妹はいない)</t>
    <rPh sb="0" eb="3">
      <t>ハイグウシャ</t>
    </rPh>
    <rPh sb="6" eb="8">
      <t>コドモ</t>
    </rPh>
    <rPh sb="9" eb="11">
      <t>リョウシン</t>
    </rPh>
    <rPh sb="12" eb="16">
      <t>キョウダイシマイ</t>
    </rPh>
    <phoneticPr fontId="4"/>
  </si>
  <si>
    <t>配偶者の数</t>
    <rPh sb="0" eb="3">
      <t>ハイグウシャ</t>
    </rPh>
    <rPh sb="4" eb="5">
      <t>カズ</t>
    </rPh>
    <phoneticPr fontId="4"/>
  </si>
  <si>
    <t>子供の数(法定相続数)</t>
    <rPh sb="0" eb="2">
      <t>コドモ</t>
    </rPh>
    <rPh sb="3" eb="4">
      <t>カズ</t>
    </rPh>
    <rPh sb="5" eb="9">
      <t>ホウテイソウゾク</t>
    </rPh>
    <rPh sb="9" eb="10">
      <t>スウ</t>
    </rPh>
    <phoneticPr fontId="4"/>
  </si>
  <si>
    <t>法定相続人の確定数</t>
    <rPh sb="0" eb="5">
      <t>ホウテイソウゾクニン</t>
    </rPh>
    <rPh sb="6" eb="8">
      <t>カクテイ</t>
    </rPh>
    <rPh sb="8" eb="9">
      <t>カズ</t>
    </rPh>
    <phoneticPr fontId="4"/>
  </si>
  <si>
    <t>選択番号</t>
    <rPh sb="0" eb="4">
      <t>センタクバンゴウ</t>
    </rPh>
    <phoneticPr fontId="4"/>
  </si>
  <si>
    <t>法定相続分</t>
    <rPh sb="0" eb="2">
      <t>ホウテイ</t>
    </rPh>
    <rPh sb="2" eb="5">
      <t>ソウゾクブン</t>
    </rPh>
    <phoneticPr fontId="4"/>
  </si>
  <si>
    <t>子供数</t>
    <rPh sb="0" eb="3">
      <t>コドモカズ</t>
    </rPh>
    <phoneticPr fontId="4"/>
  </si>
  <si>
    <t>兄弟姉妹</t>
    <rPh sb="0" eb="2">
      <t>キョウダイ</t>
    </rPh>
    <rPh sb="2" eb="4">
      <t>シマイ</t>
    </rPh>
    <phoneticPr fontId="4"/>
  </si>
  <si>
    <t>相続人の数</t>
    <rPh sb="0" eb="3">
      <t>ソウゾクニン</t>
    </rPh>
    <rPh sb="4" eb="5">
      <t>カズ</t>
    </rPh>
    <phoneticPr fontId="4"/>
  </si>
  <si>
    <t>家族の相関関係の分類</t>
    <phoneticPr fontId="4"/>
  </si>
  <si>
    <t>今回の法定相続割合</t>
    <rPh sb="0" eb="2">
      <t>コンカイ</t>
    </rPh>
    <rPh sb="3" eb="5">
      <t>ホウテイ</t>
    </rPh>
    <rPh sb="5" eb="7">
      <t>ソウゾク</t>
    </rPh>
    <rPh sb="7" eb="9">
      <t>ワリアイ</t>
    </rPh>
    <phoneticPr fontId="4"/>
  </si>
  <si>
    <t>子供-1</t>
    <rPh sb="0" eb="2">
      <t>コドモ</t>
    </rPh>
    <phoneticPr fontId="4"/>
  </si>
  <si>
    <t>法定相続割合</t>
    <rPh sb="0" eb="6">
      <t>ホウテイソウゾクワリアイ</t>
    </rPh>
    <phoneticPr fontId="4"/>
  </si>
  <si>
    <t>各人課税対象額</t>
    <rPh sb="0" eb="7">
      <t>カクジンカゼイタイショウガク</t>
    </rPh>
    <phoneticPr fontId="4"/>
  </si>
  <si>
    <t>各人相続税額</t>
    <rPh sb="0" eb="2">
      <t>カクジン</t>
    </rPh>
    <rPh sb="2" eb="6">
      <t>ソウゾクゼイガク</t>
    </rPh>
    <phoneticPr fontId="4"/>
  </si>
  <si>
    <t>相続税総額</t>
    <rPh sb="0" eb="5">
      <t>ソウゾクゼイソウガク</t>
    </rPh>
    <phoneticPr fontId="4"/>
  </si>
  <si>
    <t>∞</t>
    <phoneticPr fontId="4"/>
  </si>
  <si>
    <t>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</si>
</sst>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00%"/>
    <numFmt numFmtId="177" formatCode="0.00%&quot;控除&quot;"/>
    <numFmt numFmtId="178" formatCode="0%&quot;増額&quot;"/>
    <numFmt numFmtId="179" formatCode="General&quot;人&quot;"/>
  </numFmts>
  <fonts count="8" x14ac:knownFonts="1">
    <font>
      <sz val="11"/>
      <color theme="1"/>
      <name val="游ゴシック"/>
      <family val="2"/>
      <charset val="128"/>
      <scheme val="minor"/>
    </font>
    <font>
      <sz val="11"/>
      <color theme="1"/>
      <name val="游ゴシック"/>
      <family val="2"/>
      <charset val="128"/>
      <scheme val="minor"/>
    </font>
    <font>
      <sz val="12"/>
      <color theme="1"/>
      <name val="游ゴシック"/>
      <family val="2"/>
      <charset val="128"/>
      <scheme val="minor"/>
    </font>
    <font>
      <b/>
      <sz val="12"/>
      <color theme="1"/>
      <name val="游ゴシック"/>
      <family val="3"/>
      <charset val="128"/>
      <scheme val="minor"/>
    </font>
    <font>
      <sz val="6"/>
      <name val="游ゴシック"/>
      <family val="2"/>
      <charset val="128"/>
      <scheme val="minor"/>
    </font>
    <font>
      <b/>
      <sz val="12"/>
      <color theme="0" tint="-0.14999847407452621"/>
      <name val="游ゴシック"/>
      <family val="3"/>
      <charset val="128"/>
      <scheme val="minor"/>
    </font>
    <font>
      <b/>
      <sz val="12"/>
      <name val="游ゴシック"/>
      <family val="3"/>
      <charset val="128"/>
      <scheme val="minor"/>
    </font>
    <font>
      <b/>
      <sz val="12"/>
      <color theme="0"/>
      <name val="游ゴシック"/>
      <family val="3"/>
      <charset val="128"/>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59999389629810485"/>
        <bgColor indexed="64"/>
      </patternFill>
    </fill>
  </fills>
  <borders count="4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38" fontId="2" fillId="0" borderId="0" applyFont="0" applyFill="0" applyBorder="0" applyAlignment="0" applyProtection="0">
      <alignment vertical="center"/>
    </xf>
    <xf numFmtId="9" fontId="2" fillId="0" borderId="0" applyFont="0" applyFill="0" applyBorder="0" applyAlignment="0" applyProtection="0">
      <alignment vertical="center"/>
    </xf>
  </cellStyleXfs>
  <cellXfs count="135">
    <xf numFmtId="0" fontId="0" fillId="0" borderId="0" xfId="0">
      <alignment vertical="center"/>
    </xf>
    <xf numFmtId="38" fontId="3" fillId="2" borderId="0" xfId="3" applyFont="1" applyFill="1" applyProtection="1">
      <alignment vertical="center"/>
    </xf>
    <xf numFmtId="38" fontId="5" fillId="2" borderId="0" xfId="3" applyFont="1" applyFill="1" applyBorder="1" applyProtection="1">
      <alignment vertical="center"/>
    </xf>
    <xf numFmtId="38" fontId="3" fillId="2" borderId="1" xfId="3" applyFont="1" applyFill="1" applyBorder="1" applyProtection="1">
      <alignment vertical="center"/>
    </xf>
    <xf numFmtId="38" fontId="3" fillId="3" borderId="2" xfId="3" applyFont="1" applyFill="1" applyBorder="1" applyAlignment="1" applyProtection="1">
      <alignment horizontal="center" vertical="center"/>
      <protection locked="0"/>
    </xf>
    <xf numFmtId="38" fontId="5" fillId="2" borderId="0" xfId="3" applyFont="1" applyFill="1" applyProtection="1">
      <alignment vertical="center"/>
    </xf>
    <xf numFmtId="38" fontId="6" fillId="2" borderId="1" xfId="3" applyFont="1" applyFill="1" applyBorder="1" applyProtection="1">
      <alignment vertical="center"/>
    </xf>
    <xf numFmtId="38" fontId="7" fillId="4" borderId="2" xfId="3" applyFont="1" applyFill="1" applyBorder="1" applyProtection="1">
      <alignment vertical="center"/>
    </xf>
    <xf numFmtId="38" fontId="3" fillId="5" borderId="3" xfId="3" applyFont="1" applyFill="1" applyBorder="1" applyAlignment="1" applyProtection="1">
      <alignment horizontal="center" vertical="center"/>
    </xf>
    <xf numFmtId="38" fontId="5" fillId="2" borderId="0" xfId="3" applyFont="1" applyFill="1" applyBorder="1" applyAlignment="1" applyProtection="1">
      <alignment horizontal="center" vertical="center"/>
    </xf>
    <xf numFmtId="38" fontId="3" fillId="2" borderId="4" xfId="3" applyFont="1" applyFill="1" applyBorder="1" applyProtection="1">
      <alignment vertical="center"/>
    </xf>
    <xf numFmtId="38" fontId="3" fillId="3" borderId="5" xfId="3" applyFont="1" applyFill="1" applyBorder="1" applyAlignment="1" applyProtection="1">
      <alignment horizontal="center" vertical="center"/>
      <protection locked="0"/>
    </xf>
    <xf numFmtId="38" fontId="6" fillId="2" borderId="4" xfId="3" applyFont="1" applyFill="1" applyBorder="1" applyProtection="1">
      <alignment vertical="center"/>
    </xf>
    <xf numFmtId="38" fontId="7" fillId="4" borderId="5" xfId="3" applyFont="1" applyFill="1" applyBorder="1" applyProtection="1">
      <alignment vertical="center"/>
    </xf>
    <xf numFmtId="176" fontId="3" fillId="5" borderId="6" xfId="2" applyNumberFormat="1" applyFont="1" applyFill="1" applyBorder="1" applyAlignment="1" applyProtection="1">
      <alignment horizontal="center" vertical="center"/>
    </xf>
    <xf numFmtId="177" fontId="6" fillId="0" borderId="7" xfId="3" applyNumberFormat="1" applyFont="1" applyFill="1" applyBorder="1" applyAlignment="1" applyProtection="1">
      <alignment horizontal="left" vertical="center"/>
    </xf>
    <xf numFmtId="38" fontId="7" fillId="4" borderId="8" xfId="3" applyFont="1" applyFill="1" applyBorder="1" applyProtection="1">
      <alignment vertical="center"/>
    </xf>
    <xf numFmtId="176" fontId="3" fillId="5" borderId="9" xfId="2" applyNumberFormat="1" applyFont="1" applyFill="1" applyBorder="1" applyAlignment="1" applyProtection="1">
      <alignment horizontal="center" vertical="center"/>
    </xf>
    <xf numFmtId="38" fontId="6" fillId="2" borderId="0" xfId="3" applyFont="1" applyFill="1" applyBorder="1" applyProtection="1">
      <alignment vertical="center"/>
    </xf>
    <xf numFmtId="38" fontId="3" fillId="2" borderId="7" xfId="3" applyFont="1" applyFill="1" applyBorder="1" applyAlignment="1" applyProtection="1">
      <alignment horizontal="left" vertical="center"/>
    </xf>
    <xf numFmtId="38" fontId="3" fillId="3" borderId="8" xfId="3" applyFont="1" applyFill="1" applyBorder="1" applyAlignment="1" applyProtection="1">
      <alignment horizontal="center" vertical="center"/>
      <protection locked="0"/>
    </xf>
    <xf numFmtId="38" fontId="3" fillId="2" borderId="0" xfId="3" applyFont="1" applyFill="1" applyBorder="1" applyAlignment="1" applyProtection="1">
      <alignment horizontal="center" vertical="center"/>
    </xf>
    <xf numFmtId="38" fontId="3" fillId="2" borderId="0" xfId="3" applyFont="1" applyFill="1" applyBorder="1" applyAlignment="1" applyProtection="1">
      <alignment horizontal="left" vertical="center"/>
    </xf>
    <xf numFmtId="38" fontId="3" fillId="2" borderId="10" xfId="3" applyFont="1" applyFill="1" applyBorder="1" applyAlignment="1" applyProtection="1">
      <alignment horizontal="center" vertical="center"/>
    </xf>
    <xf numFmtId="38" fontId="3" fillId="2" borderId="11" xfId="3" applyFont="1" applyFill="1" applyBorder="1" applyAlignment="1" applyProtection="1">
      <alignment horizontal="center" vertical="center"/>
    </xf>
    <xf numFmtId="38" fontId="3" fillId="2" borderId="12" xfId="3" applyFont="1" applyFill="1" applyBorder="1" applyAlignment="1" applyProtection="1">
      <alignment horizontal="center" vertical="center"/>
    </xf>
    <xf numFmtId="38" fontId="3" fillId="2" borderId="0" xfId="3" applyFont="1" applyFill="1" applyAlignment="1" applyProtection="1">
      <alignment horizontal="center" vertical="center"/>
    </xf>
    <xf numFmtId="38" fontId="3" fillId="2" borderId="13" xfId="3" applyFont="1" applyFill="1" applyBorder="1" applyProtection="1">
      <alignment vertical="center"/>
    </xf>
    <xf numFmtId="38" fontId="3" fillId="0" borderId="14" xfId="1" applyFont="1" applyFill="1" applyBorder="1" applyProtection="1">
      <alignment vertical="center"/>
    </xf>
    <xf numFmtId="38" fontId="3" fillId="0" borderId="15" xfId="1" applyFont="1" applyFill="1" applyBorder="1" applyProtection="1">
      <alignment vertical="center"/>
    </xf>
    <xf numFmtId="38" fontId="3" fillId="2" borderId="16" xfId="1" applyFont="1" applyFill="1" applyBorder="1" applyProtection="1">
      <alignment vertical="center"/>
    </xf>
    <xf numFmtId="38" fontId="3" fillId="0" borderId="16" xfId="1" applyFont="1" applyFill="1" applyBorder="1" applyProtection="1">
      <alignment vertical="center"/>
    </xf>
    <xf numFmtId="38" fontId="3" fillId="0" borderId="5" xfId="1" applyFont="1" applyFill="1" applyBorder="1" applyProtection="1">
      <alignment vertical="center"/>
    </xf>
    <xf numFmtId="38" fontId="3" fillId="2" borderId="7" xfId="3" applyFont="1" applyFill="1" applyBorder="1" applyProtection="1">
      <alignment vertical="center"/>
    </xf>
    <xf numFmtId="38" fontId="3" fillId="2" borderId="17" xfId="1" applyFont="1" applyFill="1" applyBorder="1" applyProtection="1">
      <alignment vertical="center"/>
    </xf>
    <xf numFmtId="38" fontId="3" fillId="0" borderId="17" xfId="1" applyFont="1" applyFill="1" applyBorder="1" applyProtection="1">
      <alignment vertical="center"/>
    </xf>
    <xf numFmtId="38" fontId="3" fillId="0" borderId="8" xfId="1" applyFont="1" applyFill="1" applyBorder="1" applyProtection="1">
      <alignment vertical="center"/>
    </xf>
    <xf numFmtId="38" fontId="3" fillId="2" borderId="18" xfId="3" applyFont="1" applyFill="1" applyBorder="1" applyAlignment="1" applyProtection="1">
      <alignment horizontal="center" vertical="center"/>
    </xf>
    <xf numFmtId="38" fontId="3" fillId="2" borderId="19" xfId="3" applyFont="1" applyFill="1" applyBorder="1" applyAlignment="1" applyProtection="1">
      <alignment horizontal="center" vertical="center"/>
    </xf>
    <xf numFmtId="38" fontId="3" fillId="2" borderId="19" xfId="3" applyFont="1" applyFill="1" applyBorder="1" applyProtection="1">
      <alignment vertical="center"/>
    </xf>
    <xf numFmtId="38" fontId="3" fillId="2" borderId="20" xfId="3" applyFont="1" applyFill="1" applyBorder="1" applyProtection="1">
      <alignment vertical="center"/>
    </xf>
    <xf numFmtId="38" fontId="3" fillId="2" borderId="11" xfId="3" applyFont="1" applyFill="1" applyBorder="1" applyAlignment="1" applyProtection="1">
      <alignment vertical="center"/>
    </xf>
    <xf numFmtId="38" fontId="3" fillId="2" borderId="12" xfId="3" applyFont="1" applyFill="1" applyBorder="1" applyAlignment="1" applyProtection="1">
      <alignment vertical="center"/>
    </xf>
    <xf numFmtId="10" fontId="3" fillId="2" borderId="21" xfId="2" applyNumberFormat="1" applyFont="1" applyFill="1" applyBorder="1" applyProtection="1">
      <alignment vertical="center"/>
    </xf>
    <xf numFmtId="10" fontId="3" fillId="2" borderId="2" xfId="2" applyNumberFormat="1" applyFont="1" applyFill="1" applyBorder="1" applyProtection="1">
      <alignment vertical="center"/>
    </xf>
    <xf numFmtId="10" fontId="3" fillId="2" borderId="16" xfId="2" applyNumberFormat="1" applyFont="1" applyFill="1" applyBorder="1" applyProtection="1">
      <alignment vertical="center"/>
    </xf>
    <xf numFmtId="10" fontId="3" fillId="2" borderId="5" xfId="2" applyNumberFormat="1" applyFont="1" applyFill="1" applyBorder="1" applyProtection="1">
      <alignment vertical="center"/>
    </xf>
    <xf numFmtId="10" fontId="3" fillId="2" borderId="17" xfId="2" applyNumberFormat="1" applyFont="1" applyFill="1" applyBorder="1" applyProtection="1">
      <alignment vertical="center"/>
    </xf>
    <xf numFmtId="10" fontId="3" fillId="2" borderId="8" xfId="2" applyNumberFormat="1" applyFont="1" applyFill="1" applyBorder="1" applyProtection="1">
      <alignment vertical="center"/>
    </xf>
    <xf numFmtId="9" fontId="3" fillId="2" borderId="20" xfId="2" applyFont="1" applyFill="1" applyBorder="1" applyProtection="1">
      <alignment vertical="center"/>
    </xf>
    <xf numFmtId="38" fontId="3" fillId="2" borderId="22" xfId="3" applyFont="1" applyFill="1" applyBorder="1" applyAlignment="1" applyProtection="1">
      <alignment horizontal="center" vertical="center"/>
    </xf>
    <xf numFmtId="38" fontId="3" fillId="2" borderId="12" xfId="3" applyFont="1" applyFill="1" applyBorder="1" applyProtection="1">
      <alignment vertical="center"/>
    </xf>
    <xf numFmtId="38" fontId="3" fillId="2" borderId="23" xfId="3" applyFont="1" applyFill="1" applyBorder="1" applyAlignment="1" applyProtection="1">
      <alignment horizontal="center" vertical="center"/>
    </xf>
    <xf numFmtId="9" fontId="3" fillId="2" borderId="24" xfId="2" applyFont="1" applyFill="1" applyBorder="1" applyAlignment="1" applyProtection="1">
      <alignment horizontal="center" vertical="center"/>
    </xf>
    <xf numFmtId="9" fontId="3" fillId="2" borderId="25" xfId="2" applyFont="1" applyFill="1" applyBorder="1" applyAlignment="1" applyProtection="1">
      <alignment horizontal="center" vertical="center"/>
    </xf>
    <xf numFmtId="9" fontId="6" fillId="2" borderId="26" xfId="2" applyFont="1" applyFill="1" applyBorder="1" applyAlignment="1" applyProtection="1">
      <alignment horizontal="center" vertical="center"/>
    </xf>
    <xf numFmtId="38" fontId="3" fillId="2" borderId="4" xfId="3" applyFont="1" applyFill="1" applyBorder="1" applyAlignment="1" applyProtection="1">
      <alignment horizontal="center" vertical="center"/>
    </xf>
    <xf numFmtId="9" fontId="3" fillId="2" borderId="16" xfId="2" applyFont="1" applyFill="1" applyBorder="1" applyAlignment="1" applyProtection="1">
      <alignment horizontal="center" vertical="center"/>
    </xf>
    <xf numFmtId="9" fontId="6" fillId="2" borderId="5" xfId="2" applyFont="1" applyFill="1" applyBorder="1" applyAlignment="1" applyProtection="1">
      <alignment horizontal="center" vertical="center"/>
    </xf>
    <xf numFmtId="38" fontId="6" fillId="2" borderId="27" xfId="3" applyFont="1" applyFill="1" applyBorder="1" applyAlignment="1" applyProtection="1">
      <alignment horizontal="center" vertical="center"/>
    </xf>
    <xf numFmtId="38" fontId="6" fillId="2" borderId="28" xfId="3" applyFont="1" applyFill="1" applyBorder="1" applyAlignment="1" applyProtection="1">
      <alignment horizontal="center" vertical="center"/>
    </xf>
    <xf numFmtId="38" fontId="6" fillId="2" borderId="29" xfId="3" applyFont="1" applyFill="1" applyBorder="1" applyAlignment="1" applyProtection="1">
      <alignment horizontal="center" vertical="center"/>
    </xf>
    <xf numFmtId="38" fontId="6" fillId="2" borderId="30" xfId="3" applyFont="1" applyFill="1" applyBorder="1" applyAlignment="1" applyProtection="1">
      <alignment horizontal="center" vertical="center"/>
    </xf>
    <xf numFmtId="38" fontId="3" fillId="2" borderId="13" xfId="3" applyFont="1" applyFill="1" applyBorder="1" applyAlignment="1" applyProtection="1">
      <alignment horizontal="center" vertical="center"/>
    </xf>
    <xf numFmtId="38" fontId="5" fillId="2" borderId="14" xfId="3" applyFont="1" applyFill="1" applyBorder="1" applyAlignment="1" applyProtection="1">
      <alignment horizontal="center" vertical="center"/>
    </xf>
    <xf numFmtId="38" fontId="5" fillId="2" borderId="31" xfId="3" applyFont="1" applyFill="1" applyBorder="1" applyAlignment="1" applyProtection="1">
      <alignment horizontal="center" vertical="center"/>
    </xf>
    <xf numFmtId="38" fontId="5" fillId="2" borderId="15" xfId="3" applyFont="1" applyFill="1" applyBorder="1" applyAlignment="1" applyProtection="1">
      <alignment horizontal="center" vertical="center"/>
    </xf>
    <xf numFmtId="38" fontId="3" fillId="2" borderId="16" xfId="3" applyFont="1" applyFill="1" applyBorder="1" applyAlignment="1" applyProtection="1">
      <alignment horizontal="center" vertical="center"/>
    </xf>
    <xf numFmtId="38" fontId="5" fillId="2" borderId="16" xfId="3" applyFont="1" applyFill="1" applyBorder="1" applyAlignment="1" applyProtection="1">
      <alignment horizontal="center" vertical="center"/>
    </xf>
    <xf numFmtId="38" fontId="5" fillId="2" borderId="32" xfId="3" applyFont="1" applyFill="1" applyBorder="1" applyAlignment="1" applyProtection="1">
      <alignment horizontal="center" vertical="center"/>
    </xf>
    <xf numFmtId="38" fontId="3" fillId="2" borderId="5" xfId="3" applyFont="1" applyFill="1" applyBorder="1" applyProtection="1">
      <alignment vertical="center"/>
    </xf>
    <xf numFmtId="38" fontId="3" fillId="2" borderId="7" xfId="3" applyFont="1" applyFill="1" applyBorder="1" applyAlignment="1" applyProtection="1">
      <alignment horizontal="center" vertical="center"/>
    </xf>
    <xf numFmtId="38" fontId="3" fillId="2" borderId="17" xfId="3" applyFont="1" applyFill="1" applyBorder="1" applyAlignment="1" applyProtection="1">
      <alignment horizontal="center" vertical="center"/>
    </xf>
    <xf numFmtId="38" fontId="5" fillId="2" borderId="17" xfId="3" applyFont="1" applyFill="1" applyBorder="1" applyAlignment="1" applyProtection="1">
      <alignment horizontal="center" vertical="center"/>
    </xf>
    <xf numFmtId="38" fontId="5" fillId="2" borderId="33" xfId="3" applyFont="1" applyFill="1" applyBorder="1" applyAlignment="1" applyProtection="1">
      <alignment horizontal="center" vertical="center"/>
    </xf>
    <xf numFmtId="38" fontId="3" fillId="2" borderId="8" xfId="3" applyFont="1" applyFill="1" applyBorder="1" applyAlignment="1" applyProtection="1">
      <alignment horizontal="center" vertical="center"/>
    </xf>
    <xf numFmtId="38" fontId="7" fillId="4" borderId="20" xfId="3" applyFont="1" applyFill="1" applyBorder="1" applyProtection="1">
      <alignment vertical="center"/>
    </xf>
    <xf numFmtId="38" fontId="3" fillId="2" borderId="16" xfId="3" applyFont="1" applyFill="1" applyBorder="1" applyAlignment="1" applyProtection="1">
      <alignment horizontal="left" vertical="center"/>
    </xf>
    <xf numFmtId="9" fontId="3" fillId="2" borderId="0" xfId="2" applyFont="1" applyFill="1" applyProtection="1">
      <alignment vertical="center"/>
    </xf>
    <xf numFmtId="38" fontId="3" fillId="2" borderId="21" xfId="1" applyFont="1" applyFill="1" applyBorder="1" applyProtection="1">
      <alignment vertical="center"/>
    </xf>
    <xf numFmtId="38" fontId="3" fillId="2" borderId="34" xfId="1" applyFont="1" applyFill="1" applyBorder="1" applyProtection="1">
      <alignment vertical="center"/>
    </xf>
    <xf numFmtId="38" fontId="3" fillId="2" borderId="2" xfId="1" applyFont="1" applyFill="1" applyBorder="1" applyProtection="1">
      <alignment vertical="center"/>
    </xf>
    <xf numFmtId="38" fontId="3" fillId="2" borderId="32" xfId="1" applyFont="1" applyFill="1" applyBorder="1" applyProtection="1">
      <alignment vertical="center"/>
    </xf>
    <xf numFmtId="38" fontId="3" fillId="2" borderId="5" xfId="1" applyFont="1" applyFill="1" applyBorder="1" applyProtection="1">
      <alignment vertical="center"/>
    </xf>
    <xf numFmtId="38" fontId="3" fillId="2" borderId="33" xfId="1" applyFont="1" applyFill="1" applyBorder="1" applyProtection="1">
      <alignment vertical="center"/>
    </xf>
    <xf numFmtId="38" fontId="3" fillId="2" borderId="8" xfId="1" applyFont="1" applyFill="1" applyBorder="1" applyProtection="1">
      <alignment vertical="center"/>
    </xf>
    <xf numFmtId="38" fontId="3" fillId="2" borderId="0" xfId="3" applyFont="1" applyFill="1" applyAlignment="1" applyProtection="1">
      <alignment horizontal="left" vertical="center"/>
    </xf>
    <xf numFmtId="178" fontId="3" fillId="2" borderId="12" xfId="2" applyNumberFormat="1" applyFont="1" applyFill="1" applyBorder="1" applyAlignment="1" applyProtection="1">
      <alignment horizontal="center" vertical="center"/>
    </xf>
    <xf numFmtId="38" fontId="3" fillId="2" borderId="14" xfId="1" applyFont="1" applyFill="1" applyBorder="1" applyProtection="1">
      <alignment vertical="center"/>
    </xf>
    <xf numFmtId="38" fontId="3" fillId="2" borderId="15" xfId="1" applyFont="1" applyFill="1" applyBorder="1" applyProtection="1">
      <alignment vertical="center"/>
    </xf>
    <xf numFmtId="38" fontId="3" fillId="2" borderId="28" xfId="1" applyFont="1" applyFill="1" applyBorder="1" applyProtection="1">
      <alignment vertical="center"/>
    </xf>
    <xf numFmtId="38" fontId="3" fillId="2" borderId="30" xfId="1" applyFont="1" applyFill="1" applyBorder="1" applyProtection="1">
      <alignment vertical="center"/>
    </xf>
    <xf numFmtId="38" fontId="3" fillId="2" borderId="10" xfId="3" applyFont="1" applyFill="1" applyBorder="1" applyAlignment="1" applyProtection="1">
      <alignment horizontal="left" vertical="center"/>
    </xf>
    <xf numFmtId="9" fontId="3" fillId="2" borderId="11" xfId="2" applyFont="1" applyFill="1" applyBorder="1" applyAlignment="1" applyProtection="1">
      <alignment horizontal="center" vertical="center"/>
    </xf>
    <xf numFmtId="38" fontId="3" fillId="2" borderId="11" xfId="3" applyFont="1" applyFill="1" applyBorder="1" applyProtection="1">
      <alignment vertical="center"/>
    </xf>
    <xf numFmtId="38" fontId="3" fillId="2" borderId="35" xfId="3" applyFont="1" applyFill="1" applyBorder="1" applyAlignment="1" applyProtection="1">
      <alignment horizontal="center" vertical="center"/>
    </xf>
    <xf numFmtId="38" fontId="3" fillId="2" borderId="36" xfId="3" applyFont="1" applyFill="1" applyBorder="1" applyAlignment="1" applyProtection="1">
      <alignment horizontal="center" vertical="center"/>
    </xf>
    <xf numFmtId="38" fontId="3" fillId="2" borderId="37" xfId="3" applyFont="1" applyFill="1" applyBorder="1" applyAlignment="1" applyProtection="1">
      <alignment horizontal="center" vertical="center"/>
    </xf>
    <xf numFmtId="38" fontId="3" fillId="2" borderId="38" xfId="3" applyFont="1" applyFill="1" applyBorder="1" applyAlignment="1" applyProtection="1">
      <alignment horizontal="center" vertical="center"/>
    </xf>
    <xf numFmtId="38" fontId="3" fillId="2" borderId="16" xfId="3" applyFont="1" applyFill="1" applyBorder="1" applyProtection="1">
      <alignment vertical="center"/>
    </xf>
    <xf numFmtId="38" fontId="3" fillId="2" borderId="1" xfId="3" applyFont="1" applyFill="1" applyBorder="1" applyAlignment="1" applyProtection="1">
      <alignment horizontal="center" vertical="center"/>
    </xf>
    <xf numFmtId="38" fontId="3" fillId="2" borderId="34" xfId="3" applyFont="1" applyFill="1" applyBorder="1" applyProtection="1">
      <alignment vertical="center"/>
    </xf>
    <xf numFmtId="38" fontId="3" fillId="2" borderId="42" xfId="3" applyFont="1" applyFill="1" applyBorder="1" applyProtection="1">
      <alignment vertical="center"/>
    </xf>
    <xf numFmtId="38" fontId="3" fillId="2" borderId="32" xfId="3" applyFont="1" applyFill="1" applyBorder="1" applyProtection="1">
      <alignment vertical="center"/>
    </xf>
    <xf numFmtId="38" fontId="3" fillId="2" borderId="43" xfId="3" applyFont="1" applyFill="1" applyBorder="1" applyProtection="1">
      <alignment vertical="center"/>
    </xf>
    <xf numFmtId="38" fontId="3" fillId="2" borderId="33" xfId="3" applyFont="1" applyFill="1" applyBorder="1" applyProtection="1">
      <alignment vertical="center"/>
    </xf>
    <xf numFmtId="38" fontId="3" fillId="2" borderId="44" xfId="3" applyFont="1" applyFill="1" applyBorder="1" applyProtection="1">
      <alignment vertical="center"/>
    </xf>
    <xf numFmtId="38" fontId="3" fillId="2" borderId="32" xfId="3" applyFont="1" applyFill="1" applyBorder="1" applyAlignment="1" applyProtection="1">
      <alignment vertical="center"/>
    </xf>
    <xf numFmtId="38" fontId="7" fillId="4" borderId="16" xfId="3" applyFont="1" applyFill="1" applyBorder="1" applyAlignment="1" applyProtection="1">
      <alignment horizontal="center" vertical="center"/>
    </xf>
    <xf numFmtId="38" fontId="3" fillId="6" borderId="16" xfId="3" applyFont="1" applyFill="1" applyBorder="1" applyAlignment="1" applyProtection="1">
      <alignment horizontal="center" vertical="center"/>
    </xf>
    <xf numFmtId="179" fontId="3" fillId="2" borderId="14" xfId="3" applyNumberFormat="1" applyFont="1" applyFill="1" applyBorder="1" applyAlignment="1" applyProtection="1">
      <alignment horizontal="center" vertical="center"/>
    </xf>
    <xf numFmtId="38" fontId="3" fillId="2" borderId="46" xfId="3" applyFont="1" applyFill="1" applyBorder="1" applyAlignment="1" applyProtection="1">
      <alignment horizontal="center" vertical="center"/>
    </xf>
    <xf numFmtId="9" fontId="3" fillId="2" borderId="16" xfId="4" applyFont="1" applyFill="1" applyBorder="1" applyAlignment="1" applyProtection="1">
      <alignment horizontal="center" vertical="center" wrapText="1"/>
    </xf>
    <xf numFmtId="38" fontId="3" fillId="2" borderId="14" xfId="3" applyFont="1" applyFill="1" applyBorder="1" applyAlignment="1" applyProtection="1">
      <alignment horizontal="center" vertical="center"/>
    </xf>
    <xf numFmtId="9" fontId="3" fillId="2" borderId="16" xfId="4" applyFont="1" applyFill="1" applyBorder="1" applyAlignment="1" applyProtection="1">
      <alignment horizontal="right" vertical="center"/>
    </xf>
    <xf numFmtId="38" fontId="3" fillId="2" borderId="0" xfId="3" applyFont="1" applyFill="1" applyBorder="1" applyProtection="1">
      <alignment vertical="center"/>
    </xf>
    <xf numFmtId="9" fontId="3" fillId="2" borderId="0" xfId="4" applyFont="1" applyFill="1" applyBorder="1" applyAlignment="1" applyProtection="1">
      <alignment horizontal="center" vertical="center" wrapText="1"/>
    </xf>
    <xf numFmtId="179" fontId="3" fillId="2" borderId="16" xfId="3" applyNumberFormat="1" applyFont="1" applyFill="1" applyBorder="1" applyAlignment="1" applyProtection="1">
      <alignment horizontal="center" vertical="center"/>
    </xf>
    <xf numFmtId="9" fontId="3" fillId="2" borderId="16" xfId="4" applyFont="1" applyFill="1" applyBorder="1" applyAlignment="1" applyProtection="1">
      <alignment horizontal="center" vertical="center"/>
    </xf>
    <xf numFmtId="9" fontId="3" fillId="2" borderId="46" xfId="4" applyFont="1" applyFill="1" applyBorder="1" applyAlignment="1" applyProtection="1">
      <alignment horizontal="center" vertical="center"/>
    </xf>
    <xf numFmtId="9" fontId="3" fillId="2" borderId="11" xfId="4" applyFont="1" applyFill="1" applyBorder="1" applyAlignment="1" applyProtection="1">
      <alignment horizontal="center" vertical="center"/>
    </xf>
    <xf numFmtId="9" fontId="3" fillId="2" borderId="12" xfId="4" applyFont="1" applyFill="1" applyBorder="1" applyAlignment="1" applyProtection="1">
      <alignment horizontal="center" vertical="center"/>
    </xf>
    <xf numFmtId="38" fontId="3" fillId="2" borderId="11" xfId="1" applyFont="1" applyFill="1" applyBorder="1" applyAlignment="1" applyProtection="1">
      <alignment horizontal="center" vertical="center"/>
    </xf>
    <xf numFmtId="38" fontId="3" fillId="2" borderId="12" xfId="1" applyFont="1" applyFill="1" applyBorder="1" applyAlignment="1" applyProtection="1">
      <alignment horizontal="center" vertical="center"/>
    </xf>
    <xf numFmtId="9" fontId="3" fillId="2" borderId="16" xfId="4" applyFont="1" applyFill="1" applyBorder="1" applyProtection="1">
      <alignment vertical="center"/>
    </xf>
    <xf numFmtId="38" fontId="3" fillId="2" borderId="46" xfId="3" applyFont="1" applyFill="1" applyBorder="1" applyAlignment="1" applyProtection="1">
      <alignment horizontal="center" vertical="center"/>
    </xf>
    <xf numFmtId="38" fontId="3" fillId="2" borderId="24" xfId="3" applyFont="1" applyFill="1" applyBorder="1" applyAlignment="1" applyProtection="1">
      <alignment horizontal="center" vertical="center"/>
    </xf>
    <xf numFmtId="38" fontId="3" fillId="2" borderId="14" xfId="3" applyFont="1" applyFill="1" applyBorder="1" applyAlignment="1" applyProtection="1">
      <alignment horizontal="center" vertical="center"/>
    </xf>
    <xf numFmtId="38" fontId="3" fillId="2" borderId="0" xfId="3" applyFont="1" applyFill="1" applyBorder="1" applyAlignment="1" applyProtection="1">
      <alignment horizontal="left" vertical="top" wrapText="1"/>
    </xf>
    <xf numFmtId="38" fontId="3" fillId="2" borderId="39" xfId="3" applyFont="1" applyFill="1" applyBorder="1" applyAlignment="1" applyProtection="1">
      <alignment horizontal="center" vertical="center"/>
    </xf>
    <xf numFmtId="38" fontId="3" fillId="2" borderId="40" xfId="3" applyFont="1" applyFill="1" applyBorder="1" applyAlignment="1" applyProtection="1">
      <alignment horizontal="center" vertical="center"/>
    </xf>
    <xf numFmtId="38" fontId="3" fillId="2" borderId="41" xfId="3" applyFont="1" applyFill="1" applyBorder="1" applyAlignment="1" applyProtection="1">
      <alignment horizontal="center" vertical="center"/>
    </xf>
    <xf numFmtId="38" fontId="3" fillId="2" borderId="16" xfId="3" applyFont="1" applyFill="1" applyBorder="1" applyAlignment="1" applyProtection="1">
      <alignment horizontal="center" vertical="center"/>
    </xf>
    <xf numFmtId="38" fontId="3" fillId="2" borderId="32" xfId="3" applyFont="1" applyFill="1" applyBorder="1" applyAlignment="1" applyProtection="1">
      <alignment horizontal="center" vertical="center"/>
    </xf>
    <xf numFmtId="38" fontId="3" fillId="2" borderId="45" xfId="3" applyFont="1" applyFill="1" applyBorder="1" applyAlignment="1" applyProtection="1">
      <alignment horizontal="center" vertical="center"/>
    </xf>
  </cellXfs>
  <cellStyles count="5">
    <cellStyle name="パーセント" xfId="2" builtinId="5"/>
    <cellStyle name="パーセント 2" xfId="4" xr:uid="{D97B6BFA-A728-48FF-B17F-B07BA1CE657B}"/>
    <cellStyle name="桁区切り" xfId="1" builtinId="6"/>
    <cellStyle name="桁区切り 2" xfId="3" xr:uid="{A3694A9C-CB38-4193-AB5A-C97C40E0498E}"/>
    <cellStyle name="標準" xfId="0" builtinId="0"/>
  </cellStyles>
  <dxfs count="13">
    <dxf>
      <font>
        <color theme="1"/>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font>
    </dxf>
    <dxf>
      <fill>
        <patternFill>
          <bgColor theme="0" tint="-0.14996795556505021"/>
        </patternFill>
      </fill>
    </dxf>
    <dxf>
      <fill>
        <patternFill>
          <bgColor theme="0" tint="-0.14996795556505021"/>
        </patternFill>
      </fill>
    </dxf>
    <dxf>
      <font>
        <color auto="1"/>
      </font>
    </dxf>
    <dxf>
      <fill>
        <patternFill>
          <bgColor theme="0" tint="-0.14996795556505021"/>
        </patternFill>
      </fill>
    </dxf>
    <dxf>
      <font>
        <color theme="1"/>
      </font>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2AA05-E920-4C90-B847-11578BE486E0}">
  <dimension ref="A1"/>
  <sheetViews>
    <sheetView workbookViewId="0"/>
  </sheetViews>
  <sheetFormatPr defaultRowHeight="18.75" x14ac:dyDescent="0.4"/>
  <sheetData/>
  <phoneticPr fontId="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6CAC5-F331-4A36-B700-7FC17E5E0136}">
  <dimension ref="A3:L196"/>
  <sheetViews>
    <sheetView tabSelected="1" zoomScaleNormal="100" workbookViewId="0">
      <selection activeCell="L11" sqref="L11"/>
    </sheetView>
  </sheetViews>
  <sheetFormatPr defaultRowHeight="19.5" x14ac:dyDescent="0.4"/>
  <cols>
    <col min="1" max="1" width="9" style="1"/>
    <col min="2" max="2" width="22.875" style="1" customWidth="1"/>
    <col min="3" max="6" width="21.125" style="1" customWidth="1"/>
    <col min="7" max="7" width="18.5" style="1" customWidth="1"/>
    <col min="8" max="11" width="16.75" style="1" customWidth="1"/>
    <col min="12" max="12" width="14.75" style="1" bestFit="1" customWidth="1"/>
    <col min="13" max="13" width="17.25" style="1" customWidth="1"/>
    <col min="14" max="14" width="17.5" style="1" customWidth="1"/>
    <col min="15" max="15" width="16.125" style="1" customWidth="1"/>
    <col min="16" max="16384" width="9" style="1"/>
  </cols>
  <sheetData>
    <row r="3" spans="1:10" x14ac:dyDescent="0.4">
      <c r="C3" s="1" t="s">
        <v>0</v>
      </c>
    </row>
    <row r="4" spans="1:10" x14ac:dyDescent="0.4">
      <c r="C4" s="1" t="s">
        <v>1</v>
      </c>
    </row>
    <row r="5" spans="1:10" ht="20.25" thickBot="1" x14ac:dyDescent="0.45"/>
    <row r="6" spans="1:10" x14ac:dyDescent="0.4">
      <c r="A6" s="2"/>
      <c r="B6" s="3" t="s">
        <v>2</v>
      </c>
      <c r="C6" s="4">
        <v>246000000</v>
      </c>
      <c r="D6" s="5" t="s">
        <v>3</v>
      </c>
      <c r="E6" s="6" t="s">
        <v>4</v>
      </c>
      <c r="F6" s="7">
        <f>C6</f>
        <v>246000000</v>
      </c>
      <c r="G6" s="8"/>
    </row>
    <row r="7" spans="1:10" x14ac:dyDescent="0.4">
      <c r="A7" s="9">
        <f>IF(C7=D6,1,0)</f>
        <v>1</v>
      </c>
      <c r="B7" s="10" t="s">
        <v>5</v>
      </c>
      <c r="C7" s="11" t="s">
        <v>88</v>
      </c>
      <c r="D7" s="5" t="s">
        <v>6</v>
      </c>
      <c r="E7" s="12" t="s">
        <v>7</v>
      </c>
      <c r="F7" s="13">
        <f>C138</f>
        <v>54000000</v>
      </c>
      <c r="G7" s="14"/>
    </row>
    <row r="8" spans="1:10" x14ac:dyDescent="0.4">
      <c r="A8" s="9">
        <f>IF(0&lt;C8,1,0)</f>
        <v>1</v>
      </c>
      <c r="B8" s="10" t="s">
        <v>8</v>
      </c>
      <c r="C8" s="11">
        <v>3</v>
      </c>
      <c r="E8" s="12" t="s">
        <v>9</v>
      </c>
      <c r="F8" s="13">
        <f>IF(F6-F7&lt;0,0,F6-F7)</f>
        <v>192000000</v>
      </c>
      <c r="G8" s="14">
        <f>IFERROR(F8/$F$6,"0")</f>
        <v>0.78048780487804881</v>
      </c>
    </row>
    <row r="9" spans="1:10" x14ac:dyDescent="0.4">
      <c r="A9" s="9">
        <f>IF(0&lt;C9,1,0)</f>
        <v>1</v>
      </c>
      <c r="B9" s="10" t="s">
        <v>10</v>
      </c>
      <c r="C9" s="11">
        <v>2</v>
      </c>
      <c r="E9" s="12" t="s">
        <v>11</v>
      </c>
      <c r="F9" s="13">
        <f>C185</f>
        <v>35000000</v>
      </c>
      <c r="G9" s="14">
        <f>IFERROR(F9/$F$6,"0")</f>
        <v>0.14227642276422764</v>
      </c>
    </row>
    <row r="10" spans="1:10" x14ac:dyDescent="0.4">
      <c r="A10" s="9">
        <f>IF(0&lt;C10,1,0)</f>
        <v>1</v>
      </c>
      <c r="B10" s="10" t="s">
        <v>12</v>
      </c>
      <c r="C10" s="11">
        <v>3</v>
      </c>
      <c r="E10" s="12" t="s">
        <v>13</v>
      </c>
      <c r="F10" s="13">
        <f>IFERROR(G112,0)</f>
        <v>40691056.910569109</v>
      </c>
      <c r="G10" s="14">
        <f>IFERROR(F10/$F$6,"0")</f>
        <v>0.16541080044946793</v>
      </c>
    </row>
    <row r="11" spans="1:10" ht="20.25" thickBot="1" x14ac:dyDescent="0.45">
      <c r="A11" s="9"/>
      <c r="B11" s="10" t="s">
        <v>14</v>
      </c>
      <c r="C11" s="11">
        <v>1</v>
      </c>
      <c r="E11" s="15">
        <v>0.5</v>
      </c>
      <c r="F11" s="16">
        <f>IFERROR(G126,0)</f>
        <v>40691056.910569109</v>
      </c>
      <c r="G11" s="17">
        <f>IFERROR(F11/$F$6,"0")</f>
        <v>0.16541080044946793</v>
      </c>
    </row>
    <row r="12" spans="1:10" x14ac:dyDescent="0.4">
      <c r="A12" s="9"/>
      <c r="B12" s="10" t="s">
        <v>15</v>
      </c>
      <c r="C12" s="11">
        <v>1</v>
      </c>
      <c r="E12" s="18"/>
      <c r="F12" s="18"/>
      <c r="G12" s="18"/>
      <c r="H12" s="18"/>
      <c r="I12" s="18"/>
      <c r="J12" s="18"/>
    </row>
    <row r="13" spans="1:10" ht="20.25" thickBot="1" x14ac:dyDescent="0.45">
      <c r="A13" s="9"/>
      <c r="B13" s="19" t="s">
        <v>16</v>
      </c>
      <c r="C13" s="20">
        <v>1</v>
      </c>
    </row>
    <row r="14" spans="1:10" x14ac:dyDescent="0.4">
      <c r="A14" s="21"/>
      <c r="B14" s="21"/>
      <c r="C14" s="21"/>
    </row>
    <row r="15" spans="1:10" ht="20.25" thickBot="1" x14ac:dyDescent="0.45">
      <c r="A15" s="21"/>
      <c r="B15" s="22" t="s">
        <v>17</v>
      </c>
      <c r="C15" s="21"/>
    </row>
    <row r="16" spans="1:10" s="26" customFormat="1" ht="20.25" thickBot="1" x14ac:dyDescent="0.45">
      <c r="A16" s="21"/>
      <c r="B16" s="23" t="s">
        <v>18</v>
      </c>
      <c r="C16" s="24"/>
      <c r="D16" s="24" t="s">
        <v>19</v>
      </c>
      <c r="E16" s="24" t="s">
        <v>20</v>
      </c>
      <c r="F16" s="24" t="s">
        <v>21</v>
      </c>
      <c r="G16" s="25" t="s">
        <v>16</v>
      </c>
    </row>
    <row r="17" spans="1:7" x14ac:dyDescent="0.4">
      <c r="A17" s="21"/>
      <c r="B17" s="27">
        <v>1</v>
      </c>
      <c r="C17" s="28">
        <v>0</v>
      </c>
      <c r="D17" s="28">
        <v>100000000</v>
      </c>
      <c r="E17" s="28"/>
      <c r="F17" s="28"/>
      <c r="G17" s="29">
        <v>100000000</v>
      </c>
    </row>
    <row r="18" spans="1:7" x14ac:dyDescent="0.4">
      <c r="A18" s="21"/>
      <c r="B18" s="10">
        <v>2</v>
      </c>
      <c r="C18" s="30"/>
      <c r="D18" s="28">
        <v>23000000</v>
      </c>
      <c r="E18" s="31"/>
      <c r="F18" s="31"/>
      <c r="G18" s="32"/>
    </row>
    <row r="19" spans="1:7" x14ac:dyDescent="0.4">
      <c r="A19" s="21"/>
      <c r="B19" s="10">
        <v>3</v>
      </c>
      <c r="C19" s="30"/>
      <c r="D19" s="28">
        <v>23000000</v>
      </c>
      <c r="E19" s="30"/>
      <c r="F19" s="31"/>
      <c r="G19" s="32"/>
    </row>
    <row r="20" spans="1:7" x14ac:dyDescent="0.4">
      <c r="A20" s="21"/>
      <c r="B20" s="10">
        <v>4</v>
      </c>
      <c r="C20" s="30"/>
      <c r="D20" s="31"/>
      <c r="E20" s="30"/>
      <c r="F20" s="31"/>
      <c r="G20" s="32"/>
    </row>
    <row r="21" spans="1:7" x14ac:dyDescent="0.4">
      <c r="A21" s="21"/>
      <c r="B21" s="10">
        <v>5</v>
      </c>
      <c r="C21" s="30"/>
      <c r="D21" s="31"/>
      <c r="E21" s="30"/>
      <c r="F21" s="31"/>
      <c r="G21" s="32"/>
    </row>
    <row r="22" spans="1:7" x14ac:dyDescent="0.4">
      <c r="A22" s="21"/>
      <c r="B22" s="10">
        <v>6</v>
      </c>
      <c r="C22" s="30"/>
      <c r="D22" s="31"/>
      <c r="E22" s="30"/>
      <c r="F22" s="31"/>
      <c r="G22" s="32"/>
    </row>
    <row r="23" spans="1:7" x14ac:dyDescent="0.4">
      <c r="A23" s="21"/>
      <c r="B23" s="10">
        <v>7</v>
      </c>
      <c r="C23" s="30"/>
      <c r="D23" s="31"/>
      <c r="E23" s="30"/>
      <c r="F23" s="31"/>
      <c r="G23" s="32"/>
    </row>
    <row r="24" spans="1:7" x14ac:dyDescent="0.4">
      <c r="A24" s="21"/>
      <c r="B24" s="10">
        <v>8</v>
      </c>
      <c r="C24" s="30"/>
      <c r="D24" s="31"/>
      <c r="E24" s="30"/>
      <c r="F24" s="31"/>
      <c r="G24" s="32"/>
    </row>
    <row r="25" spans="1:7" x14ac:dyDescent="0.4">
      <c r="A25" s="21"/>
      <c r="B25" s="10">
        <v>9</v>
      </c>
      <c r="C25" s="30"/>
      <c r="D25" s="31"/>
      <c r="E25" s="30"/>
      <c r="F25" s="31"/>
      <c r="G25" s="32"/>
    </row>
    <row r="26" spans="1:7" ht="20.25" thickBot="1" x14ac:dyDescent="0.45">
      <c r="A26" s="21"/>
      <c r="B26" s="33">
        <v>10</v>
      </c>
      <c r="C26" s="34"/>
      <c r="D26" s="35"/>
      <c r="E26" s="34"/>
      <c r="F26" s="35"/>
      <c r="G26" s="36"/>
    </row>
    <row r="27" spans="1:7" ht="20.25" thickBot="1" x14ac:dyDescent="0.45">
      <c r="A27" s="21"/>
      <c r="B27" s="37"/>
      <c r="C27" s="38"/>
      <c r="D27" s="39"/>
      <c r="E27" s="39"/>
      <c r="F27" s="39"/>
      <c r="G27" s="40">
        <f>SUM(C17:G26)</f>
        <v>246000000</v>
      </c>
    </row>
    <row r="28" spans="1:7" ht="20.25" thickBot="1" x14ac:dyDescent="0.45">
      <c r="A28" s="21"/>
      <c r="B28" s="22" t="s">
        <v>22</v>
      </c>
      <c r="C28" s="21"/>
    </row>
    <row r="29" spans="1:7" ht="20.25" thickBot="1" x14ac:dyDescent="0.45">
      <c r="A29" s="21"/>
      <c r="B29" s="23" t="s">
        <v>23</v>
      </c>
      <c r="C29" s="24" t="s">
        <v>24</v>
      </c>
      <c r="D29" s="41" t="s">
        <v>19</v>
      </c>
      <c r="E29" s="41" t="s">
        <v>20</v>
      </c>
      <c r="F29" s="41" t="s">
        <v>21</v>
      </c>
      <c r="G29" s="42" t="s">
        <v>25</v>
      </c>
    </row>
    <row r="30" spans="1:7" x14ac:dyDescent="0.4">
      <c r="A30" s="21"/>
      <c r="B30" s="3">
        <v>1</v>
      </c>
      <c r="C30" s="43" t="str">
        <f>IF(C17/G27=0,"",C17/G27)</f>
        <v/>
      </c>
      <c r="D30" s="43">
        <f>IF(D17/$G$27=0,"",D17/$G$27)</f>
        <v>0.4065040650406504</v>
      </c>
      <c r="E30" s="43" t="str">
        <f t="shared" ref="E30:G30" si="0">IF(E17/$G$27=0,"",E17/$G$27)</f>
        <v/>
      </c>
      <c r="F30" s="43" t="str">
        <f t="shared" si="0"/>
        <v/>
      </c>
      <c r="G30" s="44">
        <f t="shared" si="0"/>
        <v>0.4065040650406504</v>
      </c>
    </row>
    <row r="31" spans="1:7" x14ac:dyDescent="0.4">
      <c r="A31" s="21"/>
      <c r="B31" s="10">
        <v>2</v>
      </c>
      <c r="C31" s="45"/>
      <c r="D31" s="45">
        <f t="shared" ref="D31:G39" si="1">IF(D18/$G$27=0,"",D18/$G$27)</f>
        <v>9.3495934959349589E-2</v>
      </c>
      <c r="E31" s="45" t="str">
        <f t="shared" si="1"/>
        <v/>
      </c>
      <c r="F31" s="45" t="str">
        <f t="shared" si="1"/>
        <v/>
      </c>
      <c r="G31" s="46" t="str">
        <f t="shared" si="1"/>
        <v/>
      </c>
    </row>
    <row r="32" spans="1:7" x14ac:dyDescent="0.4">
      <c r="A32" s="21"/>
      <c r="B32" s="10">
        <v>3</v>
      </c>
      <c r="C32" s="45"/>
      <c r="D32" s="45">
        <f t="shared" si="1"/>
        <v>9.3495934959349589E-2</v>
      </c>
      <c r="E32" s="45" t="str">
        <f t="shared" si="1"/>
        <v/>
      </c>
      <c r="F32" s="45" t="str">
        <f t="shared" si="1"/>
        <v/>
      </c>
      <c r="G32" s="46" t="str">
        <f t="shared" si="1"/>
        <v/>
      </c>
    </row>
    <row r="33" spans="1:7" x14ac:dyDescent="0.4">
      <c r="A33" s="21"/>
      <c r="B33" s="10">
        <v>4</v>
      </c>
      <c r="C33" s="45"/>
      <c r="D33" s="45" t="str">
        <f t="shared" si="1"/>
        <v/>
      </c>
      <c r="E33" s="45" t="str">
        <f t="shared" si="1"/>
        <v/>
      </c>
      <c r="F33" s="45" t="str">
        <f t="shared" si="1"/>
        <v/>
      </c>
      <c r="G33" s="46" t="str">
        <f t="shared" si="1"/>
        <v/>
      </c>
    </row>
    <row r="34" spans="1:7" x14ac:dyDescent="0.4">
      <c r="A34" s="21"/>
      <c r="B34" s="10">
        <v>5</v>
      </c>
      <c r="C34" s="45"/>
      <c r="D34" s="45" t="str">
        <f t="shared" si="1"/>
        <v/>
      </c>
      <c r="E34" s="45" t="str">
        <f t="shared" si="1"/>
        <v/>
      </c>
      <c r="F34" s="45" t="str">
        <f t="shared" si="1"/>
        <v/>
      </c>
      <c r="G34" s="46" t="str">
        <f t="shared" si="1"/>
        <v/>
      </c>
    </row>
    <row r="35" spans="1:7" x14ac:dyDescent="0.4">
      <c r="A35" s="21"/>
      <c r="B35" s="10">
        <v>6</v>
      </c>
      <c r="C35" s="45"/>
      <c r="D35" s="45" t="str">
        <f t="shared" si="1"/>
        <v/>
      </c>
      <c r="E35" s="45" t="str">
        <f t="shared" si="1"/>
        <v/>
      </c>
      <c r="F35" s="45" t="str">
        <f t="shared" si="1"/>
        <v/>
      </c>
      <c r="G35" s="46" t="str">
        <f t="shared" si="1"/>
        <v/>
      </c>
    </row>
    <row r="36" spans="1:7" x14ac:dyDescent="0.4">
      <c r="A36" s="21"/>
      <c r="B36" s="10">
        <v>7</v>
      </c>
      <c r="C36" s="45"/>
      <c r="D36" s="45" t="str">
        <f t="shared" si="1"/>
        <v/>
      </c>
      <c r="E36" s="45" t="str">
        <f t="shared" si="1"/>
        <v/>
      </c>
      <c r="F36" s="45" t="str">
        <f t="shared" si="1"/>
        <v/>
      </c>
      <c r="G36" s="46" t="str">
        <f t="shared" si="1"/>
        <v/>
      </c>
    </row>
    <row r="37" spans="1:7" x14ac:dyDescent="0.4">
      <c r="A37" s="21"/>
      <c r="B37" s="10">
        <v>8</v>
      </c>
      <c r="C37" s="45"/>
      <c r="D37" s="45" t="str">
        <f t="shared" si="1"/>
        <v/>
      </c>
      <c r="E37" s="45" t="str">
        <f t="shared" si="1"/>
        <v/>
      </c>
      <c r="F37" s="45" t="str">
        <f t="shared" si="1"/>
        <v/>
      </c>
      <c r="G37" s="46" t="str">
        <f t="shared" si="1"/>
        <v/>
      </c>
    </row>
    <row r="38" spans="1:7" x14ac:dyDescent="0.4">
      <c r="A38" s="21"/>
      <c r="B38" s="10">
        <v>9</v>
      </c>
      <c r="C38" s="45"/>
      <c r="D38" s="45" t="str">
        <f t="shared" si="1"/>
        <v/>
      </c>
      <c r="E38" s="45" t="str">
        <f t="shared" si="1"/>
        <v/>
      </c>
      <c r="F38" s="45" t="str">
        <f t="shared" si="1"/>
        <v/>
      </c>
      <c r="G38" s="46" t="str">
        <f t="shared" si="1"/>
        <v/>
      </c>
    </row>
    <row r="39" spans="1:7" ht="20.25" thickBot="1" x14ac:dyDescent="0.45">
      <c r="A39" s="21"/>
      <c r="B39" s="33">
        <v>10</v>
      </c>
      <c r="C39" s="47"/>
      <c r="D39" s="47" t="str">
        <f t="shared" si="1"/>
        <v/>
      </c>
      <c r="E39" s="47" t="str">
        <f t="shared" si="1"/>
        <v/>
      </c>
      <c r="F39" s="47" t="str">
        <f t="shared" si="1"/>
        <v/>
      </c>
      <c r="G39" s="48" t="str">
        <f t="shared" si="1"/>
        <v/>
      </c>
    </row>
    <row r="40" spans="1:7" ht="20.25" thickBot="1" x14ac:dyDescent="0.45">
      <c r="A40" s="21"/>
      <c r="B40" s="37"/>
      <c r="C40" s="38"/>
      <c r="D40" s="39"/>
      <c r="E40" s="39"/>
      <c r="F40" s="39"/>
      <c r="G40" s="49">
        <f>SUM(C30:G39)</f>
        <v>1</v>
      </c>
    </row>
    <row r="41" spans="1:7" x14ac:dyDescent="0.4">
      <c r="A41" s="21"/>
      <c r="C41" s="21"/>
    </row>
    <row r="42" spans="1:7" x14ac:dyDescent="0.4">
      <c r="A42" s="21"/>
      <c r="B42" s="22" t="s">
        <v>26</v>
      </c>
      <c r="C42" s="21"/>
    </row>
    <row r="43" spans="1:7" ht="20.25" thickBot="1" x14ac:dyDescent="0.45">
      <c r="A43" s="21"/>
      <c r="B43" s="21" t="s">
        <v>27</v>
      </c>
      <c r="C43" s="21"/>
    </row>
    <row r="44" spans="1:7" ht="20.25" thickBot="1" x14ac:dyDescent="0.45">
      <c r="A44" s="21"/>
      <c r="B44" s="23" t="s">
        <v>28</v>
      </c>
      <c r="C44" s="24" t="s">
        <v>24</v>
      </c>
      <c r="D44" s="24" t="s">
        <v>19</v>
      </c>
      <c r="E44" s="24" t="s">
        <v>20</v>
      </c>
      <c r="F44" s="50" t="s">
        <v>21</v>
      </c>
      <c r="G44" s="51" t="s">
        <v>25</v>
      </c>
    </row>
    <row r="45" spans="1:7" x14ac:dyDescent="0.4">
      <c r="A45" s="21"/>
      <c r="B45" s="52" t="s">
        <v>29</v>
      </c>
      <c r="C45" s="53">
        <f>D158</f>
        <v>0.5</v>
      </c>
      <c r="D45" s="53">
        <f>E158</f>
        <v>0.5</v>
      </c>
      <c r="E45" s="53">
        <f>F158</f>
        <v>0</v>
      </c>
      <c r="F45" s="54">
        <f>G158</f>
        <v>0</v>
      </c>
      <c r="G45" s="55">
        <v>0</v>
      </c>
    </row>
    <row r="46" spans="1:7" x14ac:dyDescent="0.4">
      <c r="A46" s="21"/>
      <c r="B46" s="56" t="s">
        <v>30</v>
      </c>
      <c r="C46" s="57"/>
      <c r="D46" s="57"/>
      <c r="E46" s="57"/>
      <c r="F46" s="57"/>
      <c r="G46" s="58"/>
    </row>
    <row r="47" spans="1:7" ht="20.25" thickBot="1" x14ac:dyDescent="0.45">
      <c r="A47" s="21"/>
      <c r="B47" s="59" t="s">
        <v>31</v>
      </c>
      <c r="C47" s="60">
        <f>SUM(C48:C57)</f>
        <v>21800000</v>
      </c>
      <c r="D47" s="60">
        <f>SUM(D48:D57)</f>
        <v>13200000</v>
      </c>
      <c r="E47" s="60">
        <f>SUM(E48:E57)</f>
        <v>0</v>
      </c>
      <c r="F47" s="61">
        <f>SUM(F48:F57)</f>
        <v>0</v>
      </c>
      <c r="G47" s="62">
        <f>SUM(G48:G57)</f>
        <v>0</v>
      </c>
    </row>
    <row r="48" spans="1:7" x14ac:dyDescent="0.4">
      <c r="A48" s="21"/>
      <c r="B48" s="63">
        <v>1</v>
      </c>
      <c r="C48" s="64">
        <f>IF(C7="有",C183,0)</f>
        <v>21800000</v>
      </c>
      <c r="D48" s="64">
        <f t="shared" ref="D48:D57" si="2">IF(B48&lt;=$C$8,$D$184/$C$8,0)</f>
        <v>4400000</v>
      </c>
      <c r="E48" s="64">
        <f t="shared" ref="E48:E57" si="3">IF(B48&lt;=$C$9,$E$183,0)</f>
        <v>0</v>
      </c>
      <c r="F48" s="65">
        <f>IF(B48&lt;=$C$10,$F$183,0)</f>
        <v>0</v>
      </c>
      <c r="G48" s="66">
        <f>IF(C48&lt;=$C$10,$F$183,0)</f>
        <v>0</v>
      </c>
    </row>
    <row r="49" spans="1:7" x14ac:dyDescent="0.4">
      <c r="A49" s="21"/>
      <c r="B49" s="56">
        <v>2</v>
      </c>
      <c r="C49" s="67"/>
      <c r="D49" s="68">
        <f t="shared" si="2"/>
        <v>4400000</v>
      </c>
      <c r="E49" s="68">
        <f t="shared" si="3"/>
        <v>0</v>
      </c>
      <c r="F49" s="69">
        <f t="shared" ref="F49:F57" si="4">IF(B49&lt;=$C$10,$F$183,0)</f>
        <v>0</v>
      </c>
      <c r="G49" s="70"/>
    </row>
    <row r="50" spans="1:7" x14ac:dyDescent="0.4">
      <c r="A50" s="21"/>
      <c r="B50" s="56">
        <v>3</v>
      </c>
      <c r="C50" s="67"/>
      <c r="D50" s="68">
        <f t="shared" si="2"/>
        <v>4400000</v>
      </c>
      <c r="E50" s="68">
        <f t="shared" si="3"/>
        <v>0</v>
      </c>
      <c r="F50" s="69">
        <f t="shared" si="4"/>
        <v>0</v>
      </c>
      <c r="G50" s="70"/>
    </row>
    <row r="51" spans="1:7" x14ac:dyDescent="0.4">
      <c r="A51" s="21"/>
      <c r="B51" s="56">
        <v>4</v>
      </c>
      <c r="C51" s="67"/>
      <c r="D51" s="68">
        <f t="shared" si="2"/>
        <v>0</v>
      </c>
      <c r="E51" s="68">
        <f t="shared" si="3"/>
        <v>0</v>
      </c>
      <c r="F51" s="69">
        <f t="shared" si="4"/>
        <v>0</v>
      </c>
      <c r="G51" s="70"/>
    </row>
    <row r="52" spans="1:7" x14ac:dyDescent="0.4">
      <c r="A52" s="21"/>
      <c r="B52" s="56">
        <v>5</v>
      </c>
      <c r="C52" s="67"/>
      <c r="D52" s="68">
        <f t="shared" si="2"/>
        <v>0</v>
      </c>
      <c r="E52" s="68">
        <f t="shared" si="3"/>
        <v>0</v>
      </c>
      <c r="F52" s="69">
        <f t="shared" si="4"/>
        <v>0</v>
      </c>
      <c r="G52" s="70"/>
    </row>
    <row r="53" spans="1:7" x14ac:dyDescent="0.4">
      <c r="A53" s="21"/>
      <c r="B53" s="56">
        <v>6</v>
      </c>
      <c r="C53" s="67"/>
      <c r="D53" s="68">
        <f t="shared" si="2"/>
        <v>0</v>
      </c>
      <c r="E53" s="68">
        <f t="shared" si="3"/>
        <v>0</v>
      </c>
      <c r="F53" s="69">
        <f t="shared" si="4"/>
        <v>0</v>
      </c>
      <c r="G53" s="70"/>
    </row>
    <row r="54" spans="1:7" x14ac:dyDescent="0.4">
      <c r="A54" s="21"/>
      <c r="B54" s="56">
        <v>7</v>
      </c>
      <c r="C54" s="67"/>
      <c r="D54" s="68">
        <f t="shared" si="2"/>
        <v>0</v>
      </c>
      <c r="E54" s="68">
        <f t="shared" si="3"/>
        <v>0</v>
      </c>
      <c r="F54" s="69">
        <f t="shared" si="4"/>
        <v>0</v>
      </c>
      <c r="G54" s="70"/>
    </row>
    <row r="55" spans="1:7" x14ac:dyDescent="0.4">
      <c r="A55" s="21"/>
      <c r="B55" s="56">
        <v>8</v>
      </c>
      <c r="C55" s="67"/>
      <c r="D55" s="68">
        <f t="shared" si="2"/>
        <v>0</v>
      </c>
      <c r="E55" s="68">
        <f t="shared" si="3"/>
        <v>0</v>
      </c>
      <c r="F55" s="69">
        <f t="shared" si="4"/>
        <v>0</v>
      </c>
      <c r="G55" s="70"/>
    </row>
    <row r="56" spans="1:7" x14ac:dyDescent="0.4">
      <c r="A56" s="21"/>
      <c r="B56" s="56">
        <v>9</v>
      </c>
      <c r="C56" s="67"/>
      <c r="D56" s="68">
        <f t="shared" si="2"/>
        <v>0</v>
      </c>
      <c r="E56" s="68">
        <f t="shared" si="3"/>
        <v>0</v>
      </c>
      <c r="F56" s="69">
        <f t="shared" si="4"/>
        <v>0</v>
      </c>
      <c r="G56" s="70"/>
    </row>
    <row r="57" spans="1:7" ht="20.25" thickBot="1" x14ac:dyDescent="0.45">
      <c r="A57" s="21"/>
      <c r="B57" s="71">
        <v>10</v>
      </c>
      <c r="C57" s="72"/>
      <c r="D57" s="73">
        <f t="shared" si="2"/>
        <v>0</v>
      </c>
      <c r="E57" s="73">
        <f t="shared" si="3"/>
        <v>0</v>
      </c>
      <c r="F57" s="74">
        <f t="shared" si="4"/>
        <v>0</v>
      </c>
      <c r="G57" s="75"/>
    </row>
    <row r="58" spans="1:7" ht="20.25" thickBot="1" x14ac:dyDescent="0.45">
      <c r="A58" s="21"/>
      <c r="B58" s="37"/>
      <c r="C58" s="38"/>
      <c r="D58" s="39"/>
      <c r="E58" s="39"/>
      <c r="F58" s="39"/>
      <c r="G58" s="76">
        <f>SUM(C48:G57)</f>
        <v>35000000</v>
      </c>
    </row>
    <row r="59" spans="1:7" x14ac:dyDescent="0.4">
      <c r="A59" s="21"/>
      <c r="B59" s="21"/>
      <c r="C59" s="21"/>
    </row>
    <row r="60" spans="1:7" x14ac:dyDescent="0.4">
      <c r="A60" s="21"/>
      <c r="B60" s="22" t="s">
        <v>32</v>
      </c>
      <c r="C60" s="21"/>
    </row>
    <row r="61" spans="1:7" x14ac:dyDescent="0.4">
      <c r="A61" s="21"/>
      <c r="B61" s="67" t="s">
        <v>33</v>
      </c>
      <c r="C61" s="67"/>
      <c r="D61" s="67"/>
      <c r="E61" s="67"/>
    </row>
    <row r="62" spans="1:7" x14ac:dyDescent="0.4">
      <c r="A62" s="21"/>
      <c r="B62" s="77" t="s">
        <v>34</v>
      </c>
      <c r="C62" s="67"/>
      <c r="D62" s="67" t="s">
        <v>35</v>
      </c>
      <c r="E62" s="67" t="s">
        <v>36</v>
      </c>
      <c r="G62" s="78">
        <v>0.1</v>
      </c>
    </row>
    <row r="63" spans="1:7" x14ac:dyDescent="0.4">
      <c r="A63" s="21"/>
      <c r="B63" s="67">
        <v>0</v>
      </c>
      <c r="C63" s="67">
        <v>10000000</v>
      </c>
      <c r="D63" s="57">
        <v>0.1</v>
      </c>
      <c r="E63" s="67">
        <v>0</v>
      </c>
      <c r="G63" s="1">
        <f>G58*G62</f>
        <v>3500000</v>
      </c>
    </row>
    <row r="64" spans="1:7" x14ac:dyDescent="0.4">
      <c r="A64" s="21"/>
      <c r="B64" s="67">
        <v>10000001</v>
      </c>
      <c r="C64" s="67">
        <v>30000000</v>
      </c>
      <c r="D64" s="57">
        <v>0.15</v>
      </c>
      <c r="E64" s="67">
        <v>500000</v>
      </c>
    </row>
    <row r="65" spans="1:7" x14ac:dyDescent="0.4">
      <c r="A65" s="21"/>
      <c r="B65" s="67">
        <v>30000001</v>
      </c>
      <c r="C65" s="67">
        <v>50000000</v>
      </c>
      <c r="D65" s="57">
        <v>0.2</v>
      </c>
      <c r="E65" s="67">
        <v>2000000</v>
      </c>
    </row>
    <row r="66" spans="1:7" x14ac:dyDescent="0.4">
      <c r="A66" s="21"/>
      <c r="B66" s="67">
        <v>50000001</v>
      </c>
      <c r="C66" s="67">
        <v>100000000</v>
      </c>
      <c r="D66" s="57">
        <v>0.3</v>
      </c>
      <c r="E66" s="67">
        <v>7000000</v>
      </c>
    </row>
    <row r="67" spans="1:7" x14ac:dyDescent="0.4">
      <c r="A67" s="21"/>
      <c r="B67" s="67">
        <v>100000001</v>
      </c>
      <c r="C67" s="67">
        <v>200000000</v>
      </c>
      <c r="D67" s="57">
        <v>0.4</v>
      </c>
      <c r="E67" s="67">
        <v>17000000</v>
      </c>
    </row>
    <row r="68" spans="1:7" x14ac:dyDescent="0.4">
      <c r="A68" s="21"/>
      <c r="B68" s="67">
        <v>200000001</v>
      </c>
      <c r="C68" s="67">
        <v>300000000</v>
      </c>
      <c r="D68" s="57">
        <v>0.45</v>
      </c>
      <c r="E68" s="67">
        <v>27000000</v>
      </c>
    </row>
    <row r="69" spans="1:7" x14ac:dyDescent="0.4">
      <c r="A69" s="21"/>
      <c r="B69" s="67">
        <v>300000001</v>
      </c>
      <c r="C69" s="67">
        <v>600000000</v>
      </c>
      <c r="D69" s="57">
        <v>0.5</v>
      </c>
      <c r="E69" s="67">
        <v>42000000</v>
      </c>
    </row>
    <row r="70" spans="1:7" x14ac:dyDescent="0.4">
      <c r="A70" s="21"/>
      <c r="B70" s="67">
        <v>600000001</v>
      </c>
      <c r="C70" s="67" t="s">
        <v>37</v>
      </c>
      <c r="D70" s="57">
        <v>0.55000000000000004</v>
      </c>
      <c r="E70" s="67">
        <v>72000000</v>
      </c>
    </row>
    <row r="71" spans="1:7" x14ac:dyDescent="0.4">
      <c r="A71" s="21"/>
      <c r="B71" s="21"/>
      <c r="C71" s="21"/>
    </row>
    <row r="72" spans="1:7" ht="23.25" customHeight="1" x14ac:dyDescent="0.4">
      <c r="A72" s="21"/>
      <c r="B72" s="21"/>
      <c r="C72" s="21"/>
    </row>
    <row r="73" spans="1:7" ht="20.25" thickBot="1" x14ac:dyDescent="0.45">
      <c r="A73" s="21"/>
      <c r="B73" s="22" t="s">
        <v>38</v>
      </c>
      <c r="C73" s="21"/>
    </row>
    <row r="74" spans="1:7" ht="20.25" thickBot="1" x14ac:dyDescent="0.45">
      <c r="A74" s="21"/>
      <c r="B74" s="23" t="s">
        <v>39</v>
      </c>
      <c r="C74" s="24" t="s">
        <v>24</v>
      </c>
      <c r="D74" s="41" t="s">
        <v>19</v>
      </c>
      <c r="E74" s="41" t="s">
        <v>20</v>
      </c>
      <c r="F74" s="41" t="s">
        <v>21</v>
      </c>
      <c r="G74" s="42" t="s">
        <v>25</v>
      </c>
    </row>
    <row r="75" spans="1:7" x14ac:dyDescent="0.4">
      <c r="A75" s="21"/>
      <c r="B75" s="3">
        <v>1</v>
      </c>
      <c r="C75" s="79">
        <f t="shared" ref="C75:E84" si="5">C17*$G$58/$G$27</f>
        <v>0</v>
      </c>
      <c r="D75" s="79">
        <f t="shared" si="5"/>
        <v>14227642.276422765</v>
      </c>
      <c r="E75" s="79">
        <f t="shared" si="5"/>
        <v>0</v>
      </c>
      <c r="F75" s="80">
        <f t="shared" ref="F75:F84" si="6">F17*$G$58/$G$27*1.2</f>
        <v>0</v>
      </c>
      <c r="G75" s="81">
        <f t="shared" ref="G75:G84" si="7">$G$58*G17/$G$27</f>
        <v>14227642.276422765</v>
      </c>
    </row>
    <row r="76" spans="1:7" x14ac:dyDescent="0.4">
      <c r="A76" s="21"/>
      <c r="B76" s="10">
        <v>2</v>
      </c>
      <c r="C76" s="30">
        <f t="shared" si="5"/>
        <v>0</v>
      </c>
      <c r="D76" s="30">
        <f t="shared" si="5"/>
        <v>3272357.7235772358</v>
      </c>
      <c r="E76" s="30">
        <f t="shared" si="5"/>
        <v>0</v>
      </c>
      <c r="F76" s="82">
        <f t="shared" si="6"/>
        <v>0</v>
      </c>
      <c r="G76" s="83">
        <f t="shared" si="7"/>
        <v>0</v>
      </c>
    </row>
    <row r="77" spans="1:7" x14ac:dyDescent="0.4">
      <c r="A77" s="21"/>
      <c r="B77" s="10">
        <v>3</v>
      </c>
      <c r="C77" s="30">
        <f t="shared" si="5"/>
        <v>0</v>
      </c>
      <c r="D77" s="30">
        <f t="shared" si="5"/>
        <v>3272357.7235772358</v>
      </c>
      <c r="E77" s="30">
        <f t="shared" si="5"/>
        <v>0</v>
      </c>
      <c r="F77" s="82">
        <f t="shared" si="6"/>
        <v>0</v>
      </c>
      <c r="G77" s="83">
        <f t="shared" si="7"/>
        <v>0</v>
      </c>
    </row>
    <row r="78" spans="1:7" x14ac:dyDescent="0.4">
      <c r="A78" s="21"/>
      <c r="B78" s="10">
        <v>4</v>
      </c>
      <c r="C78" s="30">
        <f t="shared" si="5"/>
        <v>0</v>
      </c>
      <c r="D78" s="30">
        <f t="shared" si="5"/>
        <v>0</v>
      </c>
      <c r="E78" s="30">
        <f t="shared" si="5"/>
        <v>0</v>
      </c>
      <c r="F78" s="82">
        <f t="shared" si="6"/>
        <v>0</v>
      </c>
      <c r="G78" s="83">
        <f t="shared" si="7"/>
        <v>0</v>
      </c>
    </row>
    <row r="79" spans="1:7" x14ac:dyDescent="0.4">
      <c r="A79" s="21"/>
      <c r="B79" s="10">
        <v>5</v>
      </c>
      <c r="C79" s="30">
        <f t="shared" si="5"/>
        <v>0</v>
      </c>
      <c r="D79" s="30">
        <f t="shared" si="5"/>
        <v>0</v>
      </c>
      <c r="E79" s="30">
        <f t="shared" si="5"/>
        <v>0</v>
      </c>
      <c r="F79" s="82">
        <f t="shared" si="6"/>
        <v>0</v>
      </c>
      <c r="G79" s="83">
        <f t="shared" si="7"/>
        <v>0</v>
      </c>
    </row>
    <row r="80" spans="1:7" x14ac:dyDescent="0.4">
      <c r="A80" s="21"/>
      <c r="B80" s="10">
        <v>6</v>
      </c>
      <c r="C80" s="30">
        <f t="shared" si="5"/>
        <v>0</v>
      </c>
      <c r="D80" s="30">
        <f t="shared" si="5"/>
        <v>0</v>
      </c>
      <c r="E80" s="30">
        <f t="shared" si="5"/>
        <v>0</v>
      </c>
      <c r="F80" s="82">
        <f t="shared" si="6"/>
        <v>0</v>
      </c>
      <c r="G80" s="83">
        <f t="shared" si="7"/>
        <v>0</v>
      </c>
    </row>
    <row r="81" spans="1:12" x14ac:dyDescent="0.4">
      <c r="A81" s="21"/>
      <c r="B81" s="10">
        <v>7</v>
      </c>
      <c r="C81" s="30">
        <f t="shared" si="5"/>
        <v>0</v>
      </c>
      <c r="D81" s="30">
        <f t="shared" si="5"/>
        <v>0</v>
      </c>
      <c r="E81" s="30">
        <f t="shared" si="5"/>
        <v>0</v>
      </c>
      <c r="F81" s="82">
        <f t="shared" si="6"/>
        <v>0</v>
      </c>
      <c r="G81" s="83">
        <f t="shared" si="7"/>
        <v>0</v>
      </c>
    </row>
    <row r="82" spans="1:12" x14ac:dyDescent="0.4">
      <c r="A82" s="21"/>
      <c r="B82" s="10">
        <v>8</v>
      </c>
      <c r="C82" s="30">
        <f t="shared" si="5"/>
        <v>0</v>
      </c>
      <c r="D82" s="30">
        <f t="shared" si="5"/>
        <v>0</v>
      </c>
      <c r="E82" s="30">
        <f t="shared" si="5"/>
        <v>0</v>
      </c>
      <c r="F82" s="82">
        <f t="shared" si="6"/>
        <v>0</v>
      </c>
      <c r="G82" s="83">
        <f t="shared" si="7"/>
        <v>0</v>
      </c>
    </row>
    <row r="83" spans="1:12" x14ac:dyDescent="0.4">
      <c r="A83" s="21"/>
      <c r="B83" s="10">
        <v>9</v>
      </c>
      <c r="C83" s="30">
        <f t="shared" si="5"/>
        <v>0</v>
      </c>
      <c r="D83" s="30">
        <f t="shared" si="5"/>
        <v>0</v>
      </c>
      <c r="E83" s="30">
        <f t="shared" si="5"/>
        <v>0</v>
      </c>
      <c r="F83" s="82">
        <f t="shared" si="6"/>
        <v>0</v>
      </c>
      <c r="G83" s="83">
        <f t="shared" si="7"/>
        <v>0</v>
      </c>
    </row>
    <row r="84" spans="1:12" ht="20.25" thickBot="1" x14ac:dyDescent="0.45">
      <c r="A84" s="21"/>
      <c r="B84" s="33">
        <v>10</v>
      </c>
      <c r="C84" s="34">
        <f t="shared" si="5"/>
        <v>0</v>
      </c>
      <c r="D84" s="34">
        <f t="shared" si="5"/>
        <v>0</v>
      </c>
      <c r="E84" s="34">
        <f t="shared" si="5"/>
        <v>0</v>
      </c>
      <c r="F84" s="84">
        <f t="shared" si="6"/>
        <v>0</v>
      </c>
      <c r="G84" s="85">
        <f t="shared" si="7"/>
        <v>0</v>
      </c>
    </row>
    <row r="85" spans="1:12" ht="20.25" thickBot="1" x14ac:dyDescent="0.45">
      <c r="A85" s="21"/>
      <c r="B85" s="37"/>
      <c r="C85" s="38"/>
      <c r="D85" s="39"/>
      <c r="E85" s="39"/>
      <c r="F85" s="39"/>
      <c r="G85" s="40">
        <f>SUM(C75:G84)</f>
        <v>35000000</v>
      </c>
    </row>
    <row r="86" spans="1:12" x14ac:dyDescent="0.4">
      <c r="A86" s="21"/>
      <c r="B86" s="22" t="s">
        <v>40</v>
      </c>
      <c r="C86" s="21"/>
    </row>
    <row r="87" spans="1:12" x14ac:dyDescent="0.4">
      <c r="A87" s="21"/>
      <c r="B87" s="22"/>
      <c r="C87" s="128" t="s">
        <v>41</v>
      </c>
      <c r="D87" s="128"/>
      <c r="E87" s="128"/>
      <c r="F87" s="128"/>
      <c r="G87" s="86"/>
      <c r="H87" s="86"/>
      <c r="I87" s="86"/>
      <c r="J87" s="86"/>
      <c r="K87" s="86"/>
      <c r="L87" s="86"/>
    </row>
    <row r="88" spans="1:12" x14ac:dyDescent="0.4">
      <c r="A88" s="21"/>
      <c r="B88" s="22"/>
      <c r="C88" s="128"/>
      <c r="D88" s="128"/>
      <c r="E88" s="128"/>
      <c r="F88" s="128"/>
      <c r="G88" s="86"/>
      <c r="H88" s="86"/>
      <c r="I88" s="86"/>
      <c r="J88" s="86"/>
      <c r="K88" s="86"/>
      <c r="L88" s="86"/>
    </row>
    <row r="89" spans="1:12" x14ac:dyDescent="0.4">
      <c r="A89" s="21"/>
      <c r="B89" s="22"/>
      <c r="C89" s="128" t="s">
        <v>42</v>
      </c>
      <c r="D89" s="128"/>
      <c r="E89" s="128"/>
      <c r="F89" s="128"/>
      <c r="G89" s="86"/>
      <c r="H89" s="86"/>
      <c r="I89" s="86"/>
      <c r="J89" s="86"/>
      <c r="K89" s="86"/>
      <c r="L89" s="86"/>
    </row>
    <row r="90" spans="1:12" x14ac:dyDescent="0.4">
      <c r="A90" s="21"/>
      <c r="B90" s="22"/>
      <c r="C90" s="128"/>
      <c r="D90" s="128"/>
      <c r="E90" s="128"/>
      <c r="F90" s="128"/>
      <c r="G90" s="86"/>
      <c r="H90" s="86"/>
      <c r="I90" s="86"/>
      <c r="J90" s="86"/>
      <c r="K90" s="86"/>
      <c r="L90" s="86"/>
    </row>
    <row r="91" spans="1:12" x14ac:dyDescent="0.4">
      <c r="A91" s="21"/>
      <c r="B91" s="22"/>
      <c r="C91" s="22" t="s">
        <v>43</v>
      </c>
      <c r="D91" s="86"/>
      <c r="E91" s="86"/>
      <c r="F91" s="86"/>
      <c r="G91" s="86"/>
      <c r="H91" s="86"/>
      <c r="I91" s="86"/>
      <c r="J91" s="86"/>
      <c r="K91" s="86"/>
      <c r="L91" s="86"/>
    </row>
    <row r="92" spans="1:12" x14ac:dyDescent="0.4">
      <c r="A92" s="21"/>
      <c r="B92" s="22"/>
      <c r="C92" s="22" t="s">
        <v>44</v>
      </c>
      <c r="D92" s="86"/>
      <c r="E92" s="86"/>
      <c r="F92" s="86"/>
      <c r="G92" s="86"/>
      <c r="H92" s="86"/>
      <c r="I92" s="86"/>
      <c r="J92" s="86"/>
      <c r="K92" s="86"/>
      <c r="L92" s="86"/>
    </row>
    <row r="93" spans="1:12" x14ac:dyDescent="0.4">
      <c r="A93" s="21"/>
      <c r="B93" s="22"/>
      <c r="C93" s="22" t="s">
        <v>45</v>
      </c>
      <c r="D93" s="86"/>
      <c r="E93" s="86"/>
      <c r="F93" s="86"/>
      <c r="G93" s="86"/>
      <c r="H93" s="86"/>
      <c r="I93" s="86"/>
      <c r="J93" s="86"/>
      <c r="K93" s="86"/>
      <c r="L93" s="86"/>
    </row>
    <row r="94" spans="1:12" x14ac:dyDescent="0.4">
      <c r="A94" s="21"/>
      <c r="B94" s="22"/>
      <c r="C94" s="22" t="s">
        <v>46</v>
      </c>
      <c r="D94" s="86"/>
      <c r="E94" s="86"/>
      <c r="F94" s="86"/>
      <c r="G94" s="86"/>
      <c r="H94" s="86"/>
      <c r="I94" s="86"/>
      <c r="J94" s="86"/>
      <c r="K94" s="86"/>
      <c r="L94" s="86"/>
    </row>
    <row r="95" spans="1:12" x14ac:dyDescent="0.4">
      <c r="A95" s="21"/>
      <c r="B95" s="22"/>
      <c r="C95" s="22" t="s">
        <v>47</v>
      </c>
      <c r="D95" s="86"/>
      <c r="E95" s="86"/>
      <c r="F95" s="86"/>
      <c r="G95" s="86"/>
      <c r="H95" s="86"/>
      <c r="I95" s="86"/>
      <c r="J95" s="86"/>
      <c r="K95" s="86"/>
      <c r="L95" s="86"/>
    </row>
    <row r="96" spans="1:12" x14ac:dyDescent="0.4">
      <c r="A96" s="21"/>
      <c r="B96" s="22"/>
      <c r="C96" s="22" t="s">
        <v>48</v>
      </c>
      <c r="D96" s="86"/>
      <c r="E96" s="86"/>
      <c r="F96" s="86"/>
      <c r="G96" s="86"/>
      <c r="H96" s="86"/>
      <c r="I96" s="86"/>
      <c r="J96" s="86"/>
      <c r="K96" s="86"/>
      <c r="L96" s="86"/>
    </row>
    <row r="97" spans="1:12" x14ac:dyDescent="0.4">
      <c r="A97" s="21"/>
      <c r="B97" s="22"/>
      <c r="C97" s="22" t="s">
        <v>49</v>
      </c>
      <c r="D97" s="86"/>
      <c r="E97" s="86"/>
      <c r="F97" s="86"/>
      <c r="G97" s="86"/>
      <c r="H97" s="86"/>
      <c r="I97" s="86"/>
      <c r="J97" s="86"/>
      <c r="K97" s="86"/>
      <c r="L97" s="86"/>
    </row>
    <row r="98" spans="1:12" x14ac:dyDescent="0.4">
      <c r="A98" s="21"/>
      <c r="B98" s="22"/>
      <c r="C98" s="22" t="s">
        <v>50</v>
      </c>
      <c r="D98" s="86"/>
      <c r="E98" s="86"/>
      <c r="F98" s="86"/>
      <c r="G98" s="86"/>
      <c r="H98" s="86"/>
      <c r="I98" s="86"/>
      <c r="J98" s="86"/>
      <c r="K98" s="86"/>
      <c r="L98" s="86"/>
    </row>
    <row r="99" spans="1:12" ht="20.25" thickBot="1" x14ac:dyDescent="0.45">
      <c r="A99" s="21"/>
      <c r="B99" s="22" t="s">
        <v>51</v>
      </c>
      <c r="C99" s="22"/>
      <c r="D99" s="86"/>
      <c r="E99" s="86"/>
      <c r="F99" s="86"/>
      <c r="G99" s="86"/>
      <c r="H99" s="86"/>
      <c r="I99" s="86"/>
      <c r="J99" s="86"/>
      <c r="K99" s="86"/>
      <c r="L99" s="86"/>
    </row>
    <row r="100" spans="1:12" s="26" customFormat="1" ht="20.25" thickBot="1" x14ac:dyDescent="0.45">
      <c r="A100" s="21"/>
      <c r="B100" s="23"/>
      <c r="C100" s="24">
        <v>160000000</v>
      </c>
      <c r="D100" s="24" t="s">
        <v>52</v>
      </c>
      <c r="E100" s="24"/>
      <c r="F100" s="24"/>
      <c r="G100" s="87">
        <v>0.2</v>
      </c>
    </row>
    <row r="101" spans="1:12" s="26" customFormat="1" ht="20.25" thickBot="1" x14ac:dyDescent="0.45">
      <c r="A101" s="21"/>
      <c r="B101" s="23" t="s">
        <v>53</v>
      </c>
      <c r="C101" s="24" t="s">
        <v>24</v>
      </c>
      <c r="D101" s="50" t="s">
        <v>19</v>
      </c>
      <c r="E101" s="50" t="s">
        <v>20</v>
      </c>
      <c r="F101" s="25" t="s">
        <v>21</v>
      </c>
      <c r="G101" s="25" t="s">
        <v>25</v>
      </c>
    </row>
    <row r="102" spans="1:12" x14ac:dyDescent="0.4">
      <c r="A102" s="21"/>
      <c r="B102" s="3">
        <v>1</v>
      </c>
      <c r="C102" s="79">
        <f>IF((C75-G85*C100/G27)&lt;=0,0,(C75-G85*160000000/G27))</f>
        <v>0</v>
      </c>
      <c r="D102" s="79">
        <f t="shared" ref="D102:D111" si="8">IF(B102&lt;=$C$12,(D17*$G$58/$G$27)*1.2,(D17*$G$58/$G$27))</f>
        <v>17073170.731707316</v>
      </c>
      <c r="E102" s="79">
        <f t="shared" ref="E102:F111" si="9">E17*$G$58/$G$27</f>
        <v>0</v>
      </c>
      <c r="F102" s="81">
        <f t="shared" si="9"/>
        <v>0</v>
      </c>
      <c r="G102" s="81">
        <f t="shared" ref="G102:G111" si="10">$G$58*G17/$G$27*(1+$G$100)</f>
        <v>17073170.731707316</v>
      </c>
    </row>
    <row r="103" spans="1:12" x14ac:dyDescent="0.4">
      <c r="A103" s="21"/>
      <c r="B103" s="10">
        <v>2</v>
      </c>
      <c r="C103" s="30">
        <f t="shared" ref="C103:C111" si="11">C76*$G$58/$G$27</f>
        <v>0</v>
      </c>
      <c r="D103" s="88">
        <f t="shared" si="8"/>
        <v>3272357.7235772358</v>
      </c>
      <c r="E103" s="30">
        <f t="shared" si="9"/>
        <v>0</v>
      </c>
      <c r="F103" s="83">
        <f t="shared" si="9"/>
        <v>0</v>
      </c>
      <c r="G103" s="89">
        <f t="shared" si="10"/>
        <v>0</v>
      </c>
    </row>
    <row r="104" spans="1:12" x14ac:dyDescent="0.4">
      <c r="A104" s="21"/>
      <c r="B104" s="10">
        <v>3</v>
      </c>
      <c r="C104" s="30">
        <f t="shared" si="11"/>
        <v>0</v>
      </c>
      <c r="D104" s="88">
        <f t="shared" si="8"/>
        <v>3272357.7235772358</v>
      </c>
      <c r="E104" s="30">
        <f t="shared" si="9"/>
        <v>0</v>
      </c>
      <c r="F104" s="83">
        <f t="shared" si="9"/>
        <v>0</v>
      </c>
      <c r="G104" s="89">
        <f t="shared" si="10"/>
        <v>0</v>
      </c>
    </row>
    <row r="105" spans="1:12" x14ac:dyDescent="0.4">
      <c r="A105" s="21"/>
      <c r="B105" s="10">
        <v>4</v>
      </c>
      <c r="C105" s="30">
        <f t="shared" si="11"/>
        <v>0</v>
      </c>
      <c r="D105" s="88">
        <f t="shared" si="8"/>
        <v>0</v>
      </c>
      <c r="E105" s="30">
        <f t="shared" si="9"/>
        <v>0</v>
      </c>
      <c r="F105" s="83">
        <f t="shared" si="9"/>
        <v>0</v>
      </c>
      <c r="G105" s="89">
        <f t="shared" si="10"/>
        <v>0</v>
      </c>
    </row>
    <row r="106" spans="1:12" x14ac:dyDescent="0.4">
      <c r="A106" s="21"/>
      <c r="B106" s="10">
        <v>5</v>
      </c>
      <c r="C106" s="30">
        <f t="shared" si="11"/>
        <v>0</v>
      </c>
      <c r="D106" s="88">
        <f t="shared" si="8"/>
        <v>0</v>
      </c>
      <c r="E106" s="30">
        <f t="shared" si="9"/>
        <v>0</v>
      </c>
      <c r="F106" s="83">
        <f t="shared" si="9"/>
        <v>0</v>
      </c>
      <c r="G106" s="89">
        <f t="shared" si="10"/>
        <v>0</v>
      </c>
    </row>
    <row r="107" spans="1:12" x14ac:dyDescent="0.4">
      <c r="A107" s="21"/>
      <c r="B107" s="10">
        <v>6</v>
      </c>
      <c r="C107" s="30">
        <f t="shared" si="11"/>
        <v>0</v>
      </c>
      <c r="D107" s="88">
        <f t="shared" si="8"/>
        <v>0</v>
      </c>
      <c r="E107" s="30">
        <f t="shared" si="9"/>
        <v>0</v>
      </c>
      <c r="F107" s="83">
        <f t="shared" si="9"/>
        <v>0</v>
      </c>
      <c r="G107" s="89">
        <f t="shared" si="10"/>
        <v>0</v>
      </c>
    </row>
    <row r="108" spans="1:12" x14ac:dyDescent="0.4">
      <c r="A108" s="21"/>
      <c r="B108" s="10">
        <v>7</v>
      </c>
      <c r="C108" s="30">
        <f t="shared" si="11"/>
        <v>0</v>
      </c>
      <c r="D108" s="88">
        <f t="shared" si="8"/>
        <v>0</v>
      </c>
      <c r="E108" s="30">
        <f t="shared" si="9"/>
        <v>0</v>
      </c>
      <c r="F108" s="83">
        <f t="shared" si="9"/>
        <v>0</v>
      </c>
      <c r="G108" s="89">
        <f t="shared" si="10"/>
        <v>0</v>
      </c>
    </row>
    <row r="109" spans="1:12" x14ac:dyDescent="0.4">
      <c r="A109" s="21"/>
      <c r="B109" s="10">
        <v>8</v>
      </c>
      <c r="C109" s="30">
        <f t="shared" si="11"/>
        <v>0</v>
      </c>
      <c r="D109" s="88">
        <f t="shared" si="8"/>
        <v>0</v>
      </c>
      <c r="E109" s="30">
        <f t="shared" si="9"/>
        <v>0</v>
      </c>
      <c r="F109" s="83">
        <f t="shared" si="9"/>
        <v>0</v>
      </c>
      <c r="G109" s="89">
        <f t="shared" si="10"/>
        <v>0</v>
      </c>
    </row>
    <row r="110" spans="1:12" x14ac:dyDescent="0.4">
      <c r="A110" s="21"/>
      <c r="B110" s="10">
        <v>9</v>
      </c>
      <c r="C110" s="30">
        <f t="shared" si="11"/>
        <v>0</v>
      </c>
      <c r="D110" s="88">
        <f t="shared" si="8"/>
        <v>0</v>
      </c>
      <c r="E110" s="30">
        <f t="shared" si="9"/>
        <v>0</v>
      </c>
      <c r="F110" s="83">
        <f t="shared" si="9"/>
        <v>0</v>
      </c>
      <c r="G110" s="89">
        <f t="shared" si="10"/>
        <v>0</v>
      </c>
    </row>
    <row r="111" spans="1:12" ht="20.25" thickBot="1" x14ac:dyDescent="0.45">
      <c r="A111" s="21"/>
      <c r="B111" s="33">
        <v>10</v>
      </c>
      <c r="C111" s="34">
        <f t="shared" si="11"/>
        <v>0</v>
      </c>
      <c r="D111" s="90">
        <f t="shared" si="8"/>
        <v>0</v>
      </c>
      <c r="E111" s="34">
        <f t="shared" si="9"/>
        <v>0</v>
      </c>
      <c r="F111" s="85">
        <f t="shared" si="9"/>
        <v>0</v>
      </c>
      <c r="G111" s="91">
        <f t="shared" si="10"/>
        <v>0</v>
      </c>
    </row>
    <row r="112" spans="1:12" ht="20.25" thickBot="1" x14ac:dyDescent="0.45">
      <c r="A112" s="21"/>
      <c r="B112" s="37"/>
      <c r="C112" s="38"/>
      <c r="D112" s="39"/>
      <c r="E112" s="39"/>
      <c r="F112" s="39"/>
      <c r="G112" s="40">
        <f>SUM(C102:G111)</f>
        <v>40691056.910569109</v>
      </c>
    </row>
    <row r="113" spans="1:7" ht="20.25" thickBot="1" x14ac:dyDescent="0.45">
      <c r="A113" s="21"/>
      <c r="B113" s="22" t="s">
        <v>54</v>
      </c>
      <c r="C113" s="21"/>
    </row>
    <row r="114" spans="1:7" ht="20.25" thickBot="1" x14ac:dyDescent="0.45">
      <c r="A114" s="21"/>
      <c r="B114" s="92"/>
      <c r="C114" s="93">
        <f>E11</f>
        <v>0.5</v>
      </c>
      <c r="D114" s="94"/>
      <c r="E114" s="94"/>
      <c r="F114" s="94"/>
      <c r="G114" s="87">
        <v>0.2</v>
      </c>
    </row>
    <row r="115" spans="1:7" s="26" customFormat="1" ht="20.25" thickBot="1" x14ac:dyDescent="0.45">
      <c r="A115" s="21"/>
      <c r="B115" s="95" t="s">
        <v>55</v>
      </c>
      <c r="C115" s="96" t="s">
        <v>24</v>
      </c>
      <c r="D115" s="97" t="s">
        <v>19</v>
      </c>
      <c r="E115" s="97" t="s">
        <v>20</v>
      </c>
      <c r="F115" s="98" t="s">
        <v>21</v>
      </c>
      <c r="G115" s="98" t="s">
        <v>16</v>
      </c>
    </row>
    <row r="116" spans="1:7" x14ac:dyDescent="0.4">
      <c r="A116" s="21"/>
      <c r="B116" s="3">
        <v>1</v>
      </c>
      <c r="C116" s="79">
        <f>IF((C75-G85*C114)&lt;0,0,(C75-G85*C114))</f>
        <v>0</v>
      </c>
      <c r="D116" s="79">
        <f t="shared" ref="D116:D125" si="12">IF(B116&lt;=$C$12,(D17*$G$58/$G$27)*1.2,(D17*$G$58/$G$27))</f>
        <v>17073170.731707316</v>
      </c>
      <c r="E116" s="79">
        <f t="shared" ref="E116:F125" si="13">E17*$G$58/$G$27</f>
        <v>0</v>
      </c>
      <c r="F116" s="79">
        <f t="shared" si="13"/>
        <v>0</v>
      </c>
      <c r="G116" s="81">
        <f t="shared" ref="G116:G125" si="14">$G$58*G17/$G$27*(1+$G$114)</f>
        <v>17073170.731707316</v>
      </c>
    </row>
    <row r="117" spans="1:7" x14ac:dyDescent="0.4">
      <c r="A117" s="21"/>
      <c r="B117" s="10">
        <v>2</v>
      </c>
      <c r="C117" s="30">
        <f t="shared" ref="C117:C125" si="15">C103*$G$58/$G$27</f>
        <v>0</v>
      </c>
      <c r="D117" s="30">
        <f t="shared" si="12"/>
        <v>3272357.7235772358</v>
      </c>
      <c r="E117" s="30">
        <f t="shared" si="13"/>
        <v>0</v>
      </c>
      <c r="F117" s="30">
        <f t="shared" si="13"/>
        <v>0</v>
      </c>
      <c r="G117" s="83">
        <f t="shared" si="14"/>
        <v>0</v>
      </c>
    </row>
    <row r="118" spans="1:7" x14ac:dyDescent="0.4">
      <c r="A118" s="21"/>
      <c r="B118" s="10">
        <v>3</v>
      </c>
      <c r="C118" s="30">
        <f t="shared" si="15"/>
        <v>0</v>
      </c>
      <c r="D118" s="30">
        <f t="shared" si="12"/>
        <v>3272357.7235772358</v>
      </c>
      <c r="E118" s="30">
        <f t="shared" si="13"/>
        <v>0</v>
      </c>
      <c r="F118" s="30">
        <f t="shared" si="13"/>
        <v>0</v>
      </c>
      <c r="G118" s="83">
        <f t="shared" si="14"/>
        <v>0</v>
      </c>
    </row>
    <row r="119" spans="1:7" x14ac:dyDescent="0.4">
      <c r="A119" s="21"/>
      <c r="B119" s="10">
        <v>4</v>
      </c>
      <c r="C119" s="30">
        <f t="shared" si="15"/>
        <v>0</v>
      </c>
      <c r="D119" s="30">
        <f t="shared" si="12"/>
        <v>0</v>
      </c>
      <c r="E119" s="30">
        <f t="shared" si="13"/>
        <v>0</v>
      </c>
      <c r="F119" s="30">
        <f t="shared" si="13"/>
        <v>0</v>
      </c>
      <c r="G119" s="83">
        <f t="shared" si="14"/>
        <v>0</v>
      </c>
    </row>
    <row r="120" spans="1:7" x14ac:dyDescent="0.4">
      <c r="A120" s="21"/>
      <c r="B120" s="10">
        <v>5</v>
      </c>
      <c r="C120" s="30">
        <f t="shared" si="15"/>
        <v>0</v>
      </c>
      <c r="D120" s="30">
        <f t="shared" si="12"/>
        <v>0</v>
      </c>
      <c r="E120" s="30">
        <f t="shared" si="13"/>
        <v>0</v>
      </c>
      <c r="F120" s="30">
        <f t="shared" si="13"/>
        <v>0</v>
      </c>
      <c r="G120" s="83">
        <f t="shared" si="14"/>
        <v>0</v>
      </c>
    </row>
    <row r="121" spans="1:7" x14ac:dyDescent="0.4">
      <c r="A121" s="21"/>
      <c r="B121" s="10">
        <v>6</v>
      </c>
      <c r="C121" s="30">
        <f t="shared" si="15"/>
        <v>0</v>
      </c>
      <c r="D121" s="30">
        <f t="shared" si="12"/>
        <v>0</v>
      </c>
      <c r="E121" s="30">
        <f t="shared" si="13"/>
        <v>0</v>
      </c>
      <c r="F121" s="30">
        <f t="shared" si="13"/>
        <v>0</v>
      </c>
      <c r="G121" s="83">
        <f t="shared" si="14"/>
        <v>0</v>
      </c>
    </row>
    <row r="122" spans="1:7" x14ac:dyDescent="0.4">
      <c r="A122" s="21"/>
      <c r="B122" s="10">
        <v>7</v>
      </c>
      <c r="C122" s="30">
        <f t="shared" si="15"/>
        <v>0</v>
      </c>
      <c r="D122" s="30">
        <f t="shared" si="12"/>
        <v>0</v>
      </c>
      <c r="E122" s="30">
        <f t="shared" si="13"/>
        <v>0</v>
      </c>
      <c r="F122" s="30">
        <f t="shared" si="13"/>
        <v>0</v>
      </c>
      <c r="G122" s="83">
        <f t="shared" si="14"/>
        <v>0</v>
      </c>
    </row>
    <row r="123" spans="1:7" x14ac:dyDescent="0.4">
      <c r="A123" s="21"/>
      <c r="B123" s="10">
        <v>8</v>
      </c>
      <c r="C123" s="30">
        <f t="shared" si="15"/>
        <v>0</v>
      </c>
      <c r="D123" s="30">
        <f t="shared" si="12"/>
        <v>0</v>
      </c>
      <c r="E123" s="30">
        <f t="shared" si="13"/>
        <v>0</v>
      </c>
      <c r="F123" s="30">
        <f t="shared" si="13"/>
        <v>0</v>
      </c>
      <c r="G123" s="83">
        <f t="shared" si="14"/>
        <v>0</v>
      </c>
    </row>
    <row r="124" spans="1:7" x14ac:dyDescent="0.4">
      <c r="A124" s="21"/>
      <c r="B124" s="10">
        <v>9</v>
      </c>
      <c r="C124" s="30">
        <f t="shared" si="15"/>
        <v>0</v>
      </c>
      <c r="D124" s="30">
        <f t="shared" si="12"/>
        <v>0</v>
      </c>
      <c r="E124" s="30">
        <f t="shared" si="13"/>
        <v>0</v>
      </c>
      <c r="F124" s="30">
        <f t="shared" si="13"/>
        <v>0</v>
      </c>
      <c r="G124" s="83">
        <f t="shared" si="14"/>
        <v>0</v>
      </c>
    </row>
    <row r="125" spans="1:7" ht="20.25" thickBot="1" x14ac:dyDescent="0.45">
      <c r="A125" s="21"/>
      <c r="B125" s="33">
        <v>10</v>
      </c>
      <c r="C125" s="34">
        <f t="shared" si="15"/>
        <v>0</v>
      </c>
      <c r="D125" s="34">
        <f t="shared" si="12"/>
        <v>0</v>
      </c>
      <c r="E125" s="34">
        <f t="shared" si="13"/>
        <v>0</v>
      </c>
      <c r="F125" s="34">
        <f t="shared" si="13"/>
        <v>0</v>
      </c>
      <c r="G125" s="85">
        <f t="shared" si="14"/>
        <v>0</v>
      </c>
    </row>
    <row r="126" spans="1:7" ht="20.25" thickBot="1" x14ac:dyDescent="0.45">
      <c r="A126" s="21"/>
      <c r="B126" s="37"/>
      <c r="C126" s="38"/>
      <c r="D126" s="39"/>
      <c r="E126" s="39"/>
      <c r="F126" s="39"/>
      <c r="G126" s="40">
        <f>SUM(C116:G125)</f>
        <v>40691056.910569109</v>
      </c>
    </row>
    <row r="127" spans="1:7" x14ac:dyDescent="0.4">
      <c r="A127" s="21"/>
      <c r="B127" s="21"/>
      <c r="C127" s="21"/>
    </row>
    <row r="128" spans="1:7" x14ac:dyDescent="0.4">
      <c r="A128" s="21"/>
      <c r="B128" s="21"/>
      <c r="C128" s="21"/>
    </row>
    <row r="129" spans="1:10" x14ac:dyDescent="0.4">
      <c r="A129" s="21"/>
      <c r="B129" s="21"/>
      <c r="C129" s="21"/>
    </row>
    <row r="130" spans="1:10" ht="20.25" thickBot="1" x14ac:dyDescent="0.45">
      <c r="A130" s="21"/>
      <c r="B130" s="21"/>
      <c r="C130" s="21"/>
    </row>
    <row r="131" spans="1:10" ht="20.25" thickBot="1" x14ac:dyDescent="0.45">
      <c r="B131" s="99" t="s">
        <v>56</v>
      </c>
      <c r="C131" s="67">
        <f>IF(AND(A7=1,A8=1),1,IF(AND(A7=1,A8=0,A9=1),2,IF(AND(A7=1,A8=0,A9=0,A10=1),3,IF(AND(A7=0,A8=1),4,IF(AND(A7=0,A8=0,A9=1),5,IF(AND(A7=0,A8=0,A9=0,A10=1),6,7))))))</f>
        <v>1</v>
      </c>
      <c r="E131" s="129" t="s">
        <v>57</v>
      </c>
      <c r="F131" s="130"/>
      <c r="G131" s="131"/>
    </row>
    <row r="132" spans="1:10" x14ac:dyDescent="0.4">
      <c r="B132" s="99" t="s">
        <v>58</v>
      </c>
      <c r="C132" s="67">
        <f>IF(C11&lt;=1,C8,IF(C8-C11=0,2,C8-C11+1))</f>
        <v>3</v>
      </c>
      <c r="E132" s="100">
        <v>1</v>
      </c>
      <c r="F132" s="101" t="s">
        <v>59</v>
      </c>
      <c r="G132" s="102"/>
    </row>
    <row r="133" spans="1:10" x14ac:dyDescent="0.4">
      <c r="B133" s="132" t="s">
        <v>60</v>
      </c>
      <c r="C133" s="132"/>
      <c r="E133" s="56">
        <v>2</v>
      </c>
      <c r="F133" s="103" t="s">
        <v>61</v>
      </c>
      <c r="G133" s="104"/>
    </row>
    <row r="134" spans="1:10" x14ac:dyDescent="0.4">
      <c r="B134" s="67" t="s">
        <v>62</v>
      </c>
      <c r="C134" s="67">
        <f>C146</f>
        <v>4</v>
      </c>
      <c r="E134" s="56">
        <v>3</v>
      </c>
      <c r="F134" s="103" t="s">
        <v>63</v>
      </c>
      <c r="G134" s="104"/>
    </row>
    <row r="135" spans="1:10" x14ac:dyDescent="0.4">
      <c r="B135" s="99" t="s">
        <v>64</v>
      </c>
      <c r="C135" s="67">
        <v>30000000</v>
      </c>
      <c r="E135" s="56">
        <v>4</v>
      </c>
      <c r="F135" s="103" t="s">
        <v>65</v>
      </c>
      <c r="G135" s="104"/>
    </row>
    <row r="136" spans="1:10" x14ac:dyDescent="0.4">
      <c r="B136" s="99" t="s">
        <v>66</v>
      </c>
      <c r="C136" s="67">
        <v>6000000</v>
      </c>
      <c r="E136" s="56">
        <v>5</v>
      </c>
      <c r="F136" s="103" t="s">
        <v>67</v>
      </c>
      <c r="G136" s="104"/>
    </row>
    <row r="137" spans="1:10" x14ac:dyDescent="0.4">
      <c r="B137" s="99" t="s">
        <v>68</v>
      </c>
      <c r="C137" s="67">
        <f>C134*C136</f>
        <v>24000000</v>
      </c>
      <c r="E137" s="56">
        <v>6</v>
      </c>
      <c r="F137" s="103" t="s">
        <v>69</v>
      </c>
      <c r="G137" s="104"/>
    </row>
    <row r="138" spans="1:10" ht="20.25" thickBot="1" x14ac:dyDescent="0.45">
      <c r="B138" s="99" t="s">
        <v>70</v>
      </c>
      <c r="C138" s="67">
        <f>IF(C134=0,0,C135+C137)</f>
        <v>54000000</v>
      </c>
      <c r="E138" s="71">
        <v>7</v>
      </c>
      <c r="F138" s="105" t="s">
        <v>71</v>
      </c>
      <c r="G138" s="106"/>
    </row>
    <row r="141" spans="1:10" x14ac:dyDescent="0.4">
      <c r="B141" s="133" t="s">
        <v>62</v>
      </c>
      <c r="C141" s="134"/>
      <c r="D141" s="67">
        <v>1</v>
      </c>
      <c r="E141" s="67">
        <v>2</v>
      </c>
      <c r="F141" s="67">
        <v>3</v>
      </c>
      <c r="G141" s="67">
        <v>4</v>
      </c>
      <c r="H141" s="67">
        <v>5</v>
      </c>
      <c r="I141" s="67">
        <v>6</v>
      </c>
      <c r="J141" s="67">
        <v>7</v>
      </c>
    </row>
    <row r="142" spans="1:10" x14ac:dyDescent="0.4">
      <c r="B142" s="99" t="s">
        <v>72</v>
      </c>
      <c r="C142" s="67">
        <f>IF(C7="有",1,0)</f>
        <v>1</v>
      </c>
      <c r="D142" s="67">
        <f>C142</f>
        <v>1</v>
      </c>
      <c r="E142" s="67">
        <f>C142</f>
        <v>1</v>
      </c>
      <c r="F142" s="67">
        <f>C142</f>
        <v>1</v>
      </c>
      <c r="G142" s="67">
        <v>0</v>
      </c>
      <c r="H142" s="67">
        <v>0</v>
      </c>
      <c r="I142" s="67">
        <v>0</v>
      </c>
      <c r="J142" s="67">
        <f>C142</f>
        <v>1</v>
      </c>
    </row>
    <row r="143" spans="1:10" x14ac:dyDescent="0.4">
      <c r="B143" s="99" t="s">
        <v>73</v>
      </c>
      <c r="C143" s="67">
        <f>C132</f>
        <v>3</v>
      </c>
      <c r="D143" s="67">
        <f>C143</f>
        <v>3</v>
      </c>
      <c r="E143" s="67">
        <v>0</v>
      </c>
      <c r="F143" s="67">
        <v>0</v>
      </c>
      <c r="G143" s="67">
        <f>C143</f>
        <v>3</v>
      </c>
      <c r="H143" s="67">
        <v>0</v>
      </c>
      <c r="I143" s="67">
        <v>0</v>
      </c>
      <c r="J143" s="67">
        <v>0</v>
      </c>
    </row>
    <row r="144" spans="1:10" x14ac:dyDescent="0.4">
      <c r="B144" s="99" t="s">
        <v>10</v>
      </c>
      <c r="C144" s="67">
        <f>C9</f>
        <v>2</v>
      </c>
      <c r="D144" s="67">
        <v>0</v>
      </c>
      <c r="E144" s="67">
        <f>C144</f>
        <v>2</v>
      </c>
      <c r="F144" s="67">
        <v>0</v>
      </c>
      <c r="G144" s="67">
        <v>0</v>
      </c>
      <c r="H144" s="67">
        <f>C144</f>
        <v>2</v>
      </c>
      <c r="I144" s="67">
        <v>0</v>
      </c>
      <c r="J144" s="67">
        <v>0</v>
      </c>
    </row>
    <row r="145" spans="2:10" x14ac:dyDescent="0.4">
      <c r="B145" s="99" t="s">
        <v>12</v>
      </c>
      <c r="C145" s="67">
        <f>C10</f>
        <v>3</v>
      </c>
      <c r="D145" s="67">
        <v>0</v>
      </c>
      <c r="E145" s="67">
        <v>0</v>
      </c>
      <c r="F145" s="67">
        <f>C145</f>
        <v>3</v>
      </c>
      <c r="G145" s="67">
        <v>0</v>
      </c>
      <c r="H145" s="67">
        <v>0</v>
      </c>
      <c r="I145" s="67">
        <f>C145</f>
        <v>3</v>
      </c>
      <c r="J145" s="67">
        <v>0</v>
      </c>
    </row>
    <row r="146" spans="2:10" x14ac:dyDescent="0.4">
      <c r="B146" s="107" t="s">
        <v>74</v>
      </c>
      <c r="C146" s="108">
        <f>HLOOKUP(C131,D141:J146,6,FALSE)</f>
        <v>4</v>
      </c>
      <c r="D146" s="109">
        <f t="shared" ref="D146:J146" si="16">SUM(D142:D145)</f>
        <v>4</v>
      </c>
      <c r="E146" s="109">
        <f t="shared" si="16"/>
        <v>3</v>
      </c>
      <c r="F146" s="109">
        <f t="shared" si="16"/>
        <v>4</v>
      </c>
      <c r="G146" s="109">
        <f t="shared" si="16"/>
        <v>3</v>
      </c>
      <c r="H146" s="109">
        <f t="shared" si="16"/>
        <v>2</v>
      </c>
      <c r="I146" s="109">
        <f t="shared" si="16"/>
        <v>3</v>
      </c>
      <c r="J146" s="109">
        <f t="shared" si="16"/>
        <v>1</v>
      </c>
    </row>
    <row r="149" spans="2:10" x14ac:dyDescent="0.4">
      <c r="B149" s="67" t="s">
        <v>75</v>
      </c>
      <c r="C149" s="67">
        <f>C131</f>
        <v>1</v>
      </c>
      <c r="D149" s="132" t="s">
        <v>76</v>
      </c>
      <c r="E149" s="132"/>
      <c r="F149" s="132"/>
      <c r="G149" s="132"/>
      <c r="H149" s="67"/>
      <c r="I149" s="67"/>
    </row>
    <row r="150" spans="2:10" x14ac:dyDescent="0.4">
      <c r="B150" s="67" t="s">
        <v>77</v>
      </c>
      <c r="C150" s="110">
        <f>C8</f>
        <v>3</v>
      </c>
      <c r="D150" s="67" t="s">
        <v>24</v>
      </c>
      <c r="E150" s="67" t="s">
        <v>19</v>
      </c>
      <c r="F150" s="67" t="s">
        <v>20</v>
      </c>
      <c r="G150" s="67" t="s">
        <v>78</v>
      </c>
      <c r="H150" s="67" t="s">
        <v>79</v>
      </c>
      <c r="I150" s="67"/>
    </row>
    <row r="151" spans="2:10" x14ac:dyDescent="0.4">
      <c r="B151" s="125" t="s">
        <v>80</v>
      </c>
      <c r="C151" s="67">
        <v>1</v>
      </c>
      <c r="D151" s="112">
        <v>0.5</v>
      </c>
      <c r="E151" s="112">
        <v>0.5</v>
      </c>
      <c r="F151" s="112">
        <v>0</v>
      </c>
      <c r="G151" s="112">
        <v>0</v>
      </c>
      <c r="H151" s="67">
        <f>C150+1</f>
        <v>4</v>
      </c>
      <c r="I151" s="67">
        <f t="shared" ref="I151:I157" si="17">IF($C$149=C151,H151,0)</f>
        <v>4</v>
      </c>
    </row>
    <row r="152" spans="2:10" x14ac:dyDescent="0.4">
      <c r="B152" s="126"/>
      <c r="C152" s="67">
        <v>2</v>
      </c>
      <c r="D152" s="112">
        <v>0.66666666666666674</v>
      </c>
      <c r="E152" s="112">
        <v>0</v>
      </c>
      <c r="F152" s="112">
        <v>0.33333333333333337</v>
      </c>
      <c r="G152" s="112">
        <v>0</v>
      </c>
      <c r="H152" s="67">
        <f>1+E162</f>
        <v>3</v>
      </c>
      <c r="I152" s="67">
        <f t="shared" si="17"/>
        <v>0</v>
      </c>
    </row>
    <row r="153" spans="2:10" x14ac:dyDescent="0.4">
      <c r="B153" s="126"/>
      <c r="C153" s="67">
        <v>3</v>
      </c>
      <c r="D153" s="112">
        <v>0.75</v>
      </c>
      <c r="E153" s="112">
        <v>0</v>
      </c>
      <c r="F153" s="112">
        <v>0</v>
      </c>
      <c r="G153" s="112">
        <v>0.25</v>
      </c>
      <c r="H153" s="67">
        <f>1+F162</f>
        <v>4</v>
      </c>
      <c r="I153" s="67">
        <f t="shared" si="17"/>
        <v>0</v>
      </c>
    </row>
    <row r="154" spans="2:10" x14ac:dyDescent="0.4">
      <c r="B154" s="126"/>
      <c r="C154" s="67">
        <v>4</v>
      </c>
      <c r="D154" s="112">
        <v>0</v>
      </c>
      <c r="E154" s="112">
        <v>1</v>
      </c>
      <c r="F154" s="112">
        <v>0</v>
      </c>
      <c r="G154" s="112">
        <v>0</v>
      </c>
      <c r="H154" s="67">
        <f>C150</f>
        <v>3</v>
      </c>
      <c r="I154" s="67">
        <f t="shared" si="17"/>
        <v>0</v>
      </c>
    </row>
    <row r="155" spans="2:10" x14ac:dyDescent="0.4">
      <c r="B155" s="126"/>
      <c r="C155" s="67">
        <v>5</v>
      </c>
      <c r="D155" s="112">
        <v>0</v>
      </c>
      <c r="E155" s="112">
        <v>0</v>
      </c>
      <c r="F155" s="112">
        <v>1</v>
      </c>
      <c r="G155" s="112">
        <v>0</v>
      </c>
      <c r="H155" s="67">
        <f>E162</f>
        <v>2</v>
      </c>
      <c r="I155" s="67">
        <f t="shared" si="17"/>
        <v>0</v>
      </c>
    </row>
    <row r="156" spans="2:10" ht="19.5" customHeight="1" x14ac:dyDescent="0.4">
      <c r="B156" s="126"/>
      <c r="C156" s="67">
        <v>6</v>
      </c>
      <c r="D156" s="112">
        <v>0</v>
      </c>
      <c r="E156" s="112">
        <v>0</v>
      </c>
      <c r="F156" s="112">
        <v>0</v>
      </c>
      <c r="G156" s="112">
        <v>1</v>
      </c>
      <c r="H156" s="67">
        <f>F162</f>
        <v>3</v>
      </c>
      <c r="I156" s="67">
        <f t="shared" si="17"/>
        <v>0</v>
      </c>
    </row>
    <row r="157" spans="2:10" x14ac:dyDescent="0.4">
      <c r="B157" s="127"/>
      <c r="C157" s="67">
        <v>7</v>
      </c>
      <c r="D157" s="112">
        <v>1</v>
      </c>
      <c r="E157" s="112">
        <v>0</v>
      </c>
      <c r="F157" s="112">
        <v>0</v>
      </c>
      <c r="G157" s="112">
        <v>0</v>
      </c>
      <c r="H157" s="67">
        <v>1</v>
      </c>
      <c r="I157" s="67">
        <f t="shared" si="17"/>
        <v>0</v>
      </c>
    </row>
    <row r="158" spans="2:10" ht="23.25" customHeight="1" x14ac:dyDescent="0.4">
      <c r="B158" s="99"/>
      <c r="C158" s="114" t="s">
        <v>81</v>
      </c>
      <c r="D158" s="112">
        <f>VLOOKUP($C$149,$C$151:$G$157,2,FALSE)</f>
        <v>0.5</v>
      </c>
      <c r="E158" s="112">
        <f>VLOOKUP($C$149,$C$151:$G$157,3,FALSE)</f>
        <v>0.5</v>
      </c>
      <c r="F158" s="112">
        <f>VLOOKUP($C$149,$C$151:$G$157,4,FALSE)</f>
        <v>0</v>
      </c>
      <c r="G158" s="112">
        <f>VLOOKUP($C$149,$C$151:$G$157,5,FALSE)</f>
        <v>0</v>
      </c>
      <c r="H158" s="99"/>
      <c r="I158" s="99"/>
    </row>
    <row r="159" spans="2:10" x14ac:dyDescent="0.4">
      <c r="B159" s="115"/>
      <c r="C159" s="21"/>
      <c r="D159" s="21"/>
      <c r="E159" s="21"/>
      <c r="F159" s="21"/>
      <c r="G159" s="116"/>
      <c r="H159" s="116"/>
      <c r="I159" s="116"/>
      <c r="J159" s="116"/>
    </row>
    <row r="160" spans="2:10" x14ac:dyDescent="0.4">
      <c r="B160" s="21"/>
      <c r="C160" s="116"/>
      <c r="D160" s="116"/>
      <c r="E160" s="116"/>
      <c r="F160" s="116"/>
    </row>
    <row r="161" spans="2:8" x14ac:dyDescent="0.4">
      <c r="B161" s="67">
        <f>F8*D151</f>
        <v>96000000</v>
      </c>
      <c r="C161" s="67">
        <v>160000000</v>
      </c>
      <c r="D161" s="67">
        <v>1</v>
      </c>
      <c r="E161" s="99"/>
      <c r="F161" s="99"/>
      <c r="G161" s="116"/>
    </row>
    <row r="162" spans="2:8" x14ac:dyDescent="0.4">
      <c r="B162" s="67" t="s">
        <v>79</v>
      </c>
      <c r="C162" s="67">
        <v>1</v>
      </c>
      <c r="D162" s="67">
        <f>C132</f>
        <v>3</v>
      </c>
      <c r="E162" s="117">
        <f>C9</f>
        <v>2</v>
      </c>
      <c r="F162" s="117">
        <f>C10</f>
        <v>3</v>
      </c>
      <c r="G162" s="116"/>
    </row>
    <row r="163" spans="2:8" x14ac:dyDescent="0.4">
      <c r="B163" s="67"/>
      <c r="C163" s="67" t="s">
        <v>24</v>
      </c>
      <c r="D163" s="67" t="s">
        <v>82</v>
      </c>
      <c r="E163" s="67" t="s">
        <v>20</v>
      </c>
      <c r="F163" s="67" t="s">
        <v>78</v>
      </c>
    </row>
    <row r="164" spans="2:8" x14ac:dyDescent="0.4">
      <c r="B164" s="67">
        <v>1</v>
      </c>
      <c r="C164" s="118">
        <f t="shared" ref="C164:C170" si="18">IF($C$149=C151,D151,0)</f>
        <v>0.5</v>
      </c>
      <c r="D164" s="118">
        <f t="shared" ref="D164:D170" si="19">IF(AND($D$161&lt;=$C$132,$C$149=C151),E151/$C$132,0)</f>
        <v>0.16666666666666666</v>
      </c>
      <c r="E164" s="118">
        <f t="shared" ref="E164:E170" si="20">IF(B164=$C$131,F151,0)</f>
        <v>0</v>
      </c>
      <c r="F164" s="118">
        <f t="shared" ref="F164:F170" si="21">IF(B164=$C$131,G151,0)</f>
        <v>0</v>
      </c>
    </row>
    <row r="165" spans="2:8" x14ac:dyDescent="0.4">
      <c r="B165" s="67">
        <v>2</v>
      </c>
      <c r="C165" s="118">
        <f t="shared" si="18"/>
        <v>0</v>
      </c>
      <c r="D165" s="118">
        <f t="shared" si="19"/>
        <v>0</v>
      </c>
      <c r="E165" s="118">
        <f t="shared" si="20"/>
        <v>0</v>
      </c>
      <c r="F165" s="118">
        <f t="shared" si="21"/>
        <v>0</v>
      </c>
    </row>
    <row r="166" spans="2:8" x14ac:dyDescent="0.4">
      <c r="B166" s="67">
        <v>3</v>
      </c>
      <c r="C166" s="118">
        <f t="shared" si="18"/>
        <v>0</v>
      </c>
      <c r="D166" s="118">
        <f t="shared" si="19"/>
        <v>0</v>
      </c>
      <c r="E166" s="118">
        <f t="shared" si="20"/>
        <v>0</v>
      </c>
      <c r="F166" s="118">
        <f t="shared" si="21"/>
        <v>0</v>
      </c>
    </row>
    <row r="167" spans="2:8" x14ac:dyDescent="0.4">
      <c r="B167" s="67">
        <v>4</v>
      </c>
      <c r="C167" s="118">
        <f t="shared" si="18"/>
        <v>0</v>
      </c>
      <c r="D167" s="118">
        <f t="shared" si="19"/>
        <v>0</v>
      </c>
      <c r="E167" s="118">
        <f t="shared" si="20"/>
        <v>0</v>
      </c>
      <c r="F167" s="118">
        <f t="shared" si="21"/>
        <v>0</v>
      </c>
    </row>
    <row r="168" spans="2:8" x14ac:dyDescent="0.4">
      <c r="B168" s="67">
        <v>5</v>
      </c>
      <c r="C168" s="118">
        <f t="shared" si="18"/>
        <v>0</v>
      </c>
      <c r="D168" s="118">
        <f t="shared" si="19"/>
        <v>0</v>
      </c>
      <c r="E168" s="118">
        <f t="shared" si="20"/>
        <v>0</v>
      </c>
      <c r="F168" s="118">
        <f t="shared" si="21"/>
        <v>0</v>
      </c>
    </row>
    <row r="169" spans="2:8" x14ac:dyDescent="0.4">
      <c r="B169" s="67">
        <v>6</v>
      </c>
      <c r="C169" s="118">
        <f t="shared" si="18"/>
        <v>0</v>
      </c>
      <c r="D169" s="118">
        <f t="shared" si="19"/>
        <v>0</v>
      </c>
      <c r="E169" s="118">
        <f t="shared" si="20"/>
        <v>0</v>
      </c>
      <c r="F169" s="118">
        <f t="shared" si="21"/>
        <v>0</v>
      </c>
    </row>
    <row r="170" spans="2:8" ht="20.25" thickBot="1" x14ac:dyDescent="0.45">
      <c r="B170" s="111">
        <v>7</v>
      </c>
      <c r="C170" s="119">
        <f t="shared" si="18"/>
        <v>0</v>
      </c>
      <c r="D170" s="119">
        <f t="shared" si="19"/>
        <v>0</v>
      </c>
      <c r="E170" s="119">
        <f t="shared" si="20"/>
        <v>0</v>
      </c>
      <c r="F170" s="119">
        <f t="shared" si="21"/>
        <v>0</v>
      </c>
    </row>
    <row r="171" spans="2:8" ht="20.25" thickBot="1" x14ac:dyDescent="0.45">
      <c r="B171" s="23" t="s">
        <v>83</v>
      </c>
      <c r="C171" s="120">
        <f>SUM(C164:C170)</f>
        <v>0.5</v>
      </c>
      <c r="D171" s="120">
        <f>SUM(D164:D170)</f>
        <v>0.16666666666666666</v>
      </c>
      <c r="E171" s="120">
        <f>SUM(E164:E170)</f>
        <v>0</v>
      </c>
      <c r="F171" s="121">
        <f>SUM(F164:F170)</f>
        <v>0</v>
      </c>
    </row>
    <row r="172" spans="2:8" ht="20.25" thickBot="1" x14ac:dyDescent="0.45">
      <c r="B172" s="23" t="s">
        <v>79</v>
      </c>
      <c r="C172" s="122">
        <f>IF(0&lt;C171,C162,0)</f>
        <v>1</v>
      </c>
      <c r="D172" s="122">
        <f>IF(0&lt;D171,D162,0)</f>
        <v>3</v>
      </c>
      <c r="E172" s="122">
        <f>IF(0&lt;E171,E162,0)</f>
        <v>0</v>
      </c>
      <c r="F172" s="123">
        <f>IF(0&lt;F171,F162,0)</f>
        <v>0</v>
      </c>
    </row>
    <row r="173" spans="2:8" ht="20.25" thickBot="1" x14ac:dyDescent="0.45">
      <c r="B173" s="23" t="s">
        <v>31</v>
      </c>
      <c r="C173" s="24">
        <f>$F$8*C171</f>
        <v>96000000</v>
      </c>
      <c r="D173" s="24">
        <f>$F$8*D171*D162</f>
        <v>96000000</v>
      </c>
      <c r="E173" s="24">
        <f>$F$8*E171</f>
        <v>0</v>
      </c>
      <c r="F173" s="25">
        <f>$F$8*F171</f>
        <v>0</v>
      </c>
    </row>
    <row r="174" spans="2:8" ht="20.25" thickBot="1" x14ac:dyDescent="0.45">
      <c r="B174" s="23" t="s">
        <v>84</v>
      </c>
      <c r="C174" s="24">
        <f>C173</f>
        <v>96000000</v>
      </c>
      <c r="D174" s="24">
        <f>F8*D171</f>
        <v>32000000</v>
      </c>
      <c r="E174" s="122">
        <f>IF(E162=0,0,$E$173/E162)</f>
        <v>0</v>
      </c>
      <c r="F174" s="25">
        <f>IF(F162=0,0,$F$173/F162)</f>
        <v>0</v>
      </c>
    </row>
    <row r="175" spans="2:8" x14ac:dyDescent="0.4">
      <c r="B175" s="113"/>
      <c r="C175" s="113">
        <f t="shared" ref="C175:C182" si="22">IF(AND(B189&lt;=$C$174,$C$174&lt;=C189),$C$174*D189-E189,0)</f>
        <v>0</v>
      </c>
      <c r="D175" s="113">
        <f t="shared" ref="D175:D182" si="23">IF(AND(B189&lt;=$D$174,$D$174&lt;=C189),$D$174*D189-E189,0)</f>
        <v>0</v>
      </c>
      <c r="E175" s="113">
        <f t="shared" ref="E175:E182" si="24">IF(AND(B189&lt;=$E$174,$E$174&lt;=C189),$E$174*D189-E189,0)</f>
        <v>0</v>
      </c>
      <c r="F175" s="113">
        <f t="shared" ref="F175:F182" si="25">IF(AND(B189&lt;=$F$174,$F$174&lt;=C189),$F$174*D189-E189,0)</f>
        <v>0</v>
      </c>
      <c r="H175" s="78"/>
    </row>
    <row r="176" spans="2:8" x14ac:dyDescent="0.4">
      <c r="B176" s="67"/>
      <c r="C176" s="67">
        <f t="shared" si="22"/>
        <v>0</v>
      </c>
      <c r="D176" s="67">
        <f t="shared" si="23"/>
        <v>0</v>
      </c>
      <c r="E176" s="67">
        <f t="shared" si="24"/>
        <v>0</v>
      </c>
      <c r="F176" s="67">
        <f t="shared" si="25"/>
        <v>0</v>
      </c>
    </row>
    <row r="177" spans="2:6" x14ac:dyDescent="0.4">
      <c r="B177" s="67"/>
      <c r="C177" s="67">
        <f t="shared" si="22"/>
        <v>0</v>
      </c>
      <c r="D177" s="67">
        <f t="shared" si="23"/>
        <v>4400000</v>
      </c>
      <c r="E177" s="67">
        <f t="shared" si="24"/>
        <v>0</v>
      </c>
      <c r="F177" s="67">
        <f t="shared" si="25"/>
        <v>0</v>
      </c>
    </row>
    <row r="178" spans="2:6" x14ac:dyDescent="0.4">
      <c r="B178" s="67"/>
      <c r="C178" s="67">
        <f t="shared" si="22"/>
        <v>21800000</v>
      </c>
      <c r="D178" s="67">
        <f t="shared" si="23"/>
        <v>0</v>
      </c>
      <c r="E178" s="67">
        <f t="shared" si="24"/>
        <v>0</v>
      </c>
      <c r="F178" s="67">
        <f t="shared" si="25"/>
        <v>0</v>
      </c>
    </row>
    <row r="179" spans="2:6" x14ac:dyDescent="0.4">
      <c r="B179" s="67"/>
      <c r="C179" s="67">
        <f t="shared" si="22"/>
        <v>0</v>
      </c>
      <c r="D179" s="67">
        <f t="shared" si="23"/>
        <v>0</v>
      </c>
      <c r="E179" s="67">
        <f t="shared" si="24"/>
        <v>0</v>
      </c>
      <c r="F179" s="67">
        <f t="shared" si="25"/>
        <v>0</v>
      </c>
    </row>
    <row r="180" spans="2:6" x14ac:dyDescent="0.4">
      <c r="B180" s="67"/>
      <c r="C180" s="67">
        <f t="shared" si="22"/>
        <v>0</v>
      </c>
      <c r="D180" s="67">
        <f t="shared" si="23"/>
        <v>0</v>
      </c>
      <c r="E180" s="67">
        <f t="shared" si="24"/>
        <v>0</v>
      </c>
      <c r="F180" s="67">
        <f t="shared" si="25"/>
        <v>0</v>
      </c>
    </row>
    <row r="181" spans="2:6" x14ac:dyDescent="0.4">
      <c r="B181" s="67"/>
      <c r="C181" s="67">
        <f t="shared" si="22"/>
        <v>0</v>
      </c>
      <c r="D181" s="67">
        <f t="shared" si="23"/>
        <v>0</v>
      </c>
      <c r="E181" s="67">
        <f t="shared" si="24"/>
        <v>0</v>
      </c>
      <c r="F181" s="67">
        <f t="shared" si="25"/>
        <v>0</v>
      </c>
    </row>
    <row r="182" spans="2:6" ht="20.25" thickBot="1" x14ac:dyDescent="0.45">
      <c r="B182" s="111"/>
      <c r="C182" s="111">
        <f t="shared" si="22"/>
        <v>0</v>
      </c>
      <c r="D182" s="111">
        <f t="shared" si="23"/>
        <v>0</v>
      </c>
      <c r="E182" s="111">
        <f t="shared" si="24"/>
        <v>0</v>
      </c>
      <c r="F182" s="111">
        <f t="shared" si="25"/>
        <v>0</v>
      </c>
    </row>
    <row r="183" spans="2:6" ht="20.25" thickBot="1" x14ac:dyDescent="0.45">
      <c r="B183" s="95" t="s">
        <v>85</v>
      </c>
      <c r="C183" s="96">
        <f>SUM(C175:C182)</f>
        <v>21800000</v>
      </c>
      <c r="D183" s="96">
        <f>SUM(D175:D182)</f>
        <v>4400000</v>
      </c>
      <c r="E183" s="96">
        <f>SUM(E175:E182)</f>
        <v>0</v>
      </c>
      <c r="F183" s="98">
        <f>SUM(F175:F182)</f>
        <v>0</v>
      </c>
    </row>
    <row r="184" spans="2:6" ht="20.25" thickBot="1" x14ac:dyDescent="0.45">
      <c r="B184" s="23" t="s">
        <v>31</v>
      </c>
      <c r="C184" s="24">
        <f>C183</f>
        <v>21800000</v>
      </c>
      <c r="D184" s="24">
        <f>D183*C132</f>
        <v>13200000</v>
      </c>
      <c r="E184" s="24">
        <f>E183*E162</f>
        <v>0</v>
      </c>
      <c r="F184" s="25">
        <f>F183*F162</f>
        <v>0</v>
      </c>
    </row>
    <row r="185" spans="2:6" x14ac:dyDescent="0.4">
      <c r="B185" s="113" t="s">
        <v>86</v>
      </c>
      <c r="C185" s="113">
        <f>SUM(C184:F184)</f>
        <v>35000000</v>
      </c>
    </row>
    <row r="187" spans="2:6" x14ac:dyDescent="0.4">
      <c r="B187" s="1" t="s">
        <v>33</v>
      </c>
    </row>
    <row r="188" spans="2:6" x14ac:dyDescent="0.4">
      <c r="B188" s="99" t="s">
        <v>34</v>
      </c>
      <c r="C188" s="99"/>
      <c r="D188" s="99" t="s">
        <v>35</v>
      </c>
      <c r="E188" s="103" t="s">
        <v>36</v>
      </c>
    </row>
    <row r="189" spans="2:6" x14ac:dyDescent="0.4">
      <c r="B189" s="99">
        <v>0</v>
      </c>
      <c r="C189" s="99">
        <v>10000000</v>
      </c>
      <c r="D189" s="124">
        <v>0.1</v>
      </c>
      <c r="E189" s="99">
        <v>0</v>
      </c>
    </row>
    <row r="190" spans="2:6" x14ac:dyDescent="0.4">
      <c r="B190" s="99">
        <f t="shared" ref="B190:B196" si="26">C189+1</f>
        <v>10000001</v>
      </c>
      <c r="C190" s="99">
        <v>30000000</v>
      </c>
      <c r="D190" s="124">
        <v>0.15</v>
      </c>
      <c r="E190" s="99">
        <v>500000</v>
      </c>
    </row>
    <row r="191" spans="2:6" x14ac:dyDescent="0.4">
      <c r="B191" s="99">
        <f t="shared" si="26"/>
        <v>30000001</v>
      </c>
      <c r="C191" s="99">
        <v>50000000</v>
      </c>
      <c r="D191" s="124">
        <v>0.2</v>
      </c>
      <c r="E191" s="99">
        <v>2000000</v>
      </c>
    </row>
    <row r="192" spans="2:6" x14ac:dyDescent="0.4">
      <c r="B192" s="99">
        <f t="shared" si="26"/>
        <v>50000001</v>
      </c>
      <c r="C192" s="99">
        <v>100000000</v>
      </c>
      <c r="D192" s="124">
        <v>0.3</v>
      </c>
      <c r="E192" s="99">
        <v>7000000</v>
      </c>
    </row>
    <row r="193" spans="2:5" x14ac:dyDescent="0.4">
      <c r="B193" s="99">
        <f t="shared" si="26"/>
        <v>100000001</v>
      </c>
      <c r="C193" s="99">
        <v>200000000</v>
      </c>
      <c r="D193" s="124">
        <v>0.4</v>
      </c>
      <c r="E193" s="99">
        <v>17000000</v>
      </c>
    </row>
    <row r="194" spans="2:5" x14ac:dyDescent="0.4">
      <c r="B194" s="99">
        <f t="shared" si="26"/>
        <v>200000001</v>
      </c>
      <c r="C194" s="99">
        <v>300000000</v>
      </c>
      <c r="D194" s="124">
        <v>0.45</v>
      </c>
      <c r="E194" s="99">
        <v>27000000</v>
      </c>
    </row>
    <row r="195" spans="2:5" x14ac:dyDescent="0.4">
      <c r="B195" s="99">
        <f t="shared" si="26"/>
        <v>300000001</v>
      </c>
      <c r="C195" s="99">
        <v>600000000</v>
      </c>
      <c r="D195" s="124">
        <v>0.5</v>
      </c>
      <c r="E195" s="99">
        <v>42000000</v>
      </c>
    </row>
    <row r="196" spans="2:5" x14ac:dyDescent="0.4">
      <c r="B196" s="99">
        <f t="shared" si="26"/>
        <v>600000001</v>
      </c>
      <c r="C196" s="99" t="s">
        <v>87</v>
      </c>
      <c r="D196" s="124">
        <v>0.55000000000000004</v>
      </c>
      <c r="E196" s="99">
        <v>72000000</v>
      </c>
    </row>
  </sheetData>
  <sheetProtection selectLockedCells="1"/>
  <mergeCells count="7">
    <mergeCell ref="B151:B157"/>
    <mergeCell ref="C87:F88"/>
    <mergeCell ref="C89:F90"/>
    <mergeCell ref="E131:G131"/>
    <mergeCell ref="B133:C133"/>
    <mergeCell ref="B141:C141"/>
    <mergeCell ref="D149:G149"/>
  </mergeCells>
  <phoneticPr fontId="4"/>
  <conditionalFormatting sqref="C17">
    <cfRule type="expression" dxfId="12" priority="6">
      <formula>$C$7=0</formula>
    </cfRule>
    <cfRule type="expression" dxfId="11" priority="13">
      <formula>$C$7="無"</formula>
    </cfRule>
  </conditionalFormatting>
  <conditionalFormatting sqref="C48">
    <cfRule type="expression" dxfId="10" priority="3">
      <formula>$C$7=$D$6</formula>
    </cfRule>
  </conditionalFormatting>
  <conditionalFormatting sqref="D17:D26">
    <cfRule type="expression" dxfId="9" priority="5">
      <formula>$C$8&lt;B17</formula>
    </cfRule>
  </conditionalFormatting>
  <conditionalFormatting sqref="D48:D57">
    <cfRule type="expression" dxfId="8" priority="4">
      <formula>B48&lt;=$C$8</formula>
    </cfRule>
  </conditionalFormatting>
  <conditionalFormatting sqref="E17:E18">
    <cfRule type="expression" dxfId="7" priority="8">
      <formula>1&lt;$C$8</formula>
    </cfRule>
    <cfRule type="expression" dxfId="6" priority="10">
      <formula>$C$9&lt;B17</formula>
    </cfRule>
  </conditionalFormatting>
  <conditionalFormatting sqref="E48:E57">
    <cfRule type="expression" dxfId="5" priority="2">
      <formula>B48&lt;=$C$9</formula>
    </cfRule>
  </conditionalFormatting>
  <conditionalFormatting sqref="F17:F22">
    <cfRule type="expression" dxfId="4" priority="7">
      <formula>1&lt;$C$9</formula>
    </cfRule>
  </conditionalFormatting>
  <conditionalFormatting sqref="F17:F26">
    <cfRule type="expression" dxfId="3" priority="9">
      <formula>1&lt;$C$8</formula>
    </cfRule>
    <cfRule type="expression" dxfId="2" priority="11">
      <formula>$C$10&lt;B17</formula>
    </cfRule>
  </conditionalFormatting>
  <conditionalFormatting sqref="G17:G26">
    <cfRule type="expression" dxfId="1" priority="12">
      <formula>$C$13&lt;B17</formula>
    </cfRule>
  </conditionalFormatting>
  <conditionalFormatting sqref="G48 F48:F57">
    <cfRule type="expression" dxfId="0" priority="1">
      <formula>B48&lt;=$C$10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相続税計算(分割額簡易版)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河野守邦</dc:creator>
  <cp:lastModifiedBy>河野守邦</cp:lastModifiedBy>
  <dcterms:created xsi:type="dcterms:W3CDTF">2025-06-26T00:52:15Z</dcterms:created>
  <dcterms:modified xsi:type="dcterms:W3CDTF">2025-06-26T01:06:09Z</dcterms:modified>
</cp:coreProperties>
</file>