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325" windowHeight="11520"/>
  </bookViews>
  <sheets>
    <sheet name="Market" sheetId="3" r:id="rId1"/>
    <sheet name="EdgeAI_Trend" sheetId="4" r:id="rId2"/>
    <sheet name="template" sheetId="1" r:id="rId3"/>
  </sheets>
  <calcPr calcId="152511"/>
</workbook>
</file>

<file path=xl/calcChain.xml><?xml version="1.0" encoding="utf-8"?>
<calcChain xmlns="http://schemas.openxmlformats.org/spreadsheetml/2006/main">
  <c r="U13" i="3" l="1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 s="1"/>
  <c r="U30" i="3" s="1"/>
  <c r="U31" i="3" s="1"/>
  <c r="U32" i="3" s="1"/>
  <c r="U33" i="3" s="1"/>
  <c r="U34" i="3" s="1"/>
  <c r="U35" i="3" s="1"/>
  <c r="U12" i="3"/>
  <c r="U6" i="3"/>
  <c r="U9" i="3"/>
  <c r="T6" i="3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5" i="3"/>
  <c r="T4" i="3"/>
  <c r="T9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 s="1"/>
  <c r="R31" i="3" s="1"/>
  <c r="R32" i="3" s="1"/>
  <c r="R33" i="3" s="1"/>
  <c r="R34" i="3" s="1"/>
  <c r="R35" i="3" s="1"/>
  <c r="R13" i="3"/>
  <c r="R7" i="3"/>
  <c r="R6" i="3"/>
  <c r="R9" i="3"/>
  <c r="S9" i="3"/>
  <c r="S13" i="3"/>
  <c r="S14" i="3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6" i="3"/>
  <c r="S5" i="3"/>
  <c r="S4" i="3"/>
  <c r="L8" i="3"/>
  <c r="J8" i="3"/>
  <c r="U10" i="3" l="1"/>
  <c r="T11" i="3"/>
  <c r="T10" i="3" s="1"/>
  <c r="R11" i="3"/>
  <c r="R10" i="3" s="1"/>
  <c r="S11" i="3"/>
  <c r="S10" i="3" s="1"/>
  <c r="P7" i="3"/>
  <c r="P6" i="3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9" i="3"/>
  <c r="O7" i="3"/>
  <c r="O6" i="3"/>
  <c r="O9" i="3"/>
  <c r="O13" i="3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N7" i="3"/>
  <c r="N6" i="3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9" i="3"/>
  <c r="M7" i="3"/>
  <c r="M6" i="3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9" i="3"/>
  <c r="L7" i="3"/>
  <c r="L6" i="3"/>
  <c r="L9" i="3"/>
  <c r="L13" i="3"/>
  <c r="L14" i="3" s="1"/>
  <c r="L15" i="3" s="1"/>
  <c r="L16" i="3" s="1"/>
  <c r="L17" i="3" s="1"/>
  <c r="L18" i="3" s="1"/>
  <c r="L19" i="3" s="1"/>
  <c r="L20" i="3" s="1"/>
  <c r="K7" i="3"/>
  <c r="K6" i="3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9" i="3"/>
  <c r="J7" i="3"/>
  <c r="J6" i="3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9" i="3"/>
  <c r="I22" i="3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21" i="3"/>
  <c r="I13" i="3"/>
  <c r="I10" i="3"/>
  <c r="I9" i="3"/>
  <c r="I7" i="3"/>
  <c r="I6" i="3"/>
  <c r="I14" i="3"/>
  <c r="I15" i="3" s="1"/>
  <c r="I16" i="3" s="1"/>
  <c r="I17" i="3" s="1"/>
  <c r="I18" i="3" s="1"/>
  <c r="I19" i="3" s="1"/>
  <c r="I20" i="3" s="1"/>
  <c r="H6" i="3"/>
  <c r="H12" i="3" s="1"/>
  <c r="H11" i="3" s="1"/>
  <c r="H9" i="3"/>
  <c r="G9" i="3"/>
  <c r="G6" i="3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F6" i="3"/>
  <c r="F9" i="3"/>
  <c r="F14" i="3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E6" i="3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9" i="3"/>
  <c r="D9" i="3"/>
  <c r="C9" i="3"/>
  <c r="D6" i="3"/>
  <c r="D14" i="3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C6" i="3"/>
  <c r="C12" i="3" s="1"/>
  <c r="C11" i="3" s="1"/>
  <c r="C10" i="3" s="1"/>
  <c r="B6" i="3"/>
  <c r="B11" i="3" s="1"/>
  <c r="B10" i="3" s="1"/>
  <c r="P11" i="3" l="1"/>
  <c r="P10" i="3" s="1"/>
  <c r="O11" i="3"/>
  <c r="O10" i="3" s="1"/>
  <c r="N11" i="3"/>
  <c r="N10" i="3" s="1"/>
  <c r="J33" i="3"/>
  <c r="J34" i="3" s="1"/>
  <c r="J35" i="3" s="1"/>
  <c r="M11" i="3"/>
  <c r="M10" i="3" s="1"/>
  <c r="L21" i="3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11" i="3"/>
  <c r="L10" i="3" s="1"/>
  <c r="K11" i="3"/>
  <c r="K10" i="3" s="1"/>
  <c r="J11" i="3"/>
  <c r="J10" i="3" s="1"/>
  <c r="I11" i="3"/>
  <c r="B13" i="3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C14" i="3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H10" i="3"/>
  <c r="H14" i="3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G10" i="3"/>
  <c r="F12" i="3"/>
  <c r="F11" i="3" s="1"/>
  <c r="F10" i="3" s="1"/>
  <c r="E12" i="3"/>
  <c r="E11" i="3" s="1"/>
  <c r="E10" i="3" s="1"/>
  <c r="D12" i="3"/>
  <c r="D11" i="3" s="1"/>
  <c r="D10" i="3" s="1"/>
</calcChain>
</file>

<file path=xl/sharedStrings.xml><?xml version="1.0" encoding="utf-8"?>
<sst xmlns="http://schemas.openxmlformats.org/spreadsheetml/2006/main" count="83" uniqueCount="82">
  <si>
    <t>ロボティクス</t>
    <phoneticPr fontId="2"/>
  </si>
  <si>
    <t>source</t>
    <phoneticPr fontId="2"/>
  </si>
  <si>
    <t>計算</t>
    <rPh sb="0" eb="2">
      <t>ケイサン</t>
    </rPh>
    <phoneticPr fontId="2"/>
  </si>
  <si>
    <t>ロボティクス [億米ドル]</t>
    <rPh sb="8" eb="10">
      <t>オクベイ</t>
    </rPh>
    <phoneticPr fontId="2"/>
  </si>
  <si>
    <t>2022年 約83億米ドル</t>
    <rPh sb="4" eb="5">
      <t>ネン</t>
    </rPh>
    <rPh sb="6" eb="7">
      <t>ヤク</t>
    </rPh>
    <rPh sb="9" eb="11">
      <t>オクベイ</t>
    </rPh>
    <phoneticPr fontId="2"/>
  </si>
  <si>
    <t>2032年 約412億米ドル</t>
    <rPh sb="4" eb="5">
      <t>ネン</t>
    </rPh>
    <rPh sb="6" eb="7">
      <t>ヤク</t>
    </rPh>
    <rPh sb="10" eb="12">
      <t>オクベイ</t>
    </rPh>
    <phoneticPr fontId="2"/>
  </si>
  <si>
    <t>ビデオエンターテインメント</t>
    <phoneticPr fontId="2"/>
  </si>
  <si>
    <t>2023年 約2億7,870万台</t>
    <rPh sb="4" eb="5">
      <t>ネン</t>
    </rPh>
    <rPh sb="6" eb="7">
      <t>ヤク</t>
    </rPh>
    <rPh sb="15" eb="16">
      <t>ダイ</t>
    </rPh>
    <phoneticPr fontId="2"/>
  </si>
  <si>
    <t>2027年 約3億640万台</t>
    <rPh sb="4" eb="5">
      <t>ネン</t>
    </rPh>
    <rPh sb="6" eb="7">
      <t>ヤク</t>
    </rPh>
    <rPh sb="13" eb="14">
      <t>ダイ</t>
    </rPh>
    <phoneticPr fontId="2"/>
  </si>
  <si>
    <t>CAGR 2.4%</t>
    <phoneticPr fontId="2"/>
  </si>
  <si>
    <t>CAGR 17.4%</t>
    <phoneticPr fontId="2"/>
  </si>
  <si>
    <t>2023年 約1億9,180万台</t>
    <rPh sb="4" eb="5">
      <t>ネン</t>
    </rPh>
    <rPh sb="6" eb="7">
      <t>ヤク</t>
    </rPh>
    <rPh sb="15" eb="16">
      <t>ダイ</t>
    </rPh>
    <phoneticPr fontId="2"/>
  </si>
  <si>
    <t>2027年 約2億5,220万台</t>
    <rPh sb="4" eb="5">
      <t>ネン</t>
    </rPh>
    <rPh sb="6" eb="7">
      <t>ヤク</t>
    </rPh>
    <rPh sb="15" eb="16">
      <t>ダイ</t>
    </rPh>
    <phoneticPr fontId="2"/>
  </si>
  <si>
    <t>CAGR 7.1%</t>
    <phoneticPr fontId="2"/>
  </si>
  <si>
    <t>ホームモニタリング・セキュリティ</t>
    <phoneticPr fontId="2"/>
  </si>
  <si>
    <t>照明</t>
    <rPh sb="0" eb="2">
      <t>ショウメイ</t>
    </rPh>
    <phoneticPr fontId="2"/>
  </si>
  <si>
    <t>2023年 約1億190万台</t>
    <rPh sb="4" eb="5">
      <t>ネン</t>
    </rPh>
    <rPh sb="6" eb="7">
      <t>ヤク</t>
    </rPh>
    <rPh sb="13" eb="14">
      <t>ダイ</t>
    </rPh>
    <phoneticPr fontId="2"/>
  </si>
  <si>
    <t>2027年 約1億6,970万台</t>
    <rPh sb="4" eb="5">
      <t>ネン</t>
    </rPh>
    <rPh sb="6" eb="7">
      <t>ヤク</t>
    </rPh>
    <rPh sb="15" eb="16">
      <t>ダイ</t>
    </rPh>
    <phoneticPr fontId="2"/>
  </si>
  <si>
    <t>CAGR 13.6%</t>
    <phoneticPr fontId="2"/>
  </si>
  <si>
    <t>スマートスピーカ</t>
    <phoneticPr fontId="2"/>
  </si>
  <si>
    <t>2023年 約1億690万台</t>
    <rPh sb="4" eb="5">
      <t>ネン</t>
    </rPh>
    <rPh sb="6" eb="7">
      <t>ヤク</t>
    </rPh>
    <rPh sb="13" eb="14">
      <t>ダイ</t>
    </rPh>
    <phoneticPr fontId="2"/>
  </si>
  <si>
    <t>2027年 約1億2,250万台</t>
    <rPh sb="4" eb="5">
      <t>ネン</t>
    </rPh>
    <rPh sb="6" eb="7">
      <t>ヤク</t>
    </rPh>
    <rPh sb="15" eb="16">
      <t>ダイ</t>
    </rPh>
    <phoneticPr fontId="2"/>
  </si>
  <si>
    <t>CAGR 3.5%</t>
    <phoneticPr fontId="2"/>
  </si>
  <si>
    <t>スマート小売機器</t>
    <rPh sb="4" eb="8">
      <t>コウリキキ</t>
    </rPh>
    <phoneticPr fontId="2"/>
  </si>
  <si>
    <t>2030年 約816億8,000万米ドル</t>
    <rPh sb="4" eb="5">
      <t>ネン</t>
    </rPh>
    <rPh sb="6" eb="7">
      <t>ヤク</t>
    </rPh>
    <rPh sb="17" eb="18">
      <t>ベイ</t>
    </rPh>
    <phoneticPr fontId="2"/>
  </si>
  <si>
    <t>2021年 約255億8,000万米ドル</t>
    <rPh sb="4" eb="5">
      <t>ネン</t>
    </rPh>
    <rPh sb="6" eb="7">
      <t>ヤク</t>
    </rPh>
    <rPh sb="17" eb="18">
      <t>ベイ</t>
    </rPh>
    <phoneticPr fontId="2"/>
  </si>
  <si>
    <t>CAGR 15.2%</t>
    <phoneticPr fontId="2"/>
  </si>
  <si>
    <t>スマートカメラ</t>
    <phoneticPr fontId="2"/>
  </si>
  <si>
    <t>2023年 約35億4,000万米ドル</t>
    <rPh sb="4" eb="5">
      <t>ネン</t>
    </rPh>
    <rPh sb="6" eb="7">
      <t>ヤク</t>
    </rPh>
    <rPh sb="16" eb="17">
      <t>ベイ</t>
    </rPh>
    <phoneticPr fontId="2"/>
  </si>
  <si>
    <t>2030年 約76億3,000万米ドル</t>
    <rPh sb="4" eb="5">
      <t>ネン</t>
    </rPh>
    <rPh sb="6" eb="7">
      <t>ヤク</t>
    </rPh>
    <rPh sb="16" eb="17">
      <t>ベイ</t>
    </rPh>
    <phoneticPr fontId="2"/>
  </si>
  <si>
    <t>CAGR 11.57%</t>
    <phoneticPr fontId="2"/>
  </si>
  <si>
    <t>2020年</t>
    <rPh sb="4" eb="5">
      <t>ネン</t>
    </rPh>
    <phoneticPr fontId="2"/>
  </si>
  <si>
    <t>2025年</t>
    <rPh sb="4" eb="5">
      <t>ネン</t>
    </rPh>
    <phoneticPr fontId="2"/>
  </si>
  <si>
    <t>2030年</t>
    <rPh sb="4" eb="5">
      <t>ネン</t>
    </rPh>
    <phoneticPr fontId="2"/>
  </si>
  <si>
    <t>2035年</t>
    <rPh sb="4" eb="5">
      <t>ネン</t>
    </rPh>
    <phoneticPr fontId="2"/>
  </si>
  <si>
    <t>2040年</t>
    <rPh sb="4" eb="5">
      <t>ネン</t>
    </rPh>
    <phoneticPr fontId="2"/>
  </si>
  <si>
    <t>スマートデバイス</t>
    <phoneticPr fontId="2"/>
  </si>
  <si>
    <t>自動運転</t>
    <rPh sb="0" eb="4">
      <t>ジドウウンテン</t>
    </rPh>
    <phoneticPr fontId="2"/>
  </si>
  <si>
    <t>自動運転　レベル2</t>
    <rPh sb="0" eb="4">
      <t>ジドウウンテン</t>
    </rPh>
    <phoneticPr fontId="2"/>
  </si>
  <si>
    <t>2022年 3,608万台</t>
    <rPh sb="4" eb="5">
      <t>ネン</t>
    </rPh>
    <rPh sb="11" eb="12">
      <t>マン</t>
    </rPh>
    <rPh sb="12" eb="13">
      <t>ダイ</t>
    </rPh>
    <phoneticPr fontId="2"/>
  </si>
  <si>
    <t>2030年 6,176万台</t>
    <rPh sb="4" eb="5">
      <t>ネン</t>
    </rPh>
    <rPh sb="11" eb="12">
      <t>マン</t>
    </rPh>
    <rPh sb="12" eb="13">
      <t>ダイ</t>
    </rPh>
    <phoneticPr fontId="2"/>
  </si>
  <si>
    <t>2045年 6,166万台</t>
    <rPh sb="4" eb="5">
      <t>ネン</t>
    </rPh>
    <rPh sb="11" eb="12">
      <t>マン</t>
    </rPh>
    <rPh sb="12" eb="13">
      <t>ダイ</t>
    </rPh>
    <phoneticPr fontId="2"/>
  </si>
  <si>
    <t>自動運転　レベル3</t>
    <rPh sb="0" eb="4">
      <t>ジドウウンテン</t>
    </rPh>
    <phoneticPr fontId="2"/>
  </si>
  <si>
    <t>2022年 3万台</t>
    <rPh sb="4" eb="5">
      <t>ネン</t>
    </rPh>
    <rPh sb="7" eb="8">
      <t>マン</t>
    </rPh>
    <rPh sb="8" eb="9">
      <t>ダイ</t>
    </rPh>
    <phoneticPr fontId="2"/>
  </si>
  <si>
    <t>2030年 580万台</t>
    <rPh sb="4" eb="5">
      <t>ネン</t>
    </rPh>
    <rPh sb="9" eb="10">
      <t>マン</t>
    </rPh>
    <rPh sb="10" eb="11">
      <t>ダイ</t>
    </rPh>
    <phoneticPr fontId="2"/>
  </si>
  <si>
    <t>2045年 2,847万台</t>
    <rPh sb="4" eb="5">
      <t>ネン</t>
    </rPh>
    <rPh sb="11" eb="12">
      <t>マン</t>
    </rPh>
    <rPh sb="12" eb="13">
      <t>ダイ</t>
    </rPh>
    <phoneticPr fontId="2"/>
  </si>
  <si>
    <t>自動運転　レベル4~5</t>
    <rPh sb="0" eb="4">
      <t>ジドウウンテン</t>
    </rPh>
    <phoneticPr fontId="2"/>
  </si>
  <si>
    <t>2022年 9万台</t>
    <rPh sb="4" eb="5">
      <t>ネン</t>
    </rPh>
    <rPh sb="7" eb="8">
      <t>マン</t>
    </rPh>
    <rPh sb="8" eb="9">
      <t>ダイ</t>
    </rPh>
    <phoneticPr fontId="2"/>
  </si>
  <si>
    <t>2030年 433万台</t>
    <rPh sb="4" eb="5">
      <t>ネン</t>
    </rPh>
    <rPh sb="9" eb="10">
      <t>マン</t>
    </rPh>
    <rPh sb="10" eb="11">
      <t>ダイ</t>
    </rPh>
    <phoneticPr fontId="2"/>
  </si>
  <si>
    <t>2045年 2,051万台</t>
    <rPh sb="4" eb="5">
      <t>ネン</t>
    </rPh>
    <rPh sb="11" eb="12">
      <t>マン</t>
    </rPh>
    <rPh sb="12" eb="13">
      <t>ダイ</t>
    </rPh>
    <phoneticPr fontId="2"/>
  </si>
  <si>
    <t>自動運転　日本</t>
    <rPh sb="0" eb="4">
      <t>ジドウウンテン</t>
    </rPh>
    <rPh sb="5" eb="7">
      <t>ニホン</t>
    </rPh>
    <phoneticPr fontId="2"/>
  </si>
  <si>
    <t>2022年 1万台</t>
    <rPh sb="4" eb="5">
      <t>ネン</t>
    </rPh>
    <rPh sb="7" eb="8">
      <t>マン</t>
    </rPh>
    <rPh sb="8" eb="9">
      <t>ダイ</t>
    </rPh>
    <phoneticPr fontId="2"/>
  </si>
  <si>
    <t>2030年 97万台</t>
    <rPh sb="4" eb="5">
      <t>ネン</t>
    </rPh>
    <rPh sb="8" eb="9">
      <t>マン</t>
    </rPh>
    <rPh sb="9" eb="10">
      <t>ダイ</t>
    </rPh>
    <phoneticPr fontId="2"/>
  </si>
  <si>
    <t>2045年 377万台</t>
    <rPh sb="4" eb="5">
      <t>ネン</t>
    </rPh>
    <rPh sb="9" eb="10">
      <t>マン</t>
    </rPh>
    <rPh sb="10" eb="11">
      <t>ダイ</t>
    </rPh>
    <phoneticPr fontId="2"/>
  </si>
  <si>
    <t>自動運転　欧州</t>
    <rPh sb="0" eb="4">
      <t>ジドウウンテン</t>
    </rPh>
    <rPh sb="5" eb="7">
      <t>オウシュウ</t>
    </rPh>
    <phoneticPr fontId="2"/>
  </si>
  <si>
    <t>2022年 2万台</t>
    <rPh sb="4" eb="5">
      <t>ネン</t>
    </rPh>
    <rPh sb="7" eb="8">
      <t>マン</t>
    </rPh>
    <rPh sb="8" eb="9">
      <t>ダイ</t>
    </rPh>
    <phoneticPr fontId="2"/>
  </si>
  <si>
    <t>2030年 306万台</t>
    <rPh sb="4" eb="5">
      <t>ネン</t>
    </rPh>
    <rPh sb="9" eb="10">
      <t>マン</t>
    </rPh>
    <rPh sb="10" eb="11">
      <t>ダイ</t>
    </rPh>
    <phoneticPr fontId="2"/>
  </si>
  <si>
    <t>2045年 1,294万台</t>
    <rPh sb="4" eb="5">
      <t>ネン</t>
    </rPh>
    <rPh sb="11" eb="12">
      <t>マン</t>
    </rPh>
    <rPh sb="12" eb="13">
      <t>ダイ</t>
    </rPh>
    <phoneticPr fontId="2"/>
  </si>
  <si>
    <t>自動運転　北米</t>
    <rPh sb="0" eb="4">
      <t>ジドウウンテン</t>
    </rPh>
    <rPh sb="5" eb="7">
      <t>ホクベイ</t>
    </rPh>
    <phoneticPr fontId="2"/>
  </si>
  <si>
    <t>2022年 5万台</t>
    <rPh sb="4" eb="5">
      <t>ネン</t>
    </rPh>
    <rPh sb="7" eb="8">
      <t>マン</t>
    </rPh>
    <rPh sb="8" eb="9">
      <t>ダイ</t>
    </rPh>
    <phoneticPr fontId="2"/>
  </si>
  <si>
    <t>2030年 278万台</t>
    <rPh sb="4" eb="5">
      <t>ネン</t>
    </rPh>
    <rPh sb="9" eb="10">
      <t>マン</t>
    </rPh>
    <rPh sb="10" eb="11">
      <t>ダイ</t>
    </rPh>
    <phoneticPr fontId="2"/>
  </si>
  <si>
    <t>2045年 1,042万台</t>
    <rPh sb="4" eb="5">
      <t>ネン</t>
    </rPh>
    <rPh sb="11" eb="12">
      <t>マン</t>
    </rPh>
    <rPh sb="12" eb="13">
      <t>ダイ</t>
    </rPh>
    <phoneticPr fontId="2"/>
  </si>
  <si>
    <t>自動運転　中国</t>
    <rPh sb="0" eb="4">
      <t>ジドウウンテン</t>
    </rPh>
    <rPh sb="5" eb="7">
      <t>チュウゴク</t>
    </rPh>
    <phoneticPr fontId="2"/>
  </si>
  <si>
    <t>2022年 4万台</t>
    <rPh sb="4" eb="5">
      <t>ネン</t>
    </rPh>
    <rPh sb="7" eb="8">
      <t>マン</t>
    </rPh>
    <rPh sb="8" eb="9">
      <t>ダイ</t>
    </rPh>
    <phoneticPr fontId="2"/>
  </si>
  <si>
    <t>2030年 237万台</t>
    <rPh sb="4" eb="5">
      <t>ネン</t>
    </rPh>
    <rPh sb="9" eb="10">
      <t>マン</t>
    </rPh>
    <rPh sb="10" eb="11">
      <t>ダイ</t>
    </rPh>
    <phoneticPr fontId="2"/>
  </si>
  <si>
    <t>2045年 1,411万台</t>
    <rPh sb="4" eb="5">
      <t>ネン</t>
    </rPh>
    <rPh sb="11" eb="12">
      <t>マン</t>
    </rPh>
    <rPh sb="12" eb="13">
      <t>ダイ</t>
    </rPh>
    <phoneticPr fontId="2"/>
  </si>
  <si>
    <t>自動運転　その他</t>
    <rPh sb="0" eb="4">
      <t>ジドウウンテン</t>
    </rPh>
    <rPh sb="7" eb="8">
      <t>タ</t>
    </rPh>
    <phoneticPr fontId="2"/>
  </si>
  <si>
    <t>2030年 95万台</t>
    <rPh sb="4" eb="5">
      <t>ネン</t>
    </rPh>
    <rPh sb="8" eb="9">
      <t>マン</t>
    </rPh>
    <rPh sb="9" eb="10">
      <t>ダイ</t>
    </rPh>
    <phoneticPr fontId="2"/>
  </si>
  <si>
    <t>2045年 774万台</t>
    <rPh sb="4" eb="5">
      <t>ネン</t>
    </rPh>
    <rPh sb="9" eb="10">
      <t>マン</t>
    </rPh>
    <rPh sb="10" eb="11">
      <t>ダイ</t>
    </rPh>
    <phoneticPr fontId="2"/>
  </si>
  <si>
    <t>エッジAI国内市場</t>
    <rPh sb="5" eb="7">
      <t>コクナイ</t>
    </rPh>
    <rPh sb="7" eb="9">
      <t>シジョウ</t>
    </rPh>
    <phoneticPr fontId="2"/>
  </si>
  <si>
    <t>2022年　81.2憶米ドル</t>
    <rPh sb="4" eb="5">
      <t>ネン</t>
    </rPh>
    <rPh sb="10" eb="12">
      <t>オクベイ</t>
    </rPh>
    <phoneticPr fontId="2"/>
  </si>
  <si>
    <t>2032年　421億米ドル</t>
    <rPh sb="4" eb="5">
      <t>ネン</t>
    </rPh>
    <rPh sb="9" eb="11">
      <t>オクベイ</t>
    </rPh>
    <phoneticPr fontId="2"/>
  </si>
  <si>
    <t>AIビジネス国内市場</t>
    <rPh sb="6" eb="8">
      <t>コクナイ</t>
    </rPh>
    <rPh sb="8" eb="10">
      <t>シジョウ</t>
    </rPh>
    <phoneticPr fontId="2"/>
  </si>
  <si>
    <t>2018年　5,301億円</t>
    <rPh sb="4" eb="5">
      <t>ネン</t>
    </rPh>
    <rPh sb="11" eb="13">
      <t>オクエン</t>
    </rPh>
    <phoneticPr fontId="2"/>
  </si>
  <si>
    <t>2022年　1兆2,000億円</t>
    <rPh sb="4" eb="5">
      <t>ネン</t>
    </rPh>
    <rPh sb="7" eb="8">
      <t>チョウ</t>
    </rPh>
    <rPh sb="13" eb="15">
      <t>オクエン</t>
    </rPh>
    <phoneticPr fontId="2"/>
  </si>
  <si>
    <t>2030年　2兆1,286億円</t>
    <rPh sb="4" eb="5">
      <t>ネン</t>
    </rPh>
    <rPh sb="7" eb="8">
      <t>チョウ</t>
    </rPh>
    <rPh sb="13" eb="15">
      <t>オクエン</t>
    </rPh>
    <phoneticPr fontId="2"/>
  </si>
  <si>
    <t>エッジAIプロセッサ市場</t>
    <rPh sb="10" eb="12">
      <t>シジョウ</t>
    </rPh>
    <phoneticPr fontId="2"/>
  </si>
  <si>
    <t>2022年　27.5憶米ドル</t>
    <rPh sb="4" eb="5">
      <t>ネン</t>
    </rPh>
    <rPh sb="10" eb="12">
      <t>オクベイ</t>
    </rPh>
    <phoneticPr fontId="2"/>
  </si>
  <si>
    <t>2032年　110億米ドル</t>
    <rPh sb="4" eb="5">
      <t>ネン</t>
    </rPh>
    <rPh sb="9" eb="11">
      <t>オクベイ</t>
    </rPh>
    <phoneticPr fontId="2"/>
  </si>
  <si>
    <t>エッジAIソリューション市場</t>
    <rPh sb="12" eb="14">
      <t>シジョウ</t>
    </rPh>
    <phoneticPr fontId="2"/>
  </si>
  <si>
    <t>2026年　431億円</t>
    <rPh sb="4" eb="5">
      <t>ネン</t>
    </rPh>
    <rPh sb="9" eb="11">
      <t>オクエン</t>
    </rPh>
    <phoneticPr fontId="2"/>
  </si>
  <si>
    <t>2021年　76.6億円</t>
    <rPh sb="4" eb="5">
      <t>ネン</t>
    </rPh>
    <rPh sb="10" eb="12">
      <t>オクエン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</si>
</sst>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"/>
  </numFmts>
  <fonts count="3" x14ac:knownFonts="1">
    <font>
      <sz val="11"/>
      <color theme="1"/>
      <name val="ＭＳ Ｐゴシック"/>
      <family val="2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4" borderId="1" xfId="0" applyFont="1" applyFill="1" applyBorder="1"/>
    <xf numFmtId="176" fontId="1" fillId="2" borderId="1" xfId="0" applyNumberFormat="1" applyFont="1" applyFill="1" applyBorder="1"/>
    <xf numFmtId="176" fontId="1" fillId="3" borderId="1" xfId="0" applyNumberFormat="1" applyFont="1" applyFill="1" applyBorder="1"/>
    <xf numFmtId="0" fontId="1" fillId="4" borderId="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r>
              <a:rPr lang="ja-JP"/>
              <a:t>ロボティクス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Market!$B$9</c:f>
              <c:strCache>
                <c:ptCount val="1"/>
                <c:pt idx="0">
                  <c:v>ロボティクス [億米ドル]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Market!$A$10:$A$25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Market!$B$10:$B$25</c:f>
              <c:numCache>
                <c:formatCode>#,##0.00_ </c:formatCode>
                <c:ptCount val="16"/>
                <c:pt idx="0">
                  <c:v>56.660854218963024</c:v>
                </c:pt>
                <c:pt idx="1">
                  <c:v>68.57733517842415</c:v>
                </c:pt>
                <c:pt idx="2">
                  <c:v>83</c:v>
                </c:pt>
                <c:pt idx="3">
                  <c:v>97.42266482157585</c:v>
                </c:pt>
                <c:pt idx="4">
                  <c:v>114.35151350526641</c:v>
                </c:pt>
                <c:pt idx="5">
                  <c:v>134.22203821763222</c:v>
                </c:pt>
                <c:pt idx="6">
                  <c:v>157.5454053125919</c:v>
                </c:pt>
                <c:pt idx="7">
                  <c:v>184.92160501142115</c:v>
                </c:pt>
                <c:pt idx="8">
                  <c:v>217.05488606380149</c:v>
                </c:pt>
                <c:pt idx="9">
                  <c:v>254.77187244432611</c:v>
                </c:pt>
                <c:pt idx="10">
                  <c:v>299.04282813384168</c:v>
                </c:pt>
                <c:pt idx="11">
                  <c:v>351.00661701902857</c:v>
                </c:pt>
                <c:pt idx="12">
                  <c:v>412.00000000000074</c:v>
                </c:pt>
                <c:pt idx="13">
                  <c:v>483.59202296975081</c:v>
                </c:pt>
                <c:pt idx="14">
                  <c:v>567.6243802912029</c:v>
                </c:pt>
                <c:pt idx="15">
                  <c:v>666.25879211644053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844600"/>
        <c:axId val="436845384"/>
      </c:barChart>
      <c:catAx>
        <c:axId val="43684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436845384"/>
        <c:crosses val="autoZero"/>
        <c:auto val="1"/>
        <c:lblAlgn val="ctr"/>
        <c:lblOffset val="100"/>
        <c:noMultiLvlLbl val="0"/>
      </c:catAx>
      <c:valAx>
        <c:axId val="43684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金額 </a:t>
                </a:r>
                <a:r>
                  <a:rPr lang="en-US" altLang="ja-JP"/>
                  <a:t>[</a:t>
                </a:r>
                <a:r>
                  <a:rPr lang="ja-JP" altLang="en-US"/>
                  <a:t>億米ドル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43684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r>
              <a:rPr lang="ja-JP" altLang="en-US"/>
              <a:t>自動運転　レベル</a:t>
            </a:r>
            <a:r>
              <a:rPr lang="en-US" altLang="ja-JP"/>
              <a:t>4~5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Market!$K$9</c:f>
              <c:strCache>
                <c:ptCount val="1"/>
                <c:pt idx="0">
                  <c:v>自動運転　レベル4~5 [万台]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(Market!$A$10,Market!$A$15,Market!$A$20,Market!$A$25,Market!$A$30,Market!$A$35)</c:f>
              <c:numCache>
                <c:formatCode>General</c:formatCode>
                <c:ptCount val="6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</c:numCache>
            </c:numRef>
          </c:cat>
          <c:val>
            <c:numRef>
              <c:f>(Market!$K$10,Market!$K$15,Market!$K$20,Market!$K$25,Market!$K$30,Market!$K$35)</c:f>
              <c:numCache>
                <c:formatCode>#,##0.00_ </c:formatCode>
                <c:ptCount val="6"/>
                <c:pt idx="0">
                  <c:v>1.2801209218584553</c:v>
                </c:pt>
                <c:pt idx="1">
                  <c:v>38.46666449061437</c:v>
                </c:pt>
                <c:pt idx="2">
                  <c:v>433</c:v>
                </c:pt>
                <c:pt idx="3">
                  <c:v>727.18874920921667</c:v>
                </c:pt>
                <c:pt idx="4">
                  <c:v>1221.2551431327138</c:v>
                </c:pt>
                <c:pt idx="5">
                  <c:v>2051.0000000000027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875448"/>
        <c:axId val="438869568"/>
      </c:barChart>
      <c:catAx>
        <c:axId val="438875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438869568"/>
        <c:crosses val="autoZero"/>
        <c:auto val="1"/>
        <c:lblAlgn val="ctr"/>
        <c:lblOffset val="100"/>
        <c:noMultiLvlLbl val="0"/>
      </c:catAx>
      <c:valAx>
        <c:axId val="43886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台数 </a:t>
                </a:r>
                <a:r>
                  <a:rPr lang="en-US" altLang="ja-JP"/>
                  <a:t>[</a:t>
                </a:r>
                <a:r>
                  <a:rPr lang="ja-JP" altLang="en-US"/>
                  <a:t>万台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43887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r>
              <a:rPr lang="ja-JP" altLang="en-US"/>
              <a:t>自動運転　日本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Market!$L$9</c:f>
              <c:strCache>
                <c:ptCount val="1"/>
                <c:pt idx="0">
                  <c:v>自動運転　日本 [万台]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(Market!$A$10,Market!$A$15,Market!$A$20,Market!$A$25,Market!$A$30,Market!$A$35)</c:f>
              <c:numCache>
                <c:formatCode>General</c:formatCode>
                <c:ptCount val="6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</c:numCache>
            </c:numRef>
          </c:cat>
          <c:val>
            <c:numRef>
              <c:f>(Market!$L$10,Market!$L$15,Market!$L$20,Market!$L$25,Market!$L$30,Market!$L$35)</c:f>
              <c:numCache>
                <c:formatCode>#,##0.00_ </c:formatCode>
                <c:ptCount val="6"/>
                <c:pt idx="0">
                  <c:v>5.2202351737485664E-2</c:v>
                </c:pt>
                <c:pt idx="1">
                  <c:v>5.5595469267011248</c:v>
                </c:pt>
                <c:pt idx="2">
                  <c:v>96.999999999999972</c:v>
                </c:pt>
                <c:pt idx="3">
                  <c:v>152.50881253382815</c:v>
                </c:pt>
                <c:pt idx="4">
                  <c:v>239.78286495338497</c:v>
                </c:pt>
                <c:pt idx="5">
                  <c:v>377.00000000000023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869960"/>
        <c:axId val="438870352"/>
      </c:barChart>
      <c:catAx>
        <c:axId val="43886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438870352"/>
        <c:crosses val="autoZero"/>
        <c:auto val="1"/>
        <c:lblAlgn val="ctr"/>
        <c:lblOffset val="100"/>
        <c:noMultiLvlLbl val="0"/>
      </c:catAx>
      <c:valAx>
        <c:axId val="43887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台数 </a:t>
                </a:r>
                <a:r>
                  <a:rPr lang="en-US" altLang="ja-JP"/>
                  <a:t>[</a:t>
                </a:r>
                <a:r>
                  <a:rPr lang="ja-JP" altLang="en-US"/>
                  <a:t>万台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438869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r>
              <a:rPr lang="ja-JP" altLang="en-US"/>
              <a:t>自動運転　欧州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Market!$M$9</c:f>
              <c:strCache>
                <c:ptCount val="1"/>
                <c:pt idx="0">
                  <c:v>自動運転　欧州 [万台]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(Market!$A$10,Market!$A$15,Market!$A$20,Market!$A$25,Market!$A$30,Market!$A$35)</c:f>
              <c:numCache>
                <c:formatCode>General</c:formatCode>
                <c:ptCount val="6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</c:numCache>
            </c:numRef>
          </c:cat>
          <c:val>
            <c:numRef>
              <c:f>(Market!$M$10,Market!$M$15,Market!$M$20,Market!$M$25,Market!$M$30,Market!$M$35)</c:f>
              <c:numCache>
                <c:formatCode>#,##0.00_ </c:formatCode>
                <c:ptCount val="6"/>
                <c:pt idx="0">
                  <c:v>3.10664266599118E-2</c:v>
                </c:pt>
                <c:pt idx="1">
                  <c:v>13.191351178316914</c:v>
                </c:pt>
                <c:pt idx="2">
                  <c:v>305.99999999999994</c:v>
                </c:pt>
                <c:pt idx="3">
                  <c:v>494.83344258569895</c:v>
                </c:pt>
                <c:pt idx="4">
                  <c:v>800.19652255298786</c:v>
                </c:pt>
                <c:pt idx="5">
                  <c:v>1294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871920"/>
        <c:axId val="436844992"/>
      </c:barChart>
      <c:catAx>
        <c:axId val="43887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436844992"/>
        <c:crosses val="autoZero"/>
        <c:auto val="1"/>
        <c:lblAlgn val="ctr"/>
        <c:lblOffset val="100"/>
        <c:noMultiLvlLbl val="0"/>
      </c:catAx>
      <c:valAx>
        <c:axId val="4368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台数 </a:t>
                </a:r>
                <a:r>
                  <a:rPr lang="en-US" altLang="ja-JP"/>
                  <a:t>[</a:t>
                </a:r>
                <a:r>
                  <a:rPr lang="ja-JP" altLang="en-US"/>
                  <a:t>万台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43887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r>
              <a:rPr lang="ja-JP" altLang="en-US"/>
              <a:t>自動運転　北米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Market!$N$9</c:f>
              <c:strCache>
                <c:ptCount val="1"/>
                <c:pt idx="0">
                  <c:v>自動運転　北米 [万台]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(Market!$A$10,Market!$A$15,Market!$A$20,Market!$A$25,Market!$A$30,Market!$A$35)</c:f>
              <c:numCache>
                <c:formatCode>General</c:formatCode>
                <c:ptCount val="6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</c:numCache>
            </c:numRef>
          </c:cat>
          <c:val>
            <c:numRef>
              <c:f>(Market!$N$10,Market!$N$15,Market!$N$20,Market!$N$25,Market!$N$30,Market!$N$35)</c:f>
              <c:numCache>
                <c:formatCode>#,##0.00_ </c:formatCode>
                <c:ptCount val="6"/>
                <c:pt idx="0">
                  <c:v>0.60387538630162885</c:v>
                </c:pt>
                <c:pt idx="1">
                  <c:v>22.561763951331493</c:v>
                </c:pt>
                <c:pt idx="2">
                  <c:v>277.99999999999977</c:v>
                </c:pt>
                <c:pt idx="3">
                  <c:v>431.83625767429356</c:v>
                </c:pt>
                <c:pt idx="4">
                  <c:v>670.8005519501404</c:v>
                </c:pt>
                <c:pt idx="5">
                  <c:v>1041.999999999998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517208"/>
        <c:axId val="570518776"/>
      </c:barChart>
      <c:catAx>
        <c:axId val="57051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70518776"/>
        <c:crosses val="autoZero"/>
        <c:auto val="1"/>
        <c:lblAlgn val="ctr"/>
        <c:lblOffset val="100"/>
        <c:noMultiLvlLbl val="0"/>
      </c:catAx>
      <c:valAx>
        <c:axId val="57051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台数 </a:t>
                </a:r>
                <a:r>
                  <a:rPr lang="en-US" altLang="ja-JP"/>
                  <a:t>[</a:t>
                </a:r>
                <a:r>
                  <a:rPr lang="ja-JP" altLang="en-US"/>
                  <a:t>万台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7051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r>
              <a:rPr lang="ja-JP" altLang="en-US"/>
              <a:t>自動運転　中国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Market!$O$9</c:f>
              <c:strCache>
                <c:ptCount val="1"/>
                <c:pt idx="0">
                  <c:v>自動運転　中国 [万台]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(Market!$A$10,Market!$A$15,Market!$A$20,Market!$A$25,Market!$A$30,Market!$A$35)</c:f>
              <c:numCache>
                <c:formatCode>General</c:formatCode>
                <c:ptCount val="6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</c:numCache>
            </c:numRef>
          </c:cat>
          <c:val>
            <c:numRef>
              <c:f>(Market!$O$10,Market!$O$15,Market!$O$20,Market!$O$25,Market!$O$30,Market!$O$35)</c:f>
              <c:numCache>
                <c:formatCode>#,##0.00_ </c:formatCode>
                <c:ptCount val="6"/>
                <c:pt idx="0">
                  <c:v>0.44713614470622842</c:v>
                </c:pt>
                <c:pt idx="1">
                  <c:v>18.484943366427899</c:v>
                </c:pt>
                <c:pt idx="2">
                  <c:v>237.00000000000014</c:v>
                </c:pt>
                <c:pt idx="3">
                  <c:v>429.54424218871907</c:v>
                </c:pt>
                <c:pt idx="4">
                  <c:v>778.5158480906365</c:v>
                </c:pt>
                <c:pt idx="5">
                  <c:v>1411.0000000000009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519560"/>
        <c:axId val="570516816"/>
      </c:barChart>
      <c:catAx>
        <c:axId val="57051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70516816"/>
        <c:crosses val="autoZero"/>
        <c:auto val="1"/>
        <c:lblAlgn val="ctr"/>
        <c:lblOffset val="100"/>
        <c:noMultiLvlLbl val="0"/>
      </c:catAx>
      <c:valAx>
        <c:axId val="57051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台数 </a:t>
                </a:r>
                <a:r>
                  <a:rPr lang="en-US" altLang="ja-JP"/>
                  <a:t>[</a:t>
                </a:r>
                <a:r>
                  <a:rPr lang="ja-JP" altLang="en-US"/>
                  <a:t>万台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7051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r>
              <a:rPr lang="ja-JP" altLang="en-US"/>
              <a:t>自動運転　レベル別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Market!$I$9</c:f>
              <c:strCache>
                <c:ptCount val="1"/>
                <c:pt idx="0">
                  <c:v>自動運転　レベル2 [万台]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(Market!$A$10,Market!$A$15,Market!$A$20,Market!$A$25,Market!$A$30,Market!$A$35)</c:f>
              <c:numCache>
                <c:formatCode>General</c:formatCode>
                <c:ptCount val="6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</c:numCache>
            </c:numRef>
          </c:cat>
          <c:val>
            <c:numRef>
              <c:f>(Market!$I$10,Market!$I$15,Market!$I$20,Market!$I$25,Market!$I$30,Market!$I$35)</c:f>
              <c:numCache>
                <c:formatCode>#,##0.00_ </c:formatCode>
                <c:ptCount val="6"/>
                <c:pt idx="0">
                  <c:v>3123.9270190871421</c:v>
                </c:pt>
                <c:pt idx="1">
                  <c:v>4413.7406776653734</c:v>
                </c:pt>
                <c:pt idx="2">
                  <c:v>6175.9999999999964</c:v>
                </c:pt>
                <c:pt idx="3">
                  <c:v>6172.6648659677003</c:v>
                </c:pt>
                <c:pt idx="4">
                  <c:v>6169.3315329585594</c:v>
                </c:pt>
                <c:pt idx="5">
                  <c:v>6165.9999999999945</c:v>
                </c:pt>
              </c:numCache>
            </c:numRef>
          </c:val>
        </c:ser>
        <c:ser>
          <c:idx val="1"/>
          <c:order val="1"/>
          <c:tx>
            <c:strRef>
              <c:f>Market!$J$9</c:f>
              <c:strCache>
                <c:ptCount val="1"/>
                <c:pt idx="0">
                  <c:v>自動運転　レベル3 [万台]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(Market!$J$10,Market!$J$15,Market!$J$20,Market!$J$25,Market!$J$30,Market!$J$35)</c:f>
              <c:numCache>
                <c:formatCode>#,##0.00_ </c:formatCode>
                <c:ptCount val="6"/>
                <c:pt idx="0">
                  <c:v>1.4271831284992664E-2</c:v>
                </c:pt>
                <c:pt idx="1">
                  <c:v>21.60161799898766</c:v>
                </c:pt>
                <c:pt idx="2">
                  <c:v>579.99999999999989</c:v>
                </c:pt>
                <c:pt idx="3">
                  <c:v>985.70694866564406</c:v>
                </c:pt>
                <c:pt idx="4">
                  <c:v>1675.2037735305773</c:v>
                </c:pt>
                <c:pt idx="5">
                  <c:v>2846.9999999999973</c:v>
                </c:pt>
              </c:numCache>
            </c:numRef>
          </c:val>
        </c:ser>
        <c:ser>
          <c:idx val="2"/>
          <c:order val="2"/>
          <c:tx>
            <c:strRef>
              <c:f>Market!$K$9</c:f>
              <c:strCache>
                <c:ptCount val="1"/>
                <c:pt idx="0">
                  <c:v>自動運転　レベル4~5 [万台]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(Market!$K$10,Market!$K$15,Market!$K$20,Market!$K$25,Market!$K$30,Market!$K$35)</c:f>
              <c:numCache>
                <c:formatCode>#,##0.00_ </c:formatCode>
                <c:ptCount val="6"/>
                <c:pt idx="0">
                  <c:v>1.2801209218584553</c:v>
                </c:pt>
                <c:pt idx="1">
                  <c:v>38.46666449061437</c:v>
                </c:pt>
                <c:pt idx="2">
                  <c:v>433</c:v>
                </c:pt>
                <c:pt idx="3">
                  <c:v>727.18874920921667</c:v>
                </c:pt>
                <c:pt idx="4">
                  <c:v>1221.2551431327138</c:v>
                </c:pt>
                <c:pt idx="5">
                  <c:v>2051.0000000000027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512896"/>
        <c:axId val="570519168"/>
      </c:barChart>
      <c:catAx>
        <c:axId val="57051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70519168"/>
        <c:crosses val="autoZero"/>
        <c:auto val="1"/>
        <c:lblAlgn val="ctr"/>
        <c:lblOffset val="100"/>
        <c:noMultiLvlLbl val="0"/>
      </c:catAx>
      <c:valAx>
        <c:axId val="5705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台数 </a:t>
                </a:r>
                <a:r>
                  <a:rPr lang="en-US" altLang="ja-JP"/>
                  <a:t>[</a:t>
                </a:r>
                <a:r>
                  <a:rPr lang="ja-JP" altLang="en-US"/>
                  <a:t>万台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705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r>
              <a:rPr lang="ja-JP" altLang="en-US"/>
              <a:t>自動運転　地域別</a:t>
            </a:r>
            <a:r>
              <a:rPr lang="en-US" altLang="ja-JP"/>
              <a:t>(</a:t>
            </a:r>
            <a:r>
              <a:rPr lang="ja-JP" altLang="en-US"/>
              <a:t>レベル</a:t>
            </a:r>
            <a:r>
              <a:rPr lang="en-US" altLang="ja-JP"/>
              <a:t>3</a:t>
            </a:r>
            <a:r>
              <a:rPr lang="ja-JP" altLang="en-US"/>
              <a:t>以上</a:t>
            </a:r>
            <a:r>
              <a:rPr lang="en-US" altLang="ja-JP"/>
              <a:t>)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Market!$L$9</c:f>
              <c:strCache>
                <c:ptCount val="1"/>
                <c:pt idx="0">
                  <c:v>自動運転　日本 [万台]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(Market!$A$10,Market!$A$15,Market!$A$20,Market!$A$25,Market!$A$30,Market!$A$35)</c:f>
              <c:numCache>
                <c:formatCode>General</c:formatCode>
                <c:ptCount val="6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</c:numCache>
            </c:numRef>
          </c:cat>
          <c:val>
            <c:numRef>
              <c:f>(Market!$L$10,Market!$L$15,Market!$L$20,Market!$L$25,Market!$L$30,Market!$L$35)</c:f>
              <c:numCache>
                <c:formatCode>#,##0.00_ </c:formatCode>
                <c:ptCount val="6"/>
                <c:pt idx="0">
                  <c:v>5.2202351737485664E-2</c:v>
                </c:pt>
                <c:pt idx="1">
                  <c:v>5.5595469267011248</c:v>
                </c:pt>
                <c:pt idx="2">
                  <c:v>96.999999999999972</c:v>
                </c:pt>
                <c:pt idx="3">
                  <c:v>152.50881253382815</c:v>
                </c:pt>
                <c:pt idx="4">
                  <c:v>239.78286495338497</c:v>
                </c:pt>
                <c:pt idx="5">
                  <c:v>377.00000000000023</c:v>
                </c:pt>
              </c:numCache>
            </c:numRef>
          </c:val>
        </c:ser>
        <c:ser>
          <c:idx val="1"/>
          <c:order val="1"/>
          <c:tx>
            <c:strRef>
              <c:f>Market!$M$9</c:f>
              <c:strCache>
                <c:ptCount val="1"/>
                <c:pt idx="0">
                  <c:v>自動運転　欧州 [万台]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(Market!$M$10,Market!$M$15,Market!$M$20,Market!$M$25,Market!$M$30,Market!$M$35)</c:f>
              <c:numCache>
                <c:formatCode>#,##0.00_ </c:formatCode>
                <c:ptCount val="6"/>
                <c:pt idx="0">
                  <c:v>3.10664266599118E-2</c:v>
                </c:pt>
                <c:pt idx="1">
                  <c:v>13.191351178316914</c:v>
                </c:pt>
                <c:pt idx="2">
                  <c:v>305.99999999999994</c:v>
                </c:pt>
                <c:pt idx="3">
                  <c:v>494.83344258569895</c:v>
                </c:pt>
                <c:pt idx="4">
                  <c:v>800.19652255298786</c:v>
                </c:pt>
                <c:pt idx="5">
                  <c:v>1294</c:v>
                </c:pt>
              </c:numCache>
            </c:numRef>
          </c:val>
        </c:ser>
        <c:ser>
          <c:idx val="2"/>
          <c:order val="2"/>
          <c:tx>
            <c:strRef>
              <c:f>Market!$N$9</c:f>
              <c:strCache>
                <c:ptCount val="1"/>
                <c:pt idx="0">
                  <c:v>自動運転　北米 [万台]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(Market!$N$10,Market!$N$15,Market!$N$20,Market!$N$25,Market!$N$30,Market!$N$35)</c:f>
              <c:numCache>
                <c:formatCode>#,##0.00_ </c:formatCode>
                <c:ptCount val="6"/>
                <c:pt idx="0">
                  <c:v>0.60387538630162885</c:v>
                </c:pt>
                <c:pt idx="1">
                  <c:v>22.561763951331493</c:v>
                </c:pt>
                <c:pt idx="2">
                  <c:v>277.99999999999977</c:v>
                </c:pt>
                <c:pt idx="3">
                  <c:v>431.83625767429356</c:v>
                </c:pt>
                <c:pt idx="4">
                  <c:v>670.8005519501404</c:v>
                </c:pt>
                <c:pt idx="5">
                  <c:v>1041.999999999998</c:v>
                </c:pt>
              </c:numCache>
            </c:numRef>
          </c:val>
        </c:ser>
        <c:ser>
          <c:idx val="3"/>
          <c:order val="3"/>
          <c:tx>
            <c:strRef>
              <c:f>Market!$O$9</c:f>
              <c:strCache>
                <c:ptCount val="1"/>
                <c:pt idx="0">
                  <c:v>自動運転　中国 [万台]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(Market!$O$10,Market!$O$15,Market!$O$20,Market!$O$25,Market!$O$30,Market!$O$35)</c:f>
              <c:numCache>
                <c:formatCode>#,##0.00_ </c:formatCode>
                <c:ptCount val="6"/>
                <c:pt idx="0">
                  <c:v>0.44713614470622842</c:v>
                </c:pt>
                <c:pt idx="1">
                  <c:v>18.484943366427899</c:v>
                </c:pt>
                <c:pt idx="2">
                  <c:v>237.00000000000014</c:v>
                </c:pt>
                <c:pt idx="3">
                  <c:v>429.54424218871907</c:v>
                </c:pt>
                <c:pt idx="4">
                  <c:v>778.5158480906365</c:v>
                </c:pt>
                <c:pt idx="5">
                  <c:v>1411.0000000000009</c:v>
                </c:pt>
              </c:numCache>
            </c:numRef>
          </c:val>
        </c:ser>
        <c:ser>
          <c:idx val="4"/>
          <c:order val="4"/>
          <c:tx>
            <c:strRef>
              <c:f>Market!$P$9</c:f>
              <c:strCache>
                <c:ptCount val="1"/>
                <c:pt idx="0">
                  <c:v>自動運転　その他 [万台]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(Market!$P$10,Market!$P$15,Market!$P$20,Market!$P$25,Market!$P$30,Market!$P$35)</c:f>
              <c:numCache>
                <c:formatCode>#,##0.00_ </c:formatCode>
                <c:ptCount val="6"/>
                <c:pt idx="0">
                  <c:v>5.4329009792125647E-2</c:v>
                </c:pt>
                <c:pt idx="1">
                  <c:v>5.5162806304344114</c:v>
                </c:pt>
                <c:pt idx="2">
                  <c:v>94.999999999999972</c:v>
                </c:pt>
                <c:pt idx="3">
                  <c:v>191.15957534878652</c:v>
                </c:pt>
                <c:pt idx="4">
                  <c:v>384.652455237141</c:v>
                </c:pt>
                <c:pt idx="5">
                  <c:v>774.00000000000011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517992"/>
        <c:axId val="570514464"/>
      </c:barChart>
      <c:catAx>
        <c:axId val="570517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70514464"/>
        <c:crosses val="autoZero"/>
        <c:auto val="1"/>
        <c:lblAlgn val="ctr"/>
        <c:lblOffset val="100"/>
        <c:noMultiLvlLbl val="0"/>
      </c:catAx>
      <c:valAx>
        <c:axId val="57051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台数 </a:t>
                </a:r>
                <a:r>
                  <a:rPr lang="en-US" altLang="ja-JP"/>
                  <a:t>[</a:t>
                </a:r>
                <a:r>
                  <a:rPr lang="ja-JP" altLang="en-US"/>
                  <a:t>万台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7051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r>
              <a:rPr lang="ja-JP" altLang="en-US"/>
              <a:t>自動運転　その他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Market!$P$9</c:f>
              <c:strCache>
                <c:ptCount val="1"/>
                <c:pt idx="0">
                  <c:v>自動運転　その他 [万台]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(Market!$A$10,Market!$A$15,Market!$A$20,Market!$A$25,Market!$A$30,Market!$A$35)</c:f>
              <c:numCache>
                <c:formatCode>General</c:formatCode>
                <c:ptCount val="6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</c:numCache>
            </c:numRef>
          </c:cat>
          <c:val>
            <c:numRef>
              <c:f>(Market!$P$10,Market!$P$15,Market!$P$20,Market!$P$25,Market!$P$30,Market!$P$35)</c:f>
              <c:numCache>
                <c:formatCode>#,##0.00_ </c:formatCode>
                <c:ptCount val="6"/>
                <c:pt idx="0">
                  <c:v>5.4329009792125647E-2</c:v>
                </c:pt>
                <c:pt idx="1">
                  <c:v>5.5162806304344114</c:v>
                </c:pt>
                <c:pt idx="2">
                  <c:v>94.999999999999972</c:v>
                </c:pt>
                <c:pt idx="3">
                  <c:v>191.15957534878652</c:v>
                </c:pt>
                <c:pt idx="4">
                  <c:v>384.652455237141</c:v>
                </c:pt>
                <c:pt idx="5">
                  <c:v>774.00000000000011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513288"/>
        <c:axId val="570515640"/>
      </c:barChart>
      <c:catAx>
        <c:axId val="57051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70515640"/>
        <c:crosses val="autoZero"/>
        <c:auto val="1"/>
        <c:lblAlgn val="ctr"/>
        <c:lblOffset val="100"/>
        <c:noMultiLvlLbl val="0"/>
      </c:catAx>
      <c:valAx>
        <c:axId val="57051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台数 </a:t>
                </a:r>
                <a:r>
                  <a:rPr lang="en-US" altLang="ja-JP"/>
                  <a:t>[</a:t>
                </a:r>
                <a:r>
                  <a:rPr lang="ja-JP" altLang="en-US"/>
                  <a:t>万台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7051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r>
              <a:rPr lang="ja-JP" altLang="en-US"/>
              <a:t>エッジ</a:t>
            </a:r>
            <a:r>
              <a:rPr lang="en-US" altLang="ja-JP"/>
              <a:t>AI</a:t>
            </a:r>
            <a:r>
              <a:rPr lang="ja-JP" altLang="en-US"/>
              <a:t>国内市場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Market!$S$9</c:f>
              <c:strCache>
                <c:ptCount val="1"/>
                <c:pt idx="0">
                  <c:v>エッジAI国内市場 [億円]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Market!$A$10:$A$25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Market!$S$10:$S$25</c:f>
              <c:numCache>
                <c:formatCode>#,##0.00_ </c:formatCode>
                <c:ptCount val="16"/>
                <c:pt idx="0">
                  <c:v>7931.7513911726192</c:v>
                </c:pt>
                <c:pt idx="1">
                  <c:v>9659.7698675543415</c:v>
                </c:pt>
                <c:pt idx="2">
                  <c:v>11764.255999999999</c:v>
                </c:pt>
                <c:pt idx="3">
                  <c:v>13868.742132445657</c:v>
                </c:pt>
                <c:pt idx="4">
                  <c:v>16349.69592095525</c:v>
                </c:pt>
                <c:pt idx="5">
                  <c:v>19274.462972552363</c:v>
                </c:pt>
                <c:pt idx="6">
                  <c:v>22722.436226115849</c:v>
                </c:pt>
                <c:pt idx="7">
                  <c:v>26787.211077431704</c:v>
                </c:pt>
                <c:pt idx="8">
                  <c:v>31579.126030604239</c:v>
                </c:pt>
                <c:pt idx="9">
                  <c:v>37228.257841928331</c:v>
                </c:pt>
                <c:pt idx="10">
                  <c:v>43887.952459543711</c:v>
                </c:pt>
                <c:pt idx="11">
                  <c:v>51738.987606393966</c:v>
                </c:pt>
                <c:pt idx="12">
                  <c:v>60994.479999999974</c:v>
                </c:pt>
                <c:pt idx="13">
                  <c:v>71905.670415758854</c:v>
                </c:pt>
                <c:pt idx="14">
                  <c:v>84768.743629583216</c:v>
                </c:pt>
                <c:pt idx="15">
                  <c:v>99932.868367543619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475456"/>
        <c:axId val="670474280"/>
      </c:barChart>
      <c:catAx>
        <c:axId val="67047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670474280"/>
        <c:crosses val="autoZero"/>
        <c:auto val="1"/>
        <c:lblAlgn val="ctr"/>
        <c:lblOffset val="100"/>
        <c:noMultiLvlLbl val="0"/>
      </c:catAx>
      <c:valAx>
        <c:axId val="67047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金額 </a:t>
                </a:r>
                <a:r>
                  <a:rPr lang="en-US" altLang="ja-JP"/>
                  <a:t>[</a:t>
                </a:r>
                <a:r>
                  <a:rPr lang="ja-JP" altLang="en-US"/>
                  <a:t>億円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67047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r>
              <a:rPr lang="en-US" altLang="ja-JP"/>
              <a:t>AI</a:t>
            </a:r>
            <a:r>
              <a:rPr lang="ja-JP" altLang="en-US"/>
              <a:t>ビジネス国内市場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Market!$R$9</c:f>
              <c:strCache>
                <c:ptCount val="1"/>
                <c:pt idx="0">
                  <c:v>AIビジネス国内市場 [億円]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Market!$A$10:$A$25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Market!$R$10:$R$25</c:f>
              <c:numCache>
                <c:formatCode>#,##0.00_ </c:formatCode>
                <c:ptCount val="16"/>
                <c:pt idx="0">
                  <c:v>7177.6186838879876</c:v>
                </c:pt>
                <c:pt idx="1">
                  <c:v>9280.7017087424938</c:v>
                </c:pt>
                <c:pt idx="2">
                  <c:v>12000</c:v>
                </c:pt>
                <c:pt idx="3">
                  <c:v>12891.259402477879</c:v>
                </c:pt>
                <c:pt idx="4">
                  <c:v>13848.714081831193</c:v>
                </c:pt>
                <c:pt idx="5">
                  <c:v>14877.280468302846</c:v>
                </c:pt>
                <c:pt idx="6">
                  <c:v>15982.240143359129</c:v>
                </c:pt>
                <c:pt idx="7">
                  <c:v>17169.266960061483</c:v>
                </c:pt>
                <c:pt idx="8">
                  <c:v>18444.456177712113</c:v>
                </c:pt>
                <c:pt idx="9">
                  <c:v>19814.355760376871</c:v>
                </c:pt>
                <c:pt idx="10">
                  <c:v>21286.000000000004</c:v>
                </c:pt>
                <c:pt idx="11">
                  <c:v>22866.945636762015</c:v>
                </c:pt>
                <c:pt idx="12">
                  <c:v>24565.310662154901</c:v>
                </c:pt>
                <c:pt idx="13">
                  <c:v>26389.816004024538</c:v>
                </c:pt>
                <c:pt idx="14">
                  <c:v>28349.830307628545</c:v>
                </c:pt>
                <c:pt idx="15">
                  <c:v>30455.418042655732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771712"/>
        <c:axId val="437767400"/>
      </c:barChart>
      <c:catAx>
        <c:axId val="43777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437767400"/>
        <c:crosses val="autoZero"/>
        <c:auto val="1"/>
        <c:lblAlgn val="ctr"/>
        <c:lblOffset val="100"/>
        <c:noMultiLvlLbl val="0"/>
      </c:catAx>
      <c:valAx>
        <c:axId val="43776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金額 </a:t>
                </a:r>
                <a:r>
                  <a:rPr lang="en-US" altLang="ja-JP"/>
                  <a:t>[</a:t>
                </a:r>
                <a:r>
                  <a:rPr lang="ja-JP" altLang="en-US"/>
                  <a:t>億円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43777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r>
              <a:rPr lang="ja-JP" altLang="en-US"/>
              <a:t>ビデオエンターテインメント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Market!$C$9</c:f>
              <c:strCache>
                <c:ptCount val="1"/>
                <c:pt idx="0">
                  <c:v>ビデオエンターテインメント [万台]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Market!$A$10:$A$25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Market!$C$10:$C$25</c:f>
              <c:numCache>
                <c:formatCode>#,##0.00_ </c:formatCode>
                <c:ptCount val="16"/>
                <c:pt idx="0">
                  <c:v>25913.389215636758</c:v>
                </c:pt>
                <c:pt idx="1">
                  <c:v>26549.833487353913</c:v>
                </c:pt>
                <c:pt idx="2">
                  <c:v>27201.909111173678</c:v>
                </c:pt>
                <c:pt idx="3">
                  <c:v>27870</c:v>
                </c:pt>
                <c:pt idx="4">
                  <c:v>28538.090888826322</c:v>
                </c:pt>
                <c:pt idx="5">
                  <c:v>29222.197042659202</c:v>
                </c:pt>
                <c:pt idx="6">
                  <c:v>29922.702374402583</c:v>
                </c:pt>
                <c:pt idx="7">
                  <c:v>30640.000000000004</c:v>
                </c:pt>
                <c:pt idx="8">
                  <c:v>31374.492459046953</c:v>
                </c:pt>
                <c:pt idx="9">
                  <c:v>32126.591940691709</c:v>
                </c:pt>
                <c:pt idx="10">
                  <c:v>32896.72051495139</c:v>
                </c:pt>
                <c:pt idx="11">
                  <c:v>33685.310369573024</c:v>
                </c:pt>
                <c:pt idx="12">
                  <c:v>34492.80405257261</c:v>
                </c:pt>
                <c:pt idx="13">
                  <c:v>35319.654720588231</c:v>
                </c:pt>
                <c:pt idx="14">
                  <c:v>36166.326393186602</c:v>
                </c:pt>
                <c:pt idx="15">
                  <c:v>37033.294213265784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844208"/>
        <c:axId val="436846168"/>
      </c:barChart>
      <c:catAx>
        <c:axId val="43684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436846168"/>
        <c:crosses val="autoZero"/>
        <c:auto val="1"/>
        <c:lblAlgn val="ctr"/>
        <c:lblOffset val="100"/>
        <c:noMultiLvlLbl val="0"/>
      </c:catAx>
      <c:valAx>
        <c:axId val="43684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台数 </a:t>
                </a:r>
                <a:r>
                  <a:rPr lang="en-US" altLang="ja-JP"/>
                  <a:t>[</a:t>
                </a:r>
                <a:r>
                  <a:rPr lang="ja-JP" altLang="en-US"/>
                  <a:t>万台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43684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r>
              <a:rPr lang="ja-JP" altLang="en-US"/>
              <a:t>エッジ</a:t>
            </a:r>
            <a:r>
              <a:rPr lang="en-US" altLang="ja-JP"/>
              <a:t>AI</a:t>
            </a:r>
            <a:r>
              <a:rPr lang="ja-JP" altLang="en-US"/>
              <a:t>プロセッサ市場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Market!$T$9</c:f>
              <c:strCache>
                <c:ptCount val="1"/>
                <c:pt idx="0">
                  <c:v>エッジAIプロセッサ市場 [億円]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Market!$A$10:$A$25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Market!$T$10:$T$25</c:f>
              <c:numCache>
                <c:formatCode>#,##0.00_ </c:formatCode>
                <c:ptCount val="16"/>
                <c:pt idx="0">
                  <c:v>2887.4074741846171</c:v>
                </c:pt>
                <c:pt idx="1">
                  <c:v>3391.7560140208125</c:v>
                </c:pt>
                <c:pt idx="2">
                  <c:v>3984.2</c:v>
                </c:pt>
                <c:pt idx="3">
                  <c:v>4576.6439859791872</c:v>
                </c:pt>
                <c:pt idx="4">
                  <c:v>5257.1834181013664</c:v>
                </c:pt>
                <c:pt idx="5">
                  <c:v>6038.9179442907298</c:v>
                </c:pt>
                <c:pt idx="6">
                  <c:v>6936.8951085688377</c:v>
                </c:pt>
                <c:pt idx="7">
                  <c:v>7968.4000000000033</c:v>
                </c:pt>
                <c:pt idx="8">
                  <c:v>9153.287971958378</c:v>
                </c:pt>
                <c:pt idx="9">
                  <c:v>10514.366836202737</c:v>
                </c:pt>
                <c:pt idx="10">
                  <c:v>12077.835888581463</c:v>
                </c:pt>
                <c:pt idx="11">
                  <c:v>13873.790217137681</c:v>
                </c:pt>
                <c:pt idx="12">
                  <c:v>15936.800000000012</c:v>
                </c:pt>
                <c:pt idx="13">
                  <c:v>18306.575943916763</c:v>
                </c:pt>
                <c:pt idx="14">
                  <c:v>21028.73367240548</c:v>
                </c:pt>
                <c:pt idx="15">
                  <c:v>24155.671777162937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638376"/>
        <c:axId val="673640728"/>
      </c:barChart>
      <c:catAx>
        <c:axId val="673638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673640728"/>
        <c:crosses val="autoZero"/>
        <c:auto val="1"/>
        <c:lblAlgn val="ctr"/>
        <c:lblOffset val="100"/>
        <c:noMultiLvlLbl val="0"/>
      </c:catAx>
      <c:valAx>
        <c:axId val="67364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金額 </a:t>
                </a:r>
                <a:r>
                  <a:rPr lang="en-US" altLang="ja-JP"/>
                  <a:t>[</a:t>
                </a:r>
                <a:r>
                  <a:rPr lang="ja-JP" altLang="en-US"/>
                  <a:t>億円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673638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r>
              <a:rPr lang="ja-JP" altLang="en-US"/>
              <a:t>エッジ</a:t>
            </a:r>
            <a:r>
              <a:rPr lang="en-US" altLang="ja-JP"/>
              <a:t>AI</a:t>
            </a:r>
            <a:r>
              <a:rPr lang="ja-JP" altLang="en-US"/>
              <a:t>ソリューション市場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Market!$U$9</c:f>
              <c:strCache>
                <c:ptCount val="1"/>
                <c:pt idx="0">
                  <c:v>エッジAIソリューション市場 [億円]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Market!$A$10:$A$25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Market!$U$10:$U$25</c:f>
              <c:numCache>
                <c:formatCode>#,##0.00_ </c:formatCode>
                <c:ptCount val="16"/>
                <c:pt idx="0">
                  <c:v>44.98724106058588</c:v>
                </c:pt>
                <c:pt idx="1">
                  <c:v>76.599999999999994</c:v>
                </c:pt>
                <c:pt idx="2">
                  <c:v>108.21275893941412</c:v>
                </c:pt>
                <c:pt idx="3">
                  <c:v>152.87207829346931</c:v>
                </c:pt>
                <c:pt idx="4">
                  <c:v>215.96226314541039</c:v>
                </c:pt>
                <c:pt idx="5">
                  <c:v>305.08971699431606</c:v>
                </c:pt>
                <c:pt idx="6">
                  <c:v>431</c:v>
                </c:pt>
                <c:pt idx="7">
                  <c:v>608.87335643456242</c:v>
                </c:pt>
                <c:pt idx="8">
                  <c:v>860.15490528048656</c:v>
                </c:pt>
                <c:pt idx="9">
                  <c:v>1215.1401490296589</c:v>
                </c:pt>
                <c:pt idx="10">
                  <c:v>1716.6275199027446</c:v>
                </c:pt>
                <c:pt idx="11">
                  <c:v>2425.0783289817232</c:v>
                </c:pt>
                <c:pt idx="12">
                  <c:v>3425.9062222362459</c:v>
                </c:pt>
                <c:pt idx="13">
                  <c:v>4839.7749892413804</c:v>
                </c:pt>
                <c:pt idx="14">
                  <c:v>6837.1462693444264</c:v>
                </c:pt>
                <c:pt idx="15">
                  <c:v>9658.8310845702745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189792"/>
        <c:axId val="584189400"/>
      </c:barChart>
      <c:catAx>
        <c:axId val="58418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84189400"/>
        <c:crosses val="autoZero"/>
        <c:auto val="1"/>
        <c:lblAlgn val="ctr"/>
        <c:lblOffset val="100"/>
        <c:noMultiLvlLbl val="0"/>
      </c:catAx>
      <c:valAx>
        <c:axId val="58418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金額 </a:t>
                </a:r>
                <a:r>
                  <a:rPr lang="en-US" altLang="ja-JP"/>
                  <a:t>[</a:t>
                </a:r>
                <a:r>
                  <a:rPr lang="ja-JP" altLang="en-US"/>
                  <a:t>億円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8418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r>
              <a:rPr lang="ja-JP" altLang="en-US"/>
              <a:t>ホームモニタリング・セキュリティ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Market!$D$9</c:f>
              <c:strCache>
                <c:ptCount val="1"/>
                <c:pt idx="0">
                  <c:v>ホームモニタリング・セキュリティ [万台]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Market!$A$10:$A$25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Market!$D$10:$D$25</c:f>
              <c:numCache>
                <c:formatCode>#,##0.00_ </c:formatCode>
                <c:ptCount val="16"/>
                <c:pt idx="0">
                  <c:v>15385.858298932435</c:v>
                </c:pt>
                <c:pt idx="1">
                  <c:v>16558.869614847346</c:v>
                </c:pt>
                <c:pt idx="2">
                  <c:v>17821.310816344911</c:v>
                </c:pt>
                <c:pt idx="3">
                  <c:v>19180</c:v>
                </c:pt>
                <c:pt idx="4">
                  <c:v>20538.689183655089</c:v>
                </c:pt>
                <c:pt idx="5">
                  <c:v>21993.626349467704</c:v>
                </c:pt>
                <c:pt idx="6">
                  <c:v>23551.629594012717</c:v>
                </c:pt>
                <c:pt idx="7">
                  <c:v>25220.000000000004</c:v>
                </c:pt>
                <c:pt idx="8">
                  <c:v>27006.555850457844</c:v>
                </c:pt>
                <c:pt idx="9">
                  <c:v>28919.669266609781</c:v>
                </c:pt>
                <c:pt idx="10">
                  <c:v>30968.305441136643</c:v>
                </c:pt>
                <c:pt idx="11">
                  <c:v>33162.064650677799</c:v>
                </c:pt>
                <c:pt idx="12">
                  <c:v>35511.227244449787</c:v>
                </c:pt>
                <c:pt idx="13">
                  <c:v>38026.801819807028</c:v>
                </c:pt>
                <c:pt idx="14">
                  <c:v>40720.576810503975</c:v>
                </c:pt>
                <c:pt idx="15">
                  <c:v>43605.175729410548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841072"/>
        <c:axId val="436841856"/>
      </c:barChart>
      <c:catAx>
        <c:axId val="4368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436841856"/>
        <c:crosses val="autoZero"/>
        <c:auto val="1"/>
        <c:lblAlgn val="ctr"/>
        <c:lblOffset val="100"/>
        <c:noMultiLvlLbl val="0"/>
      </c:catAx>
      <c:valAx>
        <c:axId val="43684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台数 </a:t>
                </a:r>
                <a:r>
                  <a:rPr lang="en-US" altLang="ja-JP"/>
                  <a:t>[</a:t>
                </a:r>
                <a:r>
                  <a:rPr lang="ja-JP" altLang="en-US"/>
                  <a:t>万台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43684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r>
              <a:rPr lang="ja-JP" altLang="en-US"/>
              <a:t>照明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Market!$E$9</c:f>
              <c:strCache>
                <c:ptCount val="1"/>
                <c:pt idx="0">
                  <c:v>照明 [万台]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Market!$A$10:$A$25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Market!$E$10:$E$25</c:f>
              <c:numCache>
                <c:formatCode>#,##0.00_ </c:formatCode>
                <c:ptCount val="16"/>
                <c:pt idx="0">
                  <c:v>6572.3547952009376</c:v>
                </c:pt>
                <c:pt idx="1">
                  <c:v>7606.8594959101547</c:v>
                </c:pt>
                <c:pt idx="2">
                  <c:v>8804.1977637559048</c:v>
                </c:pt>
                <c:pt idx="3">
                  <c:v>10190</c:v>
                </c:pt>
                <c:pt idx="4">
                  <c:v>11575.802236244095</c:v>
                </c:pt>
                <c:pt idx="5">
                  <c:v>13150.068440886535</c:v>
                </c:pt>
                <c:pt idx="6">
                  <c:v>14938.429015189131</c:v>
                </c:pt>
                <c:pt idx="7">
                  <c:v>16970</c:v>
                </c:pt>
                <c:pt idx="8">
                  <c:v>19277.857109819655</c:v>
                </c:pt>
                <c:pt idx="9">
                  <c:v>21899.574233743326</c:v>
                </c:pt>
                <c:pt idx="10">
                  <c:v>24877.835170535775</c:v>
                </c:pt>
                <c:pt idx="11">
                  <c:v>28261.128557409225</c:v>
                </c:pt>
                <c:pt idx="12">
                  <c:v>32104.537306539703</c:v>
                </c:pt>
                <c:pt idx="13">
                  <c:v>36470.635402023974</c:v>
                </c:pt>
                <c:pt idx="14">
                  <c:v>41430.506657899132</c:v>
                </c:pt>
                <c:pt idx="15">
                  <c:v>47064.902023477393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846560"/>
        <c:axId val="436843816"/>
      </c:barChart>
      <c:catAx>
        <c:axId val="43684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436843816"/>
        <c:crosses val="autoZero"/>
        <c:auto val="1"/>
        <c:lblAlgn val="ctr"/>
        <c:lblOffset val="100"/>
        <c:noMultiLvlLbl val="0"/>
      </c:catAx>
      <c:valAx>
        <c:axId val="43684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台数 </a:t>
                </a:r>
                <a:r>
                  <a:rPr lang="en-US" altLang="ja-JP"/>
                  <a:t>[</a:t>
                </a:r>
                <a:r>
                  <a:rPr lang="ja-JP" altLang="en-US"/>
                  <a:t>万台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43684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r>
              <a:rPr lang="ja-JP" altLang="en-US"/>
              <a:t>スマートスピーカ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Market!$F$9</c:f>
              <c:strCache>
                <c:ptCount val="1"/>
                <c:pt idx="0">
                  <c:v>スマートスピーカ [万台]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Market!$A$10:$A$25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Market!$F$10:$F$25</c:f>
              <c:numCache>
                <c:formatCode>#,##0.00_ </c:formatCode>
                <c:ptCount val="16"/>
                <c:pt idx="0">
                  <c:v>9617.109017204315</c:v>
                </c:pt>
                <c:pt idx="1">
                  <c:v>9962.2077569716912</c:v>
                </c:pt>
                <c:pt idx="2">
                  <c:v>10319.689962495355</c:v>
                </c:pt>
                <c:pt idx="3">
                  <c:v>10690</c:v>
                </c:pt>
                <c:pt idx="4">
                  <c:v>11060.310037504645</c:v>
                </c:pt>
                <c:pt idx="5">
                  <c:v>11443.447906990272</c:v>
                </c:pt>
                <c:pt idx="6">
                  <c:v>11839.857974681574</c:v>
                </c:pt>
                <c:pt idx="7">
                  <c:v>12250.000000000004</c:v>
                </c:pt>
                <c:pt idx="8">
                  <c:v>12674.349668796254</c:v>
                </c:pt>
                <c:pt idx="9">
                  <c:v>13113.39914505434</c:v>
                </c:pt>
                <c:pt idx="10">
                  <c:v>13567.657641707143</c:v>
                </c:pt>
                <c:pt idx="11">
                  <c:v>14037.652011225455</c:v>
                </c:pt>
                <c:pt idx="12">
                  <c:v>14523.927356665497</c:v>
                </c:pt>
                <c:pt idx="13">
                  <c:v>15027.047663883603</c:v>
                </c:pt>
                <c:pt idx="14">
                  <c:v>15547.596455651314</c:v>
                </c:pt>
                <c:pt idx="15">
                  <c:v>16086.177468429549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847736"/>
        <c:axId val="436848520"/>
      </c:barChart>
      <c:catAx>
        <c:axId val="43684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436848520"/>
        <c:crosses val="autoZero"/>
        <c:auto val="1"/>
        <c:lblAlgn val="ctr"/>
        <c:lblOffset val="100"/>
        <c:noMultiLvlLbl val="0"/>
      </c:catAx>
      <c:valAx>
        <c:axId val="43684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台数 </a:t>
                </a:r>
                <a:r>
                  <a:rPr lang="en-US" altLang="ja-JP"/>
                  <a:t>[</a:t>
                </a:r>
                <a:r>
                  <a:rPr lang="ja-JP" altLang="en-US"/>
                  <a:t>万台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43684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r>
              <a:rPr lang="ja-JP" altLang="en-US"/>
              <a:t>スマート小売機器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Market!$G$9</c:f>
              <c:strCache>
                <c:ptCount val="1"/>
                <c:pt idx="0">
                  <c:v>スマート小売機器 [万米ドル]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Market!$A$10:$A$25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Market!$G$10:$G$25</c:f>
              <c:numCache>
                <c:formatCode>#,##0.00_ </c:formatCode>
                <c:ptCount val="16"/>
                <c:pt idx="0">
                  <c:v>2205789.1869639256</c:v>
                </c:pt>
                <c:pt idx="1">
                  <c:v>2558000</c:v>
                </c:pt>
                <c:pt idx="2">
                  <c:v>2910210.8130360744</c:v>
                </c:pt>
                <c:pt idx="3">
                  <c:v>3310917.50442224</c:v>
                </c:pt>
                <c:pt idx="4">
                  <c:v>3766797.4677247917</c:v>
                </c:pt>
                <c:pt idx="5">
                  <c:v>4285447.5062899115</c:v>
                </c:pt>
                <c:pt idx="6">
                  <c:v>4875510.4267018689</c:v>
                </c:pt>
                <c:pt idx="7">
                  <c:v>5546819.0628842469</c:v>
                </c:pt>
                <c:pt idx="8">
                  <c:v>6310560.1308680065</c:v>
                </c:pt>
                <c:pt idx="9">
                  <c:v>7179460.6447093114</c:v>
                </c:pt>
                <c:pt idx="10">
                  <c:v>8167999.9999999944</c:v>
                </c:pt>
                <c:pt idx="11">
                  <c:v>9292651.2591394223</c:v>
                </c:pt>
                <c:pt idx="12">
                  <c:v>10572155.659155918</c:v>
                </c:pt>
                <c:pt idx="13">
                  <c:v>12027834.916487914</c:v>
                </c:pt>
                <c:pt idx="14">
                  <c:v>13683946.532985136</c:v>
                </c:pt>
                <c:pt idx="15">
                  <c:v>15568088.023964364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872704"/>
        <c:axId val="438872312"/>
      </c:barChart>
      <c:catAx>
        <c:axId val="43887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438872312"/>
        <c:crosses val="autoZero"/>
        <c:auto val="1"/>
        <c:lblAlgn val="ctr"/>
        <c:lblOffset val="100"/>
        <c:noMultiLvlLbl val="0"/>
      </c:catAx>
      <c:valAx>
        <c:axId val="43887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金額 </a:t>
                </a:r>
                <a:r>
                  <a:rPr lang="en-US" altLang="ja-JP"/>
                  <a:t>[</a:t>
                </a:r>
                <a:r>
                  <a:rPr lang="ja-JP" altLang="en-US"/>
                  <a:t>万米ドル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43887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r>
              <a:rPr lang="ja-JP" altLang="en-US"/>
              <a:t>スマートカメラ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Market!$H$9</c:f>
              <c:strCache>
                <c:ptCount val="1"/>
                <c:pt idx="0">
                  <c:v>スマートカメラ [万米ドル]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Market!$A$10:$A$25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Market!$H$10:$H$25</c:f>
              <c:numCache>
                <c:formatCode>#,##0.00_ </c:formatCode>
                <c:ptCount val="16"/>
                <c:pt idx="0">
                  <c:v>244584.73842750906</c:v>
                </c:pt>
                <c:pt idx="1">
                  <c:v>276664.85278862074</c:v>
                </c:pt>
                <c:pt idx="2">
                  <c:v>312952.64479977119</c:v>
                </c:pt>
                <c:pt idx="3">
                  <c:v>354000</c:v>
                </c:pt>
                <c:pt idx="4">
                  <c:v>395047.35520022881</c:v>
                </c:pt>
                <c:pt idx="5">
                  <c:v>440854.27358953602</c:v>
                </c:pt>
                <c:pt idx="6">
                  <c:v>491972.64070696128</c:v>
                </c:pt>
                <c:pt idx="7">
                  <c:v>549018.33486485167</c:v>
                </c:pt>
                <c:pt idx="8">
                  <c:v>612678.64730167575</c:v>
                </c:pt>
                <c:pt idx="9">
                  <c:v>683720.5627236747</c:v>
                </c:pt>
                <c:pt idx="10">
                  <c:v>762999.99999999953</c:v>
                </c:pt>
                <c:pt idx="11">
                  <c:v>851472.12434399547</c:v>
                </c:pt>
                <c:pt idx="12">
                  <c:v>950202.85522264347</c:v>
                </c:pt>
                <c:pt idx="13">
                  <c:v>1060381.7086424048</c:v>
                </c:pt>
                <c:pt idx="14">
                  <c:v>1183336.1285363887</c:v>
                </c:pt>
                <c:pt idx="15">
                  <c:v>1320547.4799185831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873880"/>
        <c:axId val="438871528"/>
      </c:barChart>
      <c:catAx>
        <c:axId val="438873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438871528"/>
        <c:crosses val="autoZero"/>
        <c:auto val="1"/>
        <c:lblAlgn val="ctr"/>
        <c:lblOffset val="100"/>
        <c:noMultiLvlLbl val="0"/>
      </c:catAx>
      <c:valAx>
        <c:axId val="43887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金額 </a:t>
                </a:r>
                <a:r>
                  <a:rPr lang="en-US" altLang="ja-JP"/>
                  <a:t>[</a:t>
                </a:r>
                <a:r>
                  <a:rPr lang="ja-JP" altLang="en-US"/>
                  <a:t>万米ドル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438873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r>
              <a:rPr lang="ja-JP" altLang="en-US"/>
              <a:t>自動運転　レベル</a:t>
            </a:r>
            <a:r>
              <a:rPr lang="en-US" altLang="ja-JP"/>
              <a:t>2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Market!$I$9</c:f>
              <c:strCache>
                <c:ptCount val="1"/>
                <c:pt idx="0">
                  <c:v>自動運転　レベル2 [万台]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(Market!$A$10,Market!$A$15,Market!$A$20,Market!$A$25,Market!$A$30,Market!$A$35)</c:f>
              <c:numCache>
                <c:formatCode>General</c:formatCode>
                <c:ptCount val="6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</c:numCache>
            </c:numRef>
          </c:cat>
          <c:val>
            <c:numRef>
              <c:f>(Market!$I$10,Market!$I$15,Market!$I$20,Market!$I$25,Market!$I$30,Market!$I$35)</c:f>
              <c:numCache>
                <c:formatCode>#,##0.00_ </c:formatCode>
                <c:ptCount val="6"/>
                <c:pt idx="0">
                  <c:v>3123.9270190871421</c:v>
                </c:pt>
                <c:pt idx="1">
                  <c:v>4413.7406776653734</c:v>
                </c:pt>
                <c:pt idx="2">
                  <c:v>6175.9999999999964</c:v>
                </c:pt>
                <c:pt idx="3">
                  <c:v>6172.6648659677003</c:v>
                </c:pt>
                <c:pt idx="4">
                  <c:v>6169.3315329585594</c:v>
                </c:pt>
                <c:pt idx="5">
                  <c:v>6165.9999999999945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875840"/>
        <c:axId val="438874272"/>
      </c:barChart>
      <c:catAx>
        <c:axId val="43887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438874272"/>
        <c:crosses val="autoZero"/>
        <c:auto val="1"/>
        <c:lblAlgn val="ctr"/>
        <c:lblOffset val="100"/>
        <c:noMultiLvlLbl val="0"/>
      </c:catAx>
      <c:valAx>
        <c:axId val="43887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台数 </a:t>
                </a:r>
                <a:r>
                  <a:rPr lang="en-US" altLang="ja-JP"/>
                  <a:t>[</a:t>
                </a:r>
                <a:r>
                  <a:rPr lang="ja-JP" altLang="en-US"/>
                  <a:t>万台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43887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r>
              <a:rPr lang="ja-JP" altLang="en-US"/>
              <a:t>自動運転　レベル</a:t>
            </a:r>
            <a:r>
              <a:rPr lang="en-US" altLang="ja-JP"/>
              <a:t>3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Market!$J$9</c:f>
              <c:strCache>
                <c:ptCount val="1"/>
                <c:pt idx="0">
                  <c:v>自動運転　レベル3 [万台]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(Market!$A$10,Market!$A$15,Market!$A$20,Market!$A$25,Market!$A$30,Market!$A$35)</c:f>
              <c:numCache>
                <c:formatCode>General</c:formatCode>
                <c:ptCount val="6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</c:numCache>
            </c:numRef>
          </c:cat>
          <c:val>
            <c:numRef>
              <c:f>(Market!$J$10,Market!$J$15,Market!$J$20,Market!$J$25,Market!$J$30,Market!$J$35)</c:f>
              <c:numCache>
                <c:formatCode>#,##0.00_ </c:formatCode>
                <c:ptCount val="6"/>
                <c:pt idx="0">
                  <c:v>1.4271831284992664E-2</c:v>
                </c:pt>
                <c:pt idx="1">
                  <c:v>21.60161799898766</c:v>
                </c:pt>
                <c:pt idx="2">
                  <c:v>579.99999999999989</c:v>
                </c:pt>
                <c:pt idx="3">
                  <c:v>985.70694866564406</c:v>
                </c:pt>
                <c:pt idx="4">
                  <c:v>1675.2037735305773</c:v>
                </c:pt>
                <c:pt idx="5">
                  <c:v>2846.9999999999973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876624"/>
        <c:axId val="438877016"/>
      </c:barChart>
      <c:catAx>
        <c:axId val="43887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438877016"/>
        <c:crosses val="autoZero"/>
        <c:auto val="1"/>
        <c:lblAlgn val="ctr"/>
        <c:lblOffset val="100"/>
        <c:noMultiLvlLbl val="0"/>
      </c:catAx>
      <c:valAx>
        <c:axId val="43887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台数 </a:t>
                </a:r>
                <a:r>
                  <a:rPr lang="en-US" altLang="ja-JP"/>
                  <a:t>[</a:t>
                </a:r>
                <a:r>
                  <a:rPr lang="ja-JP" altLang="en-US"/>
                  <a:t>万台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43887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128586</xdr:colOff>
      <xdr:row>35</xdr:row>
      <xdr:rowOff>142873</xdr:rowOff>
    </xdr:from>
    <xdr:to>
      <xdr:col>1</xdr:col>
      <xdr:colOff>6310311</xdr:colOff>
      <xdr:row>50</xdr:row>
      <xdr:rowOff>95250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128586</xdr:colOff>
      <xdr:row>35</xdr:row>
      <xdr:rowOff>142873</xdr:rowOff>
    </xdr:from>
    <xdr:to>
      <xdr:col>2</xdr:col>
      <xdr:colOff>6310311</xdr:colOff>
      <xdr:row>50</xdr:row>
      <xdr:rowOff>95250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128586</xdr:colOff>
      <xdr:row>35</xdr:row>
      <xdr:rowOff>142873</xdr:rowOff>
    </xdr:from>
    <xdr:to>
      <xdr:col>3</xdr:col>
      <xdr:colOff>6310311</xdr:colOff>
      <xdr:row>50</xdr:row>
      <xdr:rowOff>95250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128586</xdr:colOff>
      <xdr:row>35</xdr:row>
      <xdr:rowOff>142873</xdr:rowOff>
    </xdr:from>
    <xdr:to>
      <xdr:col>4</xdr:col>
      <xdr:colOff>6310311</xdr:colOff>
      <xdr:row>50</xdr:row>
      <xdr:rowOff>95250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128586</xdr:colOff>
      <xdr:row>35</xdr:row>
      <xdr:rowOff>142873</xdr:rowOff>
    </xdr:from>
    <xdr:to>
      <xdr:col>5</xdr:col>
      <xdr:colOff>6310311</xdr:colOff>
      <xdr:row>50</xdr:row>
      <xdr:rowOff>95250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128586</xdr:colOff>
      <xdr:row>35</xdr:row>
      <xdr:rowOff>142873</xdr:rowOff>
    </xdr:from>
    <xdr:to>
      <xdr:col>6</xdr:col>
      <xdr:colOff>6310311</xdr:colOff>
      <xdr:row>50</xdr:row>
      <xdr:rowOff>95250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128586</xdr:colOff>
      <xdr:row>35</xdr:row>
      <xdr:rowOff>142873</xdr:rowOff>
    </xdr:from>
    <xdr:to>
      <xdr:col>7</xdr:col>
      <xdr:colOff>6310311</xdr:colOff>
      <xdr:row>50</xdr:row>
      <xdr:rowOff>95250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128586</xdr:colOff>
      <xdr:row>35</xdr:row>
      <xdr:rowOff>142873</xdr:rowOff>
    </xdr:from>
    <xdr:to>
      <xdr:col>8</xdr:col>
      <xdr:colOff>6310311</xdr:colOff>
      <xdr:row>50</xdr:row>
      <xdr:rowOff>95250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128586</xdr:colOff>
      <xdr:row>35</xdr:row>
      <xdr:rowOff>142873</xdr:rowOff>
    </xdr:from>
    <xdr:to>
      <xdr:col>9</xdr:col>
      <xdr:colOff>6310311</xdr:colOff>
      <xdr:row>50</xdr:row>
      <xdr:rowOff>95250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128586</xdr:colOff>
      <xdr:row>35</xdr:row>
      <xdr:rowOff>142873</xdr:rowOff>
    </xdr:from>
    <xdr:to>
      <xdr:col>10</xdr:col>
      <xdr:colOff>6310311</xdr:colOff>
      <xdr:row>50</xdr:row>
      <xdr:rowOff>95250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128586</xdr:colOff>
      <xdr:row>35</xdr:row>
      <xdr:rowOff>142873</xdr:rowOff>
    </xdr:from>
    <xdr:to>
      <xdr:col>11</xdr:col>
      <xdr:colOff>6310311</xdr:colOff>
      <xdr:row>50</xdr:row>
      <xdr:rowOff>95250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128586</xdr:colOff>
      <xdr:row>35</xdr:row>
      <xdr:rowOff>142873</xdr:rowOff>
    </xdr:from>
    <xdr:to>
      <xdr:col>12</xdr:col>
      <xdr:colOff>6310311</xdr:colOff>
      <xdr:row>50</xdr:row>
      <xdr:rowOff>95250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128586</xdr:colOff>
      <xdr:row>35</xdr:row>
      <xdr:rowOff>142873</xdr:rowOff>
    </xdr:from>
    <xdr:to>
      <xdr:col>13</xdr:col>
      <xdr:colOff>6310311</xdr:colOff>
      <xdr:row>50</xdr:row>
      <xdr:rowOff>95250</xdr:rowOff>
    </xdr:to>
    <xdr:graphicFrame macro="">
      <xdr:nvGraphicFramePr>
        <xdr:cNvPr id="14" name="グラフ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128586</xdr:colOff>
      <xdr:row>35</xdr:row>
      <xdr:rowOff>142873</xdr:rowOff>
    </xdr:from>
    <xdr:to>
      <xdr:col>14</xdr:col>
      <xdr:colOff>6310311</xdr:colOff>
      <xdr:row>50</xdr:row>
      <xdr:rowOff>95250</xdr:rowOff>
    </xdr:to>
    <xdr:graphicFrame macro="">
      <xdr:nvGraphicFramePr>
        <xdr:cNvPr id="15" name="グラフ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128586</xdr:colOff>
      <xdr:row>51</xdr:row>
      <xdr:rowOff>156480</xdr:rowOff>
    </xdr:from>
    <xdr:to>
      <xdr:col>8</xdr:col>
      <xdr:colOff>6310311</xdr:colOff>
      <xdr:row>66</xdr:row>
      <xdr:rowOff>108857</xdr:rowOff>
    </xdr:to>
    <xdr:graphicFrame macro="">
      <xdr:nvGraphicFramePr>
        <xdr:cNvPr id="16" name="グラフ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128586</xdr:colOff>
      <xdr:row>51</xdr:row>
      <xdr:rowOff>142874</xdr:rowOff>
    </xdr:from>
    <xdr:to>
      <xdr:col>11</xdr:col>
      <xdr:colOff>6310311</xdr:colOff>
      <xdr:row>66</xdr:row>
      <xdr:rowOff>95251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128586</xdr:colOff>
      <xdr:row>35</xdr:row>
      <xdr:rowOff>142873</xdr:rowOff>
    </xdr:from>
    <xdr:to>
      <xdr:col>15</xdr:col>
      <xdr:colOff>6310311</xdr:colOff>
      <xdr:row>50</xdr:row>
      <xdr:rowOff>95250</xdr:rowOff>
    </xdr:to>
    <xdr:graphicFrame macro="">
      <xdr:nvGraphicFramePr>
        <xdr:cNvPr id="18" name="グラフ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128586</xdr:colOff>
      <xdr:row>35</xdr:row>
      <xdr:rowOff>142873</xdr:rowOff>
    </xdr:from>
    <xdr:to>
      <xdr:col>18</xdr:col>
      <xdr:colOff>6310311</xdr:colOff>
      <xdr:row>50</xdr:row>
      <xdr:rowOff>95250</xdr:rowOff>
    </xdr:to>
    <xdr:graphicFrame macro="">
      <xdr:nvGraphicFramePr>
        <xdr:cNvPr id="19" name="グラフ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128586</xdr:colOff>
      <xdr:row>35</xdr:row>
      <xdr:rowOff>142873</xdr:rowOff>
    </xdr:from>
    <xdr:to>
      <xdr:col>17</xdr:col>
      <xdr:colOff>6310311</xdr:colOff>
      <xdr:row>50</xdr:row>
      <xdr:rowOff>95250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</xdr:col>
      <xdr:colOff>128586</xdr:colOff>
      <xdr:row>35</xdr:row>
      <xdr:rowOff>142873</xdr:rowOff>
    </xdr:from>
    <xdr:to>
      <xdr:col>19</xdr:col>
      <xdr:colOff>6310311</xdr:colOff>
      <xdr:row>50</xdr:row>
      <xdr:rowOff>95250</xdr:rowOff>
    </xdr:to>
    <xdr:graphicFrame macro="">
      <xdr:nvGraphicFramePr>
        <xdr:cNvPr id="21" name="グラフ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20</xdr:col>
      <xdr:colOff>128586</xdr:colOff>
      <xdr:row>35</xdr:row>
      <xdr:rowOff>142873</xdr:rowOff>
    </xdr:from>
    <xdr:to>
      <xdr:col>20</xdr:col>
      <xdr:colOff>6310311</xdr:colOff>
      <xdr:row>50</xdr:row>
      <xdr:rowOff>95250</xdr:rowOff>
    </xdr:to>
    <xdr:graphicFrame macro="">
      <xdr:nvGraphicFramePr>
        <xdr:cNvPr id="22" name="グラフ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47626</xdr:colOff>
      <xdr:row>2</xdr:row>
      <xdr:rowOff>209550</xdr:rowOff>
    </xdr:from>
    <xdr:to>
      <xdr:col>4</xdr:col>
      <xdr:colOff>1495426</xdr:colOff>
      <xdr:row>2</xdr:row>
      <xdr:rowOff>542925</xdr:rowOff>
    </xdr:to>
    <xdr:sp macro="" textlink="">
      <xdr:nvSpPr>
        <xdr:cNvPr id="2" name="右矢印 1"/>
        <xdr:cNvSpPr/>
      </xdr:nvSpPr>
      <xdr:spPr>
        <a:xfrm>
          <a:off x="1085851" y="609600"/>
          <a:ext cx="4514850" cy="333375"/>
        </a:xfrm>
        <a:prstGeom prst="rightArrow">
          <a:avLst/>
        </a:prstGeom>
        <a:gradFill flip="none" rotWithShape="1">
          <a:gsLst>
            <a:gs pos="0">
              <a:schemeClr val="accent1">
                <a:lumMod val="20000"/>
                <a:lumOff val="80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08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 b="1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スマートカメラ，スマートスピーカ，ホームセキュリティなど</a:t>
          </a:r>
        </a:p>
      </xdr:txBody>
    </xdr:sp>
    <xdr:clientData/>
  </xdr:twoCellAnchor>
  <xdr:twoCellAnchor>
    <xdr:from>
      <xdr:col>2</xdr:col>
      <xdr:colOff>47626</xdr:colOff>
      <xdr:row>3</xdr:row>
      <xdr:rowOff>76200</xdr:rowOff>
    </xdr:from>
    <xdr:to>
      <xdr:col>4</xdr:col>
      <xdr:colOff>1495426</xdr:colOff>
      <xdr:row>3</xdr:row>
      <xdr:rowOff>409575</xdr:rowOff>
    </xdr:to>
    <xdr:sp macro="" textlink="">
      <xdr:nvSpPr>
        <xdr:cNvPr id="3" name="右矢印 2"/>
        <xdr:cNvSpPr/>
      </xdr:nvSpPr>
      <xdr:spPr>
        <a:xfrm>
          <a:off x="1085851" y="1209675"/>
          <a:ext cx="4514850" cy="333375"/>
        </a:xfrm>
        <a:prstGeom prst="rightArrow">
          <a:avLst/>
        </a:prstGeom>
        <a:gradFill flip="none" rotWithShape="1">
          <a:gsLst>
            <a:gs pos="0">
              <a:schemeClr val="accent1">
                <a:lumMod val="20000"/>
                <a:lumOff val="80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08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 b="1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～レベル</a:t>
          </a:r>
          <a:r>
            <a:rPr kumimoji="1" lang="en-US" altLang="ja-JP" sz="1100" b="1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2</a:t>
          </a:r>
          <a:endParaRPr kumimoji="1" lang="ja-JP" altLang="en-US" sz="1100" b="1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57151</xdr:colOff>
      <xdr:row>3</xdr:row>
      <xdr:rowOff>361950</xdr:rowOff>
    </xdr:from>
    <xdr:to>
      <xdr:col>6</xdr:col>
      <xdr:colOff>1504951</xdr:colOff>
      <xdr:row>3</xdr:row>
      <xdr:rowOff>695325</xdr:rowOff>
    </xdr:to>
    <xdr:sp macro="" textlink="">
      <xdr:nvSpPr>
        <xdr:cNvPr id="4" name="右矢印 3"/>
        <xdr:cNvSpPr/>
      </xdr:nvSpPr>
      <xdr:spPr>
        <a:xfrm>
          <a:off x="4162426" y="1495425"/>
          <a:ext cx="4514850" cy="333375"/>
        </a:xfrm>
        <a:prstGeom prst="rightArrow">
          <a:avLst/>
        </a:prstGeom>
        <a:gradFill flip="none" rotWithShape="1">
          <a:gsLst>
            <a:gs pos="0">
              <a:schemeClr val="accent1">
                <a:lumMod val="20000"/>
                <a:lumOff val="80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 b="1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レベル</a:t>
          </a:r>
          <a:r>
            <a:rPr kumimoji="1" lang="en-US" altLang="ja-JP" sz="1100" b="1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3</a:t>
          </a:r>
          <a:r>
            <a:rPr kumimoji="1" lang="ja-JP" altLang="en-US" sz="1100" b="1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～</a:t>
          </a:r>
        </a:p>
      </xdr:txBody>
    </xdr:sp>
    <xdr:clientData/>
  </xdr:twoCellAnchor>
  <xdr:twoCellAnchor editAs="oneCell">
    <xdr:from>
      <xdr:col>1</xdr:col>
      <xdr:colOff>219075</xdr:colOff>
      <xdr:row>5</xdr:row>
      <xdr:rowOff>0</xdr:rowOff>
    </xdr:from>
    <xdr:to>
      <xdr:col>4</xdr:col>
      <xdr:colOff>202362</xdr:colOff>
      <xdr:row>15</xdr:row>
      <xdr:rowOff>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902" y="2058865"/>
          <a:ext cx="4086364" cy="197827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16</xdr:row>
      <xdr:rowOff>0</xdr:rowOff>
    </xdr:from>
    <xdr:to>
      <xdr:col>4</xdr:col>
      <xdr:colOff>202362</xdr:colOff>
      <xdr:row>26</xdr:row>
      <xdr:rowOff>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075" y="4267200"/>
          <a:ext cx="4088562" cy="200025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27</xdr:row>
      <xdr:rowOff>0</xdr:rowOff>
    </xdr:from>
    <xdr:to>
      <xdr:col>4</xdr:col>
      <xdr:colOff>202362</xdr:colOff>
      <xdr:row>37</xdr:row>
      <xdr:rowOff>0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9075" y="6467475"/>
          <a:ext cx="4088562" cy="200025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381000</xdr:colOff>
      <xdr:row>5</xdr:row>
      <xdr:rowOff>0</xdr:rowOff>
    </xdr:from>
    <xdr:to>
      <xdr:col>6</xdr:col>
      <xdr:colOff>1415408</xdr:colOff>
      <xdr:row>15</xdr:row>
      <xdr:rowOff>0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86275" y="2066925"/>
          <a:ext cx="4101458" cy="200025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381001</xdr:colOff>
      <xdr:row>16</xdr:row>
      <xdr:rowOff>0</xdr:rowOff>
    </xdr:from>
    <xdr:to>
      <xdr:col>6</xdr:col>
      <xdr:colOff>1405272</xdr:colOff>
      <xdr:row>26</xdr:row>
      <xdr:rowOff>1350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86276" y="4267200"/>
          <a:ext cx="4091321" cy="2001600"/>
        </a:xfrm>
        <a:prstGeom prst="rect">
          <a:avLst/>
        </a:prstGeom>
      </xdr:spPr>
    </xdr:pic>
    <xdr:clientData/>
  </xdr:twoCellAnchor>
  <xdr:twoCellAnchor>
    <xdr:from>
      <xdr:col>2</xdr:col>
      <xdr:colOff>43962</xdr:colOff>
      <xdr:row>7</xdr:row>
      <xdr:rowOff>36635</xdr:rowOff>
    </xdr:from>
    <xdr:to>
      <xdr:col>3</xdr:col>
      <xdr:colOff>1355481</xdr:colOff>
      <xdr:row>10</xdr:row>
      <xdr:rowOff>29308</xdr:rowOff>
    </xdr:to>
    <xdr:sp macro="" textlink="">
      <xdr:nvSpPr>
        <xdr:cNvPr id="17" name="フリーフォーム 16"/>
        <xdr:cNvSpPr/>
      </xdr:nvSpPr>
      <xdr:spPr>
        <a:xfrm>
          <a:off x="1282212" y="2491154"/>
          <a:ext cx="2842846" cy="586154"/>
        </a:xfrm>
        <a:custGeom>
          <a:avLst/>
          <a:gdLst>
            <a:gd name="connsiteX0" fmla="*/ 0 w 2842846"/>
            <a:gd name="connsiteY0" fmla="*/ 586154 h 586154"/>
            <a:gd name="connsiteX1" fmla="*/ 1326173 w 2842846"/>
            <a:gd name="connsiteY1" fmla="*/ 395654 h 586154"/>
            <a:gd name="connsiteX2" fmla="*/ 2842846 w 2842846"/>
            <a:gd name="connsiteY2" fmla="*/ 0 h 58615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842846" h="586154">
              <a:moveTo>
                <a:pt x="0" y="586154"/>
              </a:moveTo>
              <a:cubicBezTo>
                <a:pt x="426182" y="539750"/>
                <a:pt x="852365" y="493346"/>
                <a:pt x="1326173" y="395654"/>
              </a:cubicBezTo>
              <a:cubicBezTo>
                <a:pt x="1799981" y="297962"/>
                <a:pt x="2321413" y="148981"/>
                <a:pt x="2842846" y="0"/>
              </a:cubicBezTo>
            </a:path>
          </a:pathLst>
        </a:custGeom>
        <a:ln>
          <a:headEnd type="none" w="med" len="med"/>
          <a:tailEnd type="triangle" w="med" len="med"/>
        </a:ln>
        <a:effectLst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21981</xdr:colOff>
      <xdr:row>18</xdr:row>
      <xdr:rowOff>139212</xdr:rowOff>
    </xdr:from>
    <xdr:to>
      <xdr:col>3</xdr:col>
      <xdr:colOff>1311519</xdr:colOff>
      <xdr:row>20</xdr:row>
      <xdr:rowOff>36635</xdr:rowOff>
    </xdr:to>
    <xdr:sp macro="" textlink="">
      <xdr:nvSpPr>
        <xdr:cNvPr id="19" name="フリーフォーム 18"/>
        <xdr:cNvSpPr/>
      </xdr:nvSpPr>
      <xdr:spPr>
        <a:xfrm rot="21540000">
          <a:off x="1260231" y="4769827"/>
          <a:ext cx="2820865" cy="293077"/>
        </a:xfrm>
        <a:custGeom>
          <a:avLst/>
          <a:gdLst>
            <a:gd name="connsiteX0" fmla="*/ 0 w 2820865"/>
            <a:gd name="connsiteY0" fmla="*/ 293077 h 293077"/>
            <a:gd name="connsiteX1" fmla="*/ 1230923 w 2820865"/>
            <a:gd name="connsiteY1" fmla="*/ 190500 h 293077"/>
            <a:gd name="connsiteX2" fmla="*/ 2505807 w 2820865"/>
            <a:gd name="connsiteY2" fmla="*/ 43961 h 293077"/>
            <a:gd name="connsiteX3" fmla="*/ 2820865 w 2820865"/>
            <a:gd name="connsiteY3" fmla="*/ 0 h 2930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820865" h="293077">
              <a:moveTo>
                <a:pt x="0" y="293077"/>
              </a:moveTo>
              <a:lnTo>
                <a:pt x="1230923" y="190500"/>
              </a:lnTo>
              <a:cubicBezTo>
                <a:pt x="1648557" y="148981"/>
                <a:pt x="2240817" y="75711"/>
                <a:pt x="2505807" y="43961"/>
              </a:cubicBezTo>
              <a:cubicBezTo>
                <a:pt x="2770797" y="12211"/>
                <a:pt x="2795831" y="6105"/>
                <a:pt x="2820865" y="0"/>
              </a:cubicBezTo>
            </a:path>
          </a:pathLst>
        </a:custGeom>
        <a:ln>
          <a:headEnd type="none" w="med" len="med"/>
          <a:tailEnd type="triangle" w="med" len="med"/>
        </a:ln>
        <a:effectLst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kumimoji="1" lang="ja-JP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124558</xdr:colOff>
      <xdr:row>28</xdr:row>
      <xdr:rowOff>117230</xdr:rowOff>
    </xdr:from>
    <xdr:to>
      <xdr:col>3</xdr:col>
      <xdr:colOff>1414096</xdr:colOff>
      <xdr:row>33</xdr:row>
      <xdr:rowOff>14654</xdr:rowOff>
    </xdr:to>
    <xdr:sp macro="" textlink="">
      <xdr:nvSpPr>
        <xdr:cNvPr id="20" name="フリーフォーム 19"/>
        <xdr:cNvSpPr/>
      </xdr:nvSpPr>
      <xdr:spPr>
        <a:xfrm>
          <a:off x="1362808" y="6726115"/>
          <a:ext cx="2820865" cy="886558"/>
        </a:xfrm>
        <a:custGeom>
          <a:avLst/>
          <a:gdLst>
            <a:gd name="connsiteX0" fmla="*/ 0 w 2820865"/>
            <a:gd name="connsiteY0" fmla="*/ 886558 h 886558"/>
            <a:gd name="connsiteX1" fmla="*/ 974480 w 2820865"/>
            <a:gd name="connsiteY1" fmla="*/ 740019 h 886558"/>
            <a:gd name="connsiteX2" fmla="*/ 1926980 w 2820865"/>
            <a:gd name="connsiteY2" fmla="*/ 483577 h 886558"/>
            <a:gd name="connsiteX3" fmla="*/ 2820865 w 2820865"/>
            <a:gd name="connsiteY3" fmla="*/ 0 h 88655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820865" h="886558">
              <a:moveTo>
                <a:pt x="0" y="886558"/>
              </a:moveTo>
              <a:cubicBezTo>
                <a:pt x="326658" y="846870"/>
                <a:pt x="653317" y="807182"/>
                <a:pt x="974480" y="740019"/>
              </a:cubicBezTo>
              <a:cubicBezTo>
                <a:pt x="1295643" y="672856"/>
                <a:pt x="1619249" y="606913"/>
                <a:pt x="1926980" y="483577"/>
              </a:cubicBezTo>
              <a:cubicBezTo>
                <a:pt x="2234711" y="360241"/>
                <a:pt x="2527788" y="180120"/>
                <a:pt x="2820865" y="0"/>
              </a:cubicBezTo>
            </a:path>
          </a:pathLst>
        </a:custGeom>
        <a:ln>
          <a:headEnd type="none" w="med" len="med"/>
          <a:tailEnd type="triangle" w="med" len="med"/>
        </a:ln>
        <a:effectLst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kumimoji="1" lang="ja-JP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3</xdr:col>
      <xdr:colOff>622788</xdr:colOff>
      <xdr:row>5</xdr:row>
      <xdr:rowOff>161193</xdr:rowOff>
    </xdr:from>
    <xdr:ext cx="1119602" cy="325217"/>
    <xdr:sp macro="" textlink="">
      <xdr:nvSpPr>
        <xdr:cNvPr id="21" name="テキスト ボックス 20"/>
        <xdr:cNvSpPr txBox="1"/>
      </xdr:nvSpPr>
      <xdr:spPr>
        <a:xfrm>
          <a:off x="3392365" y="2220058"/>
          <a:ext cx="1119602" cy="3252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CAGR=7.1%</a:t>
          </a:r>
          <a:endParaRPr kumimoji="1" lang="ja-JP" altLang="en-US" sz="1100" b="1">
            <a:solidFill>
              <a:schemeClr val="accent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3</xdr:col>
      <xdr:colOff>622788</xdr:colOff>
      <xdr:row>17</xdr:row>
      <xdr:rowOff>7327</xdr:rowOff>
    </xdr:from>
    <xdr:ext cx="1119602" cy="325217"/>
    <xdr:sp macro="" textlink="">
      <xdr:nvSpPr>
        <xdr:cNvPr id="22" name="テキスト ボックス 21"/>
        <xdr:cNvSpPr txBox="1"/>
      </xdr:nvSpPr>
      <xdr:spPr>
        <a:xfrm>
          <a:off x="3392365" y="4440115"/>
          <a:ext cx="1119602" cy="3252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CAGR=3.5%</a:t>
          </a:r>
          <a:endParaRPr kumimoji="1" lang="ja-JP" altLang="en-US" sz="1100" b="1">
            <a:solidFill>
              <a:schemeClr val="accent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3</xdr:col>
      <xdr:colOff>622788</xdr:colOff>
      <xdr:row>27</xdr:row>
      <xdr:rowOff>51288</xdr:rowOff>
    </xdr:from>
    <xdr:ext cx="1215076" cy="325217"/>
    <xdr:sp macro="" textlink="">
      <xdr:nvSpPr>
        <xdr:cNvPr id="23" name="テキスト ボックス 22"/>
        <xdr:cNvSpPr txBox="1"/>
      </xdr:nvSpPr>
      <xdr:spPr>
        <a:xfrm>
          <a:off x="3392365" y="6462346"/>
          <a:ext cx="1215076" cy="3252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CAGR=11.6%</a:t>
          </a:r>
          <a:endParaRPr kumimoji="1" lang="ja-JP" altLang="en-US" sz="1100" b="1">
            <a:solidFill>
              <a:schemeClr val="accent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4</xdr:col>
      <xdr:colOff>1370134</xdr:colOff>
      <xdr:row>9</xdr:row>
      <xdr:rowOff>175846</xdr:rowOff>
    </xdr:from>
    <xdr:to>
      <xdr:col>6</xdr:col>
      <xdr:colOff>996461</xdr:colOff>
      <xdr:row>12</xdr:row>
      <xdr:rowOff>73269</xdr:rowOff>
    </xdr:to>
    <xdr:sp macro="" textlink="">
      <xdr:nvSpPr>
        <xdr:cNvPr id="24" name="フリーフォーム 23"/>
        <xdr:cNvSpPr/>
      </xdr:nvSpPr>
      <xdr:spPr>
        <a:xfrm>
          <a:off x="5671038" y="3026019"/>
          <a:ext cx="2688981" cy="490904"/>
        </a:xfrm>
        <a:custGeom>
          <a:avLst/>
          <a:gdLst>
            <a:gd name="connsiteX0" fmla="*/ 0 w 2688981"/>
            <a:gd name="connsiteY0" fmla="*/ 490904 h 490904"/>
            <a:gd name="connsiteX1" fmla="*/ 1077058 w 2688981"/>
            <a:gd name="connsiteY1" fmla="*/ 402981 h 490904"/>
            <a:gd name="connsiteX2" fmla="*/ 2242039 w 2688981"/>
            <a:gd name="connsiteY2" fmla="*/ 190500 h 490904"/>
            <a:gd name="connsiteX3" fmla="*/ 2688981 w 2688981"/>
            <a:gd name="connsiteY3" fmla="*/ 0 h 49090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688981" h="490904">
              <a:moveTo>
                <a:pt x="0" y="490904"/>
              </a:moveTo>
              <a:cubicBezTo>
                <a:pt x="351692" y="471976"/>
                <a:pt x="703385" y="453048"/>
                <a:pt x="1077058" y="402981"/>
              </a:cubicBezTo>
              <a:cubicBezTo>
                <a:pt x="1450731" y="352914"/>
                <a:pt x="1973385" y="257663"/>
                <a:pt x="2242039" y="190500"/>
              </a:cubicBezTo>
              <a:cubicBezTo>
                <a:pt x="2510693" y="123336"/>
                <a:pt x="2599837" y="61668"/>
                <a:pt x="2688981" y="0"/>
              </a:cubicBezTo>
            </a:path>
          </a:pathLst>
        </a:custGeom>
        <a:ln>
          <a:solidFill>
            <a:schemeClr val="accent2"/>
          </a:solidFill>
          <a:headEnd type="none" w="med" len="med"/>
          <a:tailEnd type="triangle" w="med" len="med"/>
        </a:ln>
        <a:effectLst>
          <a:glow rad="38100">
            <a:schemeClr val="bg1"/>
          </a:glow>
        </a:effectLst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kumimoji="1" lang="ja-JP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1399441</xdr:colOff>
      <xdr:row>18</xdr:row>
      <xdr:rowOff>14654</xdr:rowOff>
    </xdr:from>
    <xdr:to>
      <xdr:col>6</xdr:col>
      <xdr:colOff>857250</xdr:colOff>
      <xdr:row>22</xdr:row>
      <xdr:rowOff>131884</xdr:rowOff>
    </xdr:to>
    <xdr:sp macro="" textlink="">
      <xdr:nvSpPr>
        <xdr:cNvPr id="25" name="フリーフォーム 24"/>
        <xdr:cNvSpPr/>
      </xdr:nvSpPr>
      <xdr:spPr>
        <a:xfrm>
          <a:off x="5700345" y="4645269"/>
          <a:ext cx="2520463" cy="908538"/>
        </a:xfrm>
        <a:custGeom>
          <a:avLst/>
          <a:gdLst>
            <a:gd name="connsiteX0" fmla="*/ 0 w 2535116"/>
            <a:gd name="connsiteY0" fmla="*/ 915865 h 915865"/>
            <a:gd name="connsiteX1" fmla="*/ 776654 w 2535116"/>
            <a:gd name="connsiteY1" fmla="*/ 813288 h 915865"/>
            <a:gd name="connsiteX2" fmla="*/ 1890346 w 2535116"/>
            <a:gd name="connsiteY2" fmla="*/ 556846 h 915865"/>
            <a:gd name="connsiteX3" fmla="*/ 2535116 w 2535116"/>
            <a:gd name="connsiteY3" fmla="*/ 0 h 915865"/>
            <a:gd name="connsiteX0" fmla="*/ 0 w 2520463"/>
            <a:gd name="connsiteY0" fmla="*/ 813288 h 813288"/>
            <a:gd name="connsiteX1" fmla="*/ 776654 w 2520463"/>
            <a:gd name="connsiteY1" fmla="*/ 710711 h 813288"/>
            <a:gd name="connsiteX2" fmla="*/ 1890346 w 2520463"/>
            <a:gd name="connsiteY2" fmla="*/ 454269 h 813288"/>
            <a:gd name="connsiteX3" fmla="*/ 2520463 w 2520463"/>
            <a:gd name="connsiteY3" fmla="*/ 0 h 813288"/>
            <a:gd name="connsiteX0" fmla="*/ 0 w 2520463"/>
            <a:gd name="connsiteY0" fmla="*/ 813288 h 813288"/>
            <a:gd name="connsiteX1" fmla="*/ 776654 w 2520463"/>
            <a:gd name="connsiteY1" fmla="*/ 710711 h 813288"/>
            <a:gd name="connsiteX2" fmla="*/ 1758461 w 2520463"/>
            <a:gd name="connsiteY2" fmla="*/ 498231 h 813288"/>
            <a:gd name="connsiteX3" fmla="*/ 2520463 w 2520463"/>
            <a:gd name="connsiteY3" fmla="*/ 0 h 813288"/>
            <a:gd name="connsiteX0" fmla="*/ 0 w 2520463"/>
            <a:gd name="connsiteY0" fmla="*/ 813288 h 813288"/>
            <a:gd name="connsiteX1" fmla="*/ 776654 w 2520463"/>
            <a:gd name="connsiteY1" fmla="*/ 710711 h 813288"/>
            <a:gd name="connsiteX2" fmla="*/ 1758461 w 2520463"/>
            <a:gd name="connsiteY2" fmla="*/ 498231 h 813288"/>
            <a:gd name="connsiteX3" fmla="*/ 2520463 w 2520463"/>
            <a:gd name="connsiteY3" fmla="*/ 0 h 813288"/>
            <a:gd name="connsiteX0" fmla="*/ 0 w 2520463"/>
            <a:gd name="connsiteY0" fmla="*/ 813288 h 813288"/>
            <a:gd name="connsiteX1" fmla="*/ 776654 w 2520463"/>
            <a:gd name="connsiteY1" fmla="*/ 710711 h 813288"/>
            <a:gd name="connsiteX2" fmla="*/ 1758461 w 2520463"/>
            <a:gd name="connsiteY2" fmla="*/ 498231 h 813288"/>
            <a:gd name="connsiteX3" fmla="*/ 2520463 w 2520463"/>
            <a:gd name="connsiteY3" fmla="*/ 0 h 813288"/>
            <a:gd name="connsiteX0" fmla="*/ 0 w 2520463"/>
            <a:gd name="connsiteY0" fmla="*/ 908538 h 908538"/>
            <a:gd name="connsiteX1" fmla="*/ 776654 w 2520463"/>
            <a:gd name="connsiteY1" fmla="*/ 710711 h 908538"/>
            <a:gd name="connsiteX2" fmla="*/ 1758461 w 2520463"/>
            <a:gd name="connsiteY2" fmla="*/ 498231 h 908538"/>
            <a:gd name="connsiteX3" fmla="*/ 2520463 w 2520463"/>
            <a:gd name="connsiteY3" fmla="*/ 0 h 908538"/>
            <a:gd name="connsiteX0" fmla="*/ 0 w 2520463"/>
            <a:gd name="connsiteY0" fmla="*/ 908538 h 908538"/>
            <a:gd name="connsiteX1" fmla="*/ 776654 w 2520463"/>
            <a:gd name="connsiteY1" fmla="*/ 791307 h 908538"/>
            <a:gd name="connsiteX2" fmla="*/ 1758461 w 2520463"/>
            <a:gd name="connsiteY2" fmla="*/ 498231 h 908538"/>
            <a:gd name="connsiteX3" fmla="*/ 2520463 w 2520463"/>
            <a:gd name="connsiteY3" fmla="*/ 0 h 908538"/>
            <a:gd name="connsiteX0" fmla="*/ 0 w 2520463"/>
            <a:gd name="connsiteY0" fmla="*/ 908538 h 908538"/>
            <a:gd name="connsiteX1" fmla="*/ 776654 w 2520463"/>
            <a:gd name="connsiteY1" fmla="*/ 791307 h 908538"/>
            <a:gd name="connsiteX2" fmla="*/ 1758461 w 2520463"/>
            <a:gd name="connsiteY2" fmla="*/ 498231 h 908538"/>
            <a:gd name="connsiteX3" fmla="*/ 2520463 w 2520463"/>
            <a:gd name="connsiteY3" fmla="*/ 0 h 9085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520463" h="908538">
              <a:moveTo>
                <a:pt x="0" y="908538"/>
              </a:moveTo>
              <a:cubicBezTo>
                <a:pt x="230798" y="887167"/>
                <a:pt x="329712" y="881672"/>
                <a:pt x="776654" y="791307"/>
              </a:cubicBezTo>
              <a:cubicBezTo>
                <a:pt x="1223596" y="700942"/>
                <a:pt x="1467826" y="630115"/>
                <a:pt x="1758461" y="498231"/>
              </a:cubicBezTo>
              <a:cubicBezTo>
                <a:pt x="2049096" y="366347"/>
                <a:pt x="2344616" y="210649"/>
                <a:pt x="2520463" y="0"/>
              </a:cubicBezTo>
            </a:path>
          </a:pathLst>
        </a:custGeom>
        <a:ln>
          <a:solidFill>
            <a:schemeClr val="accent2"/>
          </a:solidFill>
          <a:headEnd type="none" w="med" len="med"/>
          <a:tailEnd type="triangle" w="med" len="med"/>
        </a:ln>
        <a:effectLst>
          <a:glow rad="38100">
            <a:schemeClr val="bg1"/>
          </a:glow>
        </a:effectLst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kumimoji="1" lang="ja-JP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6</xdr:col>
      <xdr:colOff>205153</xdr:colOff>
      <xdr:row>8</xdr:row>
      <xdr:rowOff>73269</xdr:rowOff>
    </xdr:from>
    <xdr:ext cx="1215076" cy="325217"/>
    <xdr:sp macro="" textlink="">
      <xdr:nvSpPr>
        <xdr:cNvPr id="26" name="テキスト ボックス 25"/>
        <xdr:cNvSpPr txBox="1"/>
      </xdr:nvSpPr>
      <xdr:spPr>
        <a:xfrm>
          <a:off x="7568711" y="2725615"/>
          <a:ext cx="1215076" cy="3252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>
              <a:solidFill>
                <a:schemeClr val="accent2"/>
              </a:solidFill>
              <a:effectLst>
                <a:glow rad="88900">
                  <a:schemeClr val="bg1"/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CAGR=34.7%</a:t>
          </a:r>
          <a:endParaRPr kumimoji="1" lang="ja-JP" altLang="en-US" sz="1100" b="1">
            <a:solidFill>
              <a:schemeClr val="accent2"/>
            </a:solidFill>
            <a:effectLst>
              <a:glow rad="88900">
                <a:schemeClr val="bg1"/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6</xdr:col>
      <xdr:colOff>205153</xdr:colOff>
      <xdr:row>16</xdr:row>
      <xdr:rowOff>139211</xdr:rowOff>
    </xdr:from>
    <xdr:ext cx="1215076" cy="325217"/>
    <xdr:sp macro="" textlink="">
      <xdr:nvSpPr>
        <xdr:cNvPr id="27" name="テキスト ボックス 26"/>
        <xdr:cNvSpPr txBox="1"/>
      </xdr:nvSpPr>
      <xdr:spPr>
        <a:xfrm>
          <a:off x="7568711" y="4374173"/>
          <a:ext cx="1215076" cy="3252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>
              <a:solidFill>
                <a:schemeClr val="accent2"/>
              </a:solidFill>
              <a:effectLst>
                <a:glow rad="88900">
                  <a:schemeClr val="bg1"/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CAGR=29.4%</a:t>
          </a:r>
          <a:endParaRPr kumimoji="1" lang="ja-JP" altLang="en-US" sz="1100" b="1">
            <a:solidFill>
              <a:schemeClr val="accent2"/>
            </a:solidFill>
            <a:effectLst>
              <a:glow rad="88900">
                <a:schemeClr val="bg1"/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abSelected="1" zoomScale="70" zoomScaleNormal="70" workbookViewId="0">
      <pane xSplit="1" ySplit="9" topLeftCell="T13" activePane="bottomRight" state="frozen"/>
      <selection pane="topRight" activeCell="B1" sqref="B1"/>
      <selection pane="bottomLeft" activeCell="A7" sqref="A7"/>
      <selection pane="bottomRight" activeCell="X28" sqref="X28"/>
    </sheetView>
  </sheetViews>
  <sheetFormatPr defaultRowHeight="15.75" x14ac:dyDescent="0.25"/>
  <cols>
    <col min="1" max="1" width="9" style="1" customWidth="1"/>
    <col min="2" max="16" width="85.625" style="1" customWidth="1"/>
    <col min="17" max="17" width="9" style="1"/>
    <col min="18" max="21" width="85.625" style="1" customWidth="1"/>
    <col min="22" max="16384" width="9" style="1"/>
  </cols>
  <sheetData>
    <row r="1" spans="1:21" x14ac:dyDescent="0.25">
      <c r="B1" s="1" t="s">
        <v>0</v>
      </c>
      <c r="C1" s="1" t="s">
        <v>6</v>
      </c>
      <c r="D1" s="1" t="s">
        <v>14</v>
      </c>
      <c r="E1" s="1" t="s">
        <v>15</v>
      </c>
      <c r="F1" s="1" t="s">
        <v>19</v>
      </c>
      <c r="G1" s="1" t="s">
        <v>23</v>
      </c>
      <c r="H1" s="1" t="s">
        <v>27</v>
      </c>
      <c r="I1" s="1" t="s">
        <v>38</v>
      </c>
      <c r="J1" s="1" t="s">
        <v>42</v>
      </c>
      <c r="K1" s="1" t="s">
        <v>46</v>
      </c>
      <c r="L1" s="1" t="s">
        <v>50</v>
      </c>
      <c r="M1" s="1" t="s">
        <v>54</v>
      </c>
      <c r="N1" s="1" t="s">
        <v>58</v>
      </c>
      <c r="O1" s="1" t="s">
        <v>62</v>
      </c>
      <c r="P1" s="1" t="s">
        <v>66</v>
      </c>
      <c r="R1" s="1" t="s">
        <v>72</v>
      </c>
      <c r="S1" s="1" t="s">
        <v>69</v>
      </c>
      <c r="T1" s="1" t="s">
        <v>76</v>
      </c>
      <c r="U1" s="1" t="s">
        <v>79</v>
      </c>
    </row>
    <row r="2" spans="1:21" x14ac:dyDescent="0.25">
      <c r="A2" s="1" t="s">
        <v>1</v>
      </c>
      <c r="B2" s="1" t="s">
        <v>4</v>
      </c>
      <c r="C2" s="1" t="s">
        <v>7</v>
      </c>
      <c r="D2" s="1" t="s">
        <v>11</v>
      </c>
      <c r="E2" s="1" t="s">
        <v>16</v>
      </c>
      <c r="F2" s="1" t="s">
        <v>20</v>
      </c>
      <c r="G2" s="1" t="s">
        <v>25</v>
      </c>
      <c r="H2" s="1" t="s">
        <v>28</v>
      </c>
      <c r="I2" s="1" t="s">
        <v>39</v>
      </c>
      <c r="J2" s="1" t="s">
        <v>43</v>
      </c>
      <c r="K2" s="1" t="s">
        <v>47</v>
      </c>
      <c r="L2" s="1" t="s">
        <v>51</v>
      </c>
      <c r="M2" s="1" t="s">
        <v>55</v>
      </c>
      <c r="N2" s="1" t="s">
        <v>59</v>
      </c>
      <c r="O2" s="1" t="s">
        <v>63</v>
      </c>
      <c r="P2" s="1" t="s">
        <v>51</v>
      </c>
      <c r="R2" s="1" t="s">
        <v>73</v>
      </c>
      <c r="S2" s="1" t="s">
        <v>70</v>
      </c>
      <c r="T2" s="1" t="s">
        <v>77</v>
      </c>
      <c r="U2" s="1" t="s">
        <v>81</v>
      </c>
    </row>
    <row r="3" spans="1:21" x14ac:dyDescent="0.25">
      <c r="B3" s="1" t="s">
        <v>5</v>
      </c>
      <c r="C3" s="1" t="s">
        <v>8</v>
      </c>
      <c r="D3" s="1" t="s">
        <v>12</v>
      </c>
      <c r="E3" s="1" t="s">
        <v>17</v>
      </c>
      <c r="F3" s="1" t="s">
        <v>21</v>
      </c>
      <c r="G3" s="1" t="s">
        <v>24</v>
      </c>
      <c r="H3" s="1" t="s">
        <v>29</v>
      </c>
      <c r="I3" s="1" t="s">
        <v>40</v>
      </c>
      <c r="J3" s="1" t="s">
        <v>44</v>
      </c>
      <c r="K3" s="1" t="s">
        <v>48</v>
      </c>
      <c r="L3" s="1" t="s">
        <v>52</v>
      </c>
      <c r="M3" s="1" t="s">
        <v>56</v>
      </c>
      <c r="N3" s="1" t="s">
        <v>60</v>
      </c>
      <c r="O3" s="1" t="s">
        <v>64</v>
      </c>
      <c r="P3" s="1" t="s">
        <v>67</v>
      </c>
      <c r="R3" s="1" t="s">
        <v>74</v>
      </c>
      <c r="S3" s="1" t="s">
        <v>71</v>
      </c>
      <c r="T3" s="1" t="s">
        <v>78</v>
      </c>
      <c r="U3" s="1" t="s">
        <v>80</v>
      </c>
    </row>
    <row r="4" spans="1:21" x14ac:dyDescent="0.25">
      <c r="I4" s="1" t="s">
        <v>41</v>
      </c>
      <c r="J4" s="1" t="s">
        <v>45</v>
      </c>
      <c r="K4" s="1" t="s">
        <v>49</v>
      </c>
      <c r="L4" s="1" t="s">
        <v>53</v>
      </c>
      <c r="M4" s="1" t="s">
        <v>57</v>
      </c>
      <c r="N4" s="1" t="s">
        <v>61</v>
      </c>
      <c r="O4" s="1" t="s">
        <v>65</v>
      </c>
      <c r="P4" s="1" t="s">
        <v>68</v>
      </c>
      <c r="R4" s="1" t="s">
        <v>75</v>
      </c>
      <c r="S4" s="1" t="str">
        <f>"2022年　"&amp;81.2*144.88&amp;"億円　※2023/8/14レート"</f>
        <v>2022年　11764.256億円　※2023/8/14レート</v>
      </c>
      <c r="T4" s="1" t="str">
        <f>"2022年　"&amp;27.5*144.88&amp;"億円　※2023/8/14レート"</f>
        <v>2022年　3984.2億円　※2023/8/14レート</v>
      </c>
    </row>
    <row r="5" spans="1:21" x14ac:dyDescent="0.25">
      <c r="B5" s="1" t="s">
        <v>10</v>
      </c>
      <c r="C5" s="1" t="s">
        <v>9</v>
      </c>
      <c r="D5" s="1" t="s">
        <v>13</v>
      </c>
      <c r="E5" s="1" t="s">
        <v>18</v>
      </c>
      <c r="F5" s="1" t="s">
        <v>22</v>
      </c>
      <c r="G5" s="1" t="s">
        <v>26</v>
      </c>
      <c r="H5" s="1" t="s">
        <v>30</v>
      </c>
      <c r="S5" s="1" t="str">
        <f>"2032年　"&amp;421*144.88&amp;"億円　※2023/8/14レート"</f>
        <v>2032年　60994.48億円　※2023/8/14レート</v>
      </c>
      <c r="T5" s="1" t="str">
        <f>"2032年　"&amp;110*144.88&amp;"億円　※2023/8/14レート"</f>
        <v>2032年　15936.8億円　※2023/8/14レート</v>
      </c>
    </row>
    <row r="6" spans="1:21" x14ac:dyDescent="0.25">
      <c r="B6" s="1">
        <f>POWER(412/83, 1/10)-1</f>
        <v>0.17376704604308246</v>
      </c>
      <c r="C6" s="1">
        <f>POWER(30640/27870, 1/4)-1</f>
        <v>2.3971686000226811E-2</v>
      </c>
      <c r="D6" s="1">
        <f>POWER(25220/19180, 1/4)-1</f>
        <v>7.0838852119660567E-2</v>
      </c>
      <c r="E6" s="1">
        <f>POWER(16970/10190, 1/4)-1</f>
        <v>0.13599629403769331</v>
      </c>
      <c r="F6" s="1">
        <f>POWER(12250/10690, 1/4)-1</f>
        <v>3.4640789289489771E-2</v>
      </c>
      <c r="G6" s="1">
        <f>POWER(8168000/2558000, 1/9)-1</f>
        <v>0.13768991909150685</v>
      </c>
      <c r="H6" s="1">
        <f>POWER(763000/354000, 1/7)-1</f>
        <v>0.11595298079160687</v>
      </c>
      <c r="I6" s="1">
        <f>POWER(6176/3608, 1/8)-1</f>
        <v>6.9498290699663068E-2</v>
      </c>
      <c r="J6" s="1">
        <f>POWER(580/3, 1/8)-1</f>
        <v>0.93102698284838081</v>
      </c>
      <c r="K6" s="1">
        <f>POWER(433/9, 1/8)-1</f>
        <v>0.62285857031575964</v>
      </c>
      <c r="L6" s="1">
        <f>POWER(97/1, 1/8)-1</f>
        <v>0.77152166024437752</v>
      </c>
      <c r="M6" s="1">
        <f>POWER(306/2, 1/8)-1</f>
        <v>0.87536768745643889</v>
      </c>
      <c r="N6" s="1">
        <f>POWER(278/5, 1/8)-1</f>
        <v>0.652472911472608</v>
      </c>
      <c r="O6" s="1">
        <f>POWER(237/4, 1/8)-1</f>
        <v>0.66565880275300038</v>
      </c>
      <c r="P6" s="1">
        <f>POWER(95/1, 1/8)-1</f>
        <v>0.76691415789000472</v>
      </c>
      <c r="R6" s="1">
        <f>POWER(12000/5301, 1/4)-1</f>
        <v>0.22660819093812545</v>
      </c>
      <c r="S6" s="1">
        <f>POWER(60994.48/11764.256, 1/10)-1</f>
        <v>0.1788881619411935</v>
      </c>
      <c r="T6" s="1">
        <f>POWER(15936.8/3984.2, 1/10)-1</f>
        <v>0.1486983549970351</v>
      </c>
      <c r="U6" s="1">
        <f>POWER(431/76.6, 1/5)-1</f>
        <v>0.41269920286441408</v>
      </c>
    </row>
    <row r="7" spans="1:21" x14ac:dyDescent="0.25">
      <c r="I7" s="1">
        <f>POWER(6166/6176, 1/15)-1</f>
        <v>-1.080263819646099E-4</v>
      </c>
      <c r="J7" s="1">
        <f>POWER(2847/580, 1/15)-1</f>
        <v>0.11189548034558094</v>
      </c>
      <c r="K7" s="1">
        <f>POWER(2051/433, 1/15)-1</f>
        <v>0.10925616455691678</v>
      </c>
      <c r="L7" s="1">
        <f>POWER(377/97, 1/15)-1</f>
        <v>9.4724004262322747E-2</v>
      </c>
      <c r="M7" s="1">
        <f>POWER(1294/306, 1/15)-1</f>
        <v>0.10089911683600095</v>
      </c>
      <c r="N7" s="1">
        <f>POWER(1042/278, 1/15)-1</f>
        <v>9.2081025677204886E-2</v>
      </c>
      <c r="O7" s="1">
        <f>POWER(1411/237, 1/15)-1</f>
        <v>0.12629436473310673</v>
      </c>
      <c r="P7" s="1">
        <f>POWER(774/95, 1/15)-1</f>
        <v>0.15009705231612491</v>
      </c>
      <c r="R7" s="1">
        <f>POWER(21286/12000, 1/8)-1</f>
        <v>7.4271616873156532E-2</v>
      </c>
    </row>
    <row r="8" spans="1:21" x14ac:dyDescent="0.25">
      <c r="J8" s="1">
        <f>POWER(2847/3, 1/23)-1</f>
        <v>0.34724430691346142</v>
      </c>
      <c r="L8" s="1">
        <f>POWER(377/1, 1/23)-1</f>
        <v>0.29424006926071433</v>
      </c>
    </row>
    <row r="9" spans="1:21" x14ac:dyDescent="0.25">
      <c r="A9" s="3" t="s">
        <v>2</v>
      </c>
      <c r="B9" s="3" t="s">
        <v>3</v>
      </c>
      <c r="C9" s="3" t="str">
        <f>C1&amp;" [万台]"</f>
        <v>ビデオエンターテインメント [万台]</v>
      </c>
      <c r="D9" s="3" t="str">
        <f>D1&amp;" [万台]"</f>
        <v>ホームモニタリング・セキュリティ [万台]</v>
      </c>
      <c r="E9" s="3" t="str">
        <f>E1&amp;" [万台]"</f>
        <v>照明 [万台]</v>
      </c>
      <c r="F9" s="3" t="str">
        <f>F1&amp;" [万台]"</f>
        <v>スマートスピーカ [万台]</v>
      </c>
      <c r="G9" s="3" t="str">
        <f>G1&amp;" [万米ドル]"</f>
        <v>スマート小売機器 [万米ドル]</v>
      </c>
      <c r="H9" s="3" t="str">
        <f>H1&amp;" [万米ドル]"</f>
        <v>スマートカメラ [万米ドル]</v>
      </c>
      <c r="I9" s="3" t="str">
        <f t="shared" ref="I9:P9" si="0">I1&amp;" [万台]"</f>
        <v>自動運転　レベル2 [万台]</v>
      </c>
      <c r="J9" s="3" t="str">
        <f t="shared" si="0"/>
        <v>自動運転　レベル3 [万台]</v>
      </c>
      <c r="K9" s="3" t="str">
        <f t="shared" si="0"/>
        <v>自動運転　レベル4~5 [万台]</v>
      </c>
      <c r="L9" s="3" t="str">
        <f t="shared" si="0"/>
        <v>自動運転　日本 [万台]</v>
      </c>
      <c r="M9" s="3" t="str">
        <f t="shared" si="0"/>
        <v>自動運転　欧州 [万台]</v>
      </c>
      <c r="N9" s="3" t="str">
        <f t="shared" si="0"/>
        <v>自動運転　北米 [万台]</v>
      </c>
      <c r="O9" s="3" t="str">
        <f t="shared" si="0"/>
        <v>自動運転　中国 [万台]</v>
      </c>
      <c r="P9" s="3" t="str">
        <f t="shared" si="0"/>
        <v>自動運転　その他 [万台]</v>
      </c>
      <c r="R9" s="3" t="str">
        <f>R1&amp;" [億円]"</f>
        <v>AIビジネス国内市場 [億円]</v>
      </c>
      <c r="S9" s="3" t="str">
        <f>S1&amp;" [億円]"</f>
        <v>エッジAI国内市場 [億円]</v>
      </c>
      <c r="T9" s="3" t="str">
        <f>T1&amp;" [億円]"</f>
        <v>エッジAIプロセッサ市場 [億円]</v>
      </c>
      <c r="U9" s="3" t="str">
        <f>U1&amp;" [億円]"</f>
        <v>エッジAIソリューション市場 [億円]</v>
      </c>
    </row>
    <row r="10" spans="1:21" x14ac:dyDescent="0.25">
      <c r="A10" s="2">
        <v>2020</v>
      </c>
      <c r="B10" s="4">
        <f t="shared" ref="B10:C11" si="1">B11*(1-B$6)</f>
        <v>56.660854218963024</v>
      </c>
      <c r="C10" s="4">
        <f t="shared" si="1"/>
        <v>25913.389215636758</v>
      </c>
      <c r="D10" s="4">
        <f t="shared" ref="D10:D11" si="2">D11*(1-D$6)</f>
        <v>15385.858298932435</v>
      </c>
      <c r="E10" s="4">
        <f t="shared" ref="E10:E11" si="3">E11*(1-E$6)</f>
        <v>6572.3547952009376</v>
      </c>
      <c r="F10" s="4">
        <f t="shared" ref="F10:F11" si="4">F11*(1-F$6)</f>
        <v>9617.109017204315</v>
      </c>
      <c r="G10" s="4">
        <f t="shared" ref="G10:U10" si="5">G11*(1-G$6)</f>
        <v>2205789.1869639256</v>
      </c>
      <c r="H10" s="4">
        <f t="shared" si="5"/>
        <v>244584.73842750906</v>
      </c>
      <c r="I10" s="4">
        <f t="shared" si="5"/>
        <v>3123.9270190871421</v>
      </c>
      <c r="J10" s="4">
        <f t="shared" si="5"/>
        <v>1.4271831284992664E-2</v>
      </c>
      <c r="K10" s="4">
        <f t="shared" si="5"/>
        <v>1.2801209218584553</v>
      </c>
      <c r="L10" s="4">
        <f t="shared" si="5"/>
        <v>5.2202351737485664E-2</v>
      </c>
      <c r="M10" s="4">
        <f t="shared" si="5"/>
        <v>3.10664266599118E-2</v>
      </c>
      <c r="N10" s="4">
        <f t="shared" si="5"/>
        <v>0.60387538630162885</v>
      </c>
      <c r="O10" s="4">
        <f t="shared" si="5"/>
        <v>0.44713614470622842</v>
      </c>
      <c r="P10" s="4">
        <f t="shared" si="5"/>
        <v>5.4329009792125647E-2</v>
      </c>
      <c r="R10" s="4">
        <f t="shared" si="5"/>
        <v>7177.6186838879876</v>
      </c>
      <c r="S10" s="4">
        <f t="shared" si="5"/>
        <v>7931.7513911726192</v>
      </c>
      <c r="T10" s="4">
        <f t="shared" si="5"/>
        <v>2887.4074741846171</v>
      </c>
      <c r="U10" s="4">
        <f t="shared" si="5"/>
        <v>44.98724106058588</v>
      </c>
    </row>
    <row r="11" spans="1:21" x14ac:dyDescent="0.25">
      <c r="A11" s="2">
        <v>2021</v>
      </c>
      <c r="B11" s="4">
        <f t="shared" si="1"/>
        <v>68.57733517842415</v>
      </c>
      <c r="C11" s="4">
        <f t="shared" si="1"/>
        <v>26549.833487353913</v>
      </c>
      <c r="D11" s="4">
        <f t="shared" si="2"/>
        <v>16558.869614847346</v>
      </c>
      <c r="E11" s="4">
        <f t="shared" si="3"/>
        <v>7606.8594959101547</v>
      </c>
      <c r="F11" s="4">
        <f t="shared" si="4"/>
        <v>9962.2077569716912</v>
      </c>
      <c r="G11" s="5">
        <v>2558000</v>
      </c>
      <c r="H11" s="4">
        <f t="shared" ref="H11:U11" si="6">H12*(1-H$6)</f>
        <v>276664.85278862074</v>
      </c>
      <c r="I11" s="4">
        <f t="shared" si="6"/>
        <v>3357.2501671556156</v>
      </c>
      <c r="J11" s="4">
        <f t="shared" si="6"/>
        <v>0.20691905145485756</v>
      </c>
      <c r="K11" s="4">
        <f t="shared" si="6"/>
        <v>3.394272867158163</v>
      </c>
      <c r="L11" s="4">
        <f t="shared" si="6"/>
        <v>0.22847833975562248</v>
      </c>
      <c r="M11" s="4">
        <f t="shared" si="6"/>
        <v>0.24926462508712222</v>
      </c>
      <c r="N11" s="4">
        <f t="shared" si="6"/>
        <v>1.73763544263696</v>
      </c>
      <c r="O11" s="4">
        <f t="shared" si="6"/>
        <v>1.3373647889879985</v>
      </c>
      <c r="P11" s="4">
        <f t="shared" si="6"/>
        <v>0.23308584210999528</v>
      </c>
      <c r="R11" s="4">
        <f t="shared" si="6"/>
        <v>9280.7017087424938</v>
      </c>
      <c r="S11" s="4">
        <f t="shared" si="6"/>
        <v>9659.7698675543415</v>
      </c>
      <c r="T11" s="4">
        <f t="shared" si="6"/>
        <v>3391.7560140208125</v>
      </c>
      <c r="U11" s="5">
        <v>76.599999999999994</v>
      </c>
    </row>
    <row r="12" spans="1:21" x14ac:dyDescent="0.25">
      <c r="A12" s="2">
        <v>2022</v>
      </c>
      <c r="B12" s="5">
        <v>83</v>
      </c>
      <c r="C12" s="4">
        <f>C13*(1-C$6)</f>
        <v>27201.909111173678</v>
      </c>
      <c r="D12" s="4">
        <f>D13*(1-D$6)</f>
        <v>17821.310816344911</v>
      </c>
      <c r="E12" s="4">
        <f>E13*(1-E$6)</f>
        <v>8804.1977637559048</v>
      </c>
      <c r="F12" s="4">
        <f>F13*(1-F$6)</f>
        <v>10319.689962495355</v>
      </c>
      <c r="G12" s="4">
        <f t="shared" ref="G12:G35" si="7">G11*(1+G$6)</f>
        <v>2910210.8130360744</v>
      </c>
      <c r="H12" s="5">
        <f>H13*(1-H$6)</f>
        <v>312952.64479977119</v>
      </c>
      <c r="I12" s="5">
        <v>3608</v>
      </c>
      <c r="J12" s="5">
        <v>3</v>
      </c>
      <c r="K12" s="5">
        <v>9</v>
      </c>
      <c r="L12" s="5">
        <v>1</v>
      </c>
      <c r="M12" s="5">
        <v>2</v>
      </c>
      <c r="N12" s="5">
        <v>5</v>
      </c>
      <c r="O12" s="5">
        <v>4</v>
      </c>
      <c r="P12" s="5">
        <v>1</v>
      </c>
      <c r="R12" s="5">
        <v>12000</v>
      </c>
      <c r="S12" s="5">
        <v>11764.255999999999</v>
      </c>
      <c r="T12" s="5">
        <v>3984.2</v>
      </c>
      <c r="U12" s="4">
        <f>U11*(1+U$6)</f>
        <v>108.21275893941412</v>
      </c>
    </row>
    <row r="13" spans="1:21" x14ac:dyDescent="0.25">
      <c r="A13" s="2">
        <v>2023</v>
      </c>
      <c r="B13" s="4">
        <f t="shared" ref="B13:B35" si="8">B12*(1+B$6)</f>
        <v>97.42266482157585</v>
      </c>
      <c r="C13" s="5">
        <v>27870</v>
      </c>
      <c r="D13" s="5">
        <v>19180</v>
      </c>
      <c r="E13" s="5">
        <v>10190</v>
      </c>
      <c r="F13" s="5">
        <v>10690</v>
      </c>
      <c r="G13" s="4">
        <f t="shared" si="7"/>
        <v>3310917.50442224</v>
      </c>
      <c r="H13" s="4">
        <v>354000</v>
      </c>
      <c r="I13" s="4">
        <f t="shared" ref="I13:P20" si="9">I12*(1+I$6)</f>
        <v>3858.7498328443844</v>
      </c>
      <c r="J13" s="4">
        <f t="shared" si="9"/>
        <v>5.7930809485451427</v>
      </c>
      <c r="K13" s="4">
        <f t="shared" si="9"/>
        <v>14.605727132841837</v>
      </c>
      <c r="L13" s="4">
        <f t="shared" si="9"/>
        <v>1.7715216602443775</v>
      </c>
      <c r="M13" s="4">
        <f t="shared" si="9"/>
        <v>3.7507353749128778</v>
      </c>
      <c r="N13" s="4">
        <f t="shared" si="9"/>
        <v>8.2623645573630391</v>
      </c>
      <c r="O13" s="4">
        <f t="shared" si="9"/>
        <v>6.6626352110120015</v>
      </c>
      <c r="P13" s="4">
        <f t="shared" si="9"/>
        <v>1.7669141578900047</v>
      </c>
      <c r="R13" s="4">
        <f>R12*(1+R$7)</f>
        <v>12891.259402477879</v>
      </c>
      <c r="S13" s="4">
        <f>S12*(1+S$6)</f>
        <v>13868.742132445657</v>
      </c>
      <c r="T13" s="4">
        <f>T12*(1+T$6)</f>
        <v>4576.6439859791872</v>
      </c>
      <c r="U13" s="4">
        <f t="shared" ref="U13:U35" si="10">U12*(1+U$6)</f>
        <v>152.87207829346931</v>
      </c>
    </row>
    <row r="14" spans="1:21" x14ac:dyDescent="0.25">
      <c r="A14" s="2">
        <v>2024</v>
      </c>
      <c r="B14" s="4">
        <f t="shared" si="8"/>
        <v>114.35151350526641</v>
      </c>
      <c r="C14" s="4">
        <f t="shared" ref="C14:C35" si="11">C13*(1+C$6)</f>
        <v>28538.090888826322</v>
      </c>
      <c r="D14" s="4">
        <f t="shared" ref="D14:D35" si="12">D13*(1+D$6)</f>
        <v>20538.689183655089</v>
      </c>
      <c r="E14" s="4">
        <f t="shared" ref="E14:E35" si="13">E13*(1+E$6)</f>
        <v>11575.802236244095</v>
      </c>
      <c r="F14" s="4">
        <f t="shared" ref="F14:F35" si="14">F13*(1+F$6)</f>
        <v>11060.310037504645</v>
      </c>
      <c r="G14" s="4">
        <f t="shared" si="7"/>
        <v>3766797.4677247917</v>
      </c>
      <c r="H14" s="4">
        <f t="shared" ref="H14:H35" si="15">H13*(1+H$6)</f>
        <v>395047.35520022881</v>
      </c>
      <c r="I14" s="4">
        <f t="shared" si="9"/>
        <v>4126.9263504646797</v>
      </c>
      <c r="J14" s="4">
        <f t="shared" si="9"/>
        <v>11.186595625465563</v>
      </c>
      <c r="K14" s="4">
        <f t="shared" si="9"/>
        <v>23.703029453225803</v>
      </c>
      <c r="L14" s="4">
        <f t="shared" si="9"/>
        <v>3.1382889927149957</v>
      </c>
      <c r="M14" s="4">
        <f t="shared" si="9"/>
        <v>7.034007926311423</v>
      </c>
      <c r="N14" s="4">
        <f t="shared" si="9"/>
        <v>13.653333615753787</v>
      </c>
      <c r="O14" s="4">
        <f t="shared" si="9"/>
        <v>11.097676988754234</v>
      </c>
      <c r="P14" s="4">
        <f t="shared" si="9"/>
        <v>3.1219856413521447</v>
      </c>
      <c r="R14" s="4">
        <f t="shared" ref="R14:R35" si="16">R13*(1+R$7)</f>
        <v>13848.714081831193</v>
      </c>
      <c r="S14" s="4">
        <f t="shared" ref="R14:U35" si="17">S13*(1+S$6)</f>
        <v>16349.69592095525</v>
      </c>
      <c r="T14" s="4">
        <f t="shared" si="17"/>
        <v>5257.1834181013664</v>
      </c>
      <c r="U14" s="4">
        <f t="shared" si="10"/>
        <v>215.96226314541039</v>
      </c>
    </row>
    <row r="15" spans="1:21" x14ac:dyDescent="0.25">
      <c r="A15" s="2">
        <v>2025</v>
      </c>
      <c r="B15" s="4">
        <f t="shared" si="8"/>
        <v>134.22203821763222</v>
      </c>
      <c r="C15" s="4">
        <f t="shared" si="11"/>
        <v>29222.197042659202</v>
      </c>
      <c r="D15" s="4">
        <f t="shared" si="12"/>
        <v>21993.626349467704</v>
      </c>
      <c r="E15" s="4">
        <f t="shared" si="13"/>
        <v>13150.068440886535</v>
      </c>
      <c r="F15" s="4">
        <f t="shared" si="14"/>
        <v>11443.447906990272</v>
      </c>
      <c r="G15" s="4">
        <f t="shared" si="7"/>
        <v>4285447.5062899115</v>
      </c>
      <c r="H15" s="4">
        <f t="shared" si="15"/>
        <v>440854.27358953602</v>
      </c>
      <c r="I15" s="4">
        <f t="shared" si="9"/>
        <v>4413.7406776653734</v>
      </c>
      <c r="J15" s="4">
        <f t="shared" si="9"/>
        <v>21.60161799898766</v>
      </c>
      <c r="K15" s="4">
        <f t="shared" si="9"/>
        <v>38.46666449061437</v>
      </c>
      <c r="L15" s="4">
        <f t="shared" si="9"/>
        <v>5.5595469267011248</v>
      </c>
      <c r="M15" s="4">
        <f t="shared" si="9"/>
        <v>13.191351178316914</v>
      </c>
      <c r="N15" s="4">
        <f t="shared" si="9"/>
        <v>22.561763951331493</v>
      </c>
      <c r="O15" s="4">
        <f t="shared" si="9"/>
        <v>18.484943366427899</v>
      </c>
      <c r="P15" s="4">
        <f t="shared" si="9"/>
        <v>5.5162806304344114</v>
      </c>
      <c r="R15" s="4">
        <f t="shared" si="16"/>
        <v>14877.280468302846</v>
      </c>
      <c r="S15" s="4">
        <f t="shared" si="17"/>
        <v>19274.462972552363</v>
      </c>
      <c r="T15" s="4">
        <f t="shared" si="17"/>
        <v>6038.9179442907298</v>
      </c>
      <c r="U15" s="4">
        <f t="shared" si="10"/>
        <v>305.08971699431606</v>
      </c>
    </row>
    <row r="16" spans="1:21" x14ac:dyDescent="0.25">
      <c r="A16" s="2">
        <v>2026</v>
      </c>
      <c r="B16" s="4">
        <f t="shared" si="8"/>
        <v>157.5454053125919</v>
      </c>
      <c r="C16" s="4">
        <f t="shared" si="11"/>
        <v>29922.702374402583</v>
      </c>
      <c r="D16" s="4">
        <f t="shared" si="12"/>
        <v>23551.629594012717</v>
      </c>
      <c r="E16" s="4">
        <f t="shared" si="13"/>
        <v>14938.429015189131</v>
      </c>
      <c r="F16" s="4">
        <f t="shared" si="14"/>
        <v>11839.857974681574</v>
      </c>
      <c r="G16" s="4">
        <f t="shared" si="7"/>
        <v>4875510.4267018689</v>
      </c>
      <c r="H16" s="4">
        <f t="shared" si="15"/>
        <v>491972.64070696128</v>
      </c>
      <c r="I16" s="4">
        <f t="shared" si="9"/>
        <v>4720.4881103546895</v>
      </c>
      <c r="J16" s="4">
        <f t="shared" si="9"/>
        <v>41.71330722922842</v>
      </c>
      <c r="K16" s="4">
        <f t="shared" si="9"/>
        <v>62.425956140054438</v>
      </c>
      <c r="L16" s="4">
        <f t="shared" si="9"/>
        <v>9.8488578017961039</v>
      </c>
      <c r="M16" s="4">
        <f t="shared" si="9"/>
        <v>24.738633753705962</v>
      </c>
      <c r="N16" s="4">
        <f t="shared" si="9"/>
        <v>37.282703764614482</v>
      </c>
      <c r="O16" s="4">
        <f t="shared" si="9"/>
        <v>30.789608636681312</v>
      </c>
      <c r="P16" s="4">
        <f t="shared" si="9"/>
        <v>9.7467943448089631</v>
      </c>
      <c r="R16" s="4">
        <f t="shared" si="16"/>
        <v>15982.240143359129</v>
      </c>
      <c r="S16" s="4">
        <f t="shared" si="17"/>
        <v>22722.436226115849</v>
      </c>
      <c r="T16" s="4">
        <f t="shared" si="17"/>
        <v>6936.8951085688377</v>
      </c>
      <c r="U16" s="5">
        <f t="shared" si="10"/>
        <v>431</v>
      </c>
    </row>
    <row r="17" spans="1:21" x14ac:dyDescent="0.25">
      <c r="A17" s="2">
        <v>2027</v>
      </c>
      <c r="B17" s="4">
        <f t="shared" si="8"/>
        <v>184.92160501142115</v>
      </c>
      <c r="C17" s="5">
        <f t="shared" si="11"/>
        <v>30640.000000000004</v>
      </c>
      <c r="D17" s="5">
        <f t="shared" si="12"/>
        <v>25220.000000000004</v>
      </c>
      <c r="E17" s="5">
        <f t="shared" si="13"/>
        <v>16970</v>
      </c>
      <c r="F17" s="5">
        <f t="shared" si="14"/>
        <v>12250.000000000004</v>
      </c>
      <c r="G17" s="4">
        <f t="shared" si="7"/>
        <v>5546819.0628842469</v>
      </c>
      <c r="H17" s="4">
        <f t="shared" si="15"/>
        <v>549018.33486485167</v>
      </c>
      <c r="I17" s="4">
        <f t="shared" si="9"/>
        <v>5048.5539652924226</v>
      </c>
      <c r="J17" s="4">
        <f t="shared" si="9"/>
        <v>80.54952180348451</v>
      </c>
      <c r="K17" s="4">
        <f t="shared" si="9"/>
        <v>101.30849793204307</v>
      </c>
      <c r="L17" s="4">
        <f t="shared" si="9"/>
        <v>17.447464924548626</v>
      </c>
      <c r="M17" s="4">
        <f t="shared" si="9"/>
        <v>46.394034373519354</v>
      </c>
      <c r="N17" s="4">
        <f t="shared" si="9"/>
        <v>61.608658037483252</v>
      </c>
      <c r="O17" s="4">
        <f t="shared" si="9"/>
        <v>51.284982659008037</v>
      </c>
      <c r="P17" s="4">
        <f t="shared" si="9"/>
        <v>17.22174892188519</v>
      </c>
      <c r="R17" s="4">
        <f t="shared" si="16"/>
        <v>17169.266960061483</v>
      </c>
      <c r="S17" s="4">
        <f t="shared" si="17"/>
        <v>26787.211077431704</v>
      </c>
      <c r="T17" s="4">
        <f t="shared" si="17"/>
        <v>7968.4000000000033</v>
      </c>
      <c r="U17" s="4">
        <f t="shared" si="10"/>
        <v>608.87335643456242</v>
      </c>
    </row>
    <row r="18" spans="1:21" x14ac:dyDescent="0.25">
      <c r="A18" s="2">
        <v>2028</v>
      </c>
      <c r="B18" s="4">
        <f t="shared" si="8"/>
        <v>217.05488606380149</v>
      </c>
      <c r="C18" s="4">
        <f t="shared" si="11"/>
        <v>31374.492459046953</v>
      </c>
      <c r="D18" s="4">
        <f t="shared" si="12"/>
        <v>27006.555850457844</v>
      </c>
      <c r="E18" s="4">
        <f t="shared" si="13"/>
        <v>19277.857109819655</v>
      </c>
      <c r="F18" s="4">
        <f t="shared" si="14"/>
        <v>12674.349668796254</v>
      </c>
      <c r="G18" s="4">
        <f t="shared" si="7"/>
        <v>6310560.1308680065</v>
      </c>
      <c r="H18" s="4">
        <f t="shared" si="15"/>
        <v>612678.64730167575</v>
      </c>
      <c r="I18" s="4">
        <f t="shared" si="9"/>
        <v>5399.419836385252</v>
      </c>
      <c r="J18" s="4">
        <f t="shared" si="9"/>
        <v>155.54330005806256</v>
      </c>
      <c r="K18" s="4">
        <f t="shared" si="9"/>
        <v>164.4093641148325</v>
      </c>
      <c r="L18" s="4">
        <f t="shared" si="9"/>
        <v>30.908562030191923</v>
      </c>
      <c r="M18" s="4">
        <f t="shared" si="9"/>
        <v>87.005872954841522</v>
      </c>
      <c r="N18" s="4">
        <f t="shared" si="9"/>
        <v>101.80663851912024</v>
      </c>
      <c r="O18" s="4">
        <f t="shared" si="9"/>
        <v>85.423282815011717</v>
      </c>
      <c r="P18" s="4">
        <f t="shared" si="9"/>
        <v>30.429351993705868</v>
      </c>
      <c r="R18" s="4">
        <f t="shared" si="16"/>
        <v>18444.456177712113</v>
      </c>
      <c r="S18" s="4">
        <f t="shared" si="17"/>
        <v>31579.126030604239</v>
      </c>
      <c r="T18" s="4">
        <f t="shared" si="17"/>
        <v>9153.287971958378</v>
      </c>
      <c r="U18" s="4">
        <f t="shared" si="10"/>
        <v>860.15490528048656</v>
      </c>
    </row>
    <row r="19" spans="1:21" x14ac:dyDescent="0.25">
      <c r="A19" s="2">
        <v>2029</v>
      </c>
      <c r="B19" s="4">
        <f t="shared" si="8"/>
        <v>254.77187244432611</v>
      </c>
      <c r="C19" s="4">
        <f t="shared" si="11"/>
        <v>32126.591940691709</v>
      </c>
      <c r="D19" s="4">
        <f t="shared" si="12"/>
        <v>28919.669266609781</v>
      </c>
      <c r="E19" s="4">
        <f t="shared" si="13"/>
        <v>21899.574233743326</v>
      </c>
      <c r="F19" s="4">
        <f t="shared" si="14"/>
        <v>13113.39914505434</v>
      </c>
      <c r="G19" s="4">
        <f t="shared" si="7"/>
        <v>7179460.6447093114</v>
      </c>
      <c r="H19" s="4">
        <f t="shared" si="15"/>
        <v>683720.5627236747</v>
      </c>
      <c r="I19" s="4">
        <f t="shared" si="9"/>
        <v>5774.6702857838818</v>
      </c>
      <c r="J19" s="4">
        <f t="shared" si="9"/>
        <v>300.35830941340089</v>
      </c>
      <c r="K19" s="4">
        <f t="shared" si="9"/>
        <v>266.81314559392024</v>
      </c>
      <c r="L19" s="4">
        <f t="shared" si="9"/>
        <v>54.755187123491922</v>
      </c>
      <c r="M19" s="4">
        <f t="shared" si="9"/>
        <v>163.16800275844986</v>
      </c>
      <c r="N19" s="4">
        <f t="shared" si="9"/>
        <v>168.23271236092998</v>
      </c>
      <c r="O19" s="4">
        <f t="shared" si="9"/>
        <v>142.28604298088337</v>
      </c>
      <c r="P19" s="4">
        <f t="shared" si="9"/>
        <v>53.766052853097342</v>
      </c>
      <c r="R19" s="4">
        <f t="shared" si="16"/>
        <v>19814.355760376871</v>
      </c>
      <c r="S19" s="4">
        <f t="shared" si="17"/>
        <v>37228.257841928331</v>
      </c>
      <c r="T19" s="4">
        <f t="shared" si="17"/>
        <v>10514.366836202737</v>
      </c>
      <c r="U19" s="4">
        <f t="shared" si="10"/>
        <v>1215.1401490296589</v>
      </c>
    </row>
    <row r="20" spans="1:21" x14ac:dyDescent="0.25">
      <c r="A20" s="2">
        <v>2030</v>
      </c>
      <c r="B20" s="4">
        <f t="shared" si="8"/>
        <v>299.04282813384168</v>
      </c>
      <c r="C20" s="4">
        <f t="shared" si="11"/>
        <v>32896.72051495139</v>
      </c>
      <c r="D20" s="4">
        <f t="shared" si="12"/>
        <v>30968.305441136643</v>
      </c>
      <c r="E20" s="4">
        <f t="shared" si="13"/>
        <v>24877.835170535775</v>
      </c>
      <c r="F20" s="4">
        <f t="shared" si="14"/>
        <v>13567.657641707143</v>
      </c>
      <c r="G20" s="5">
        <f t="shared" si="7"/>
        <v>8167999.9999999944</v>
      </c>
      <c r="H20" s="5">
        <f t="shared" si="15"/>
        <v>762999.99999999953</v>
      </c>
      <c r="I20" s="5">
        <f t="shared" si="9"/>
        <v>6175.9999999999964</v>
      </c>
      <c r="J20" s="5">
        <f t="shared" si="9"/>
        <v>579.99999999999989</v>
      </c>
      <c r="K20" s="5">
        <f t="shared" si="9"/>
        <v>433</v>
      </c>
      <c r="L20" s="5">
        <f t="shared" si="9"/>
        <v>96.999999999999972</v>
      </c>
      <c r="M20" s="5">
        <f t="shared" si="9"/>
        <v>305.99999999999994</v>
      </c>
      <c r="N20" s="5">
        <f t="shared" si="9"/>
        <v>277.99999999999977</v>
      </c>
      <c r="O20" s="5">
        <f t="shared" si="9"/>
        <v>237.00000000000014</v>
      </c>
      <c r="P20" s="5">
        <f t="shared" si="9"/>
        <v>94.999999999999972</v>
      </c>
      <c r="R20" s="5">
        <f t="shared" si="16"/>
        <v>21286.000000000004</v>
      </c>
      <c r="S20" s="4">
        <f t="shared" si="17"/>
        <v>43887.952459543711</v>
      </c>
      <c r="T20" s="4">
        <f t="shared" si="17"/>
        <v>12077.835888581463</v>
      </c>
      <c r="U20" s="4">
        <f t="shared" si="10"/>
        <v>1716.6275199027446</v>
      </c>
    </row>
    <row r="21" spans="1:21" x14ac:dyDescent="0.25">
      <c r="A21" s="2">
        <v>2031</v>
      </c>
      <c r="B21" s="4">
        <f t="shared" si="8"/>
        <v>351.00661701902857</v>
      </c>
      <c r="C21" s="4">
        <f t="shared" si="11"/>
        <v>33685.310369573024</v>
      </c>
      <c r="D21" s="4">
        <f t="shared" si="12"/>
        <v>33162.064650677799</v>
      </c>
      <c r="E21" s="4">
        <f t="shared" si="13"/>
        <v>28261.128557409225</v>
      </c>
      <c r="F21" s="4">
        <f t="shared" si="14"/>
        <v>14037.652011225455</v>
      </c>
      <c r="G21" s="4">
        <f t="shared" si="7"/>
        <v>9292651.2591394223</v>
      </c>
      <c r="H21" s="4">
        <f t="shared" si="15"/>
        <v>851472.12434399547</v>
      </c>
      <c r="I21" s="4">
        <f t="shared" ref="I21:P21" si="18">I20*(1+I$7)</f>
        <v>6175.3328290649833</v>
      </c>
      <c r="J21" s="4">
        <f t="shared" si="18"/>
        <v>644.89937860043688</v>
      </c>
      <c r="K21" s="4">
        <f t="shared" si="18"/>
        <v>480.30791925314497</v>
      </c>
      <c r="L21" s="4">
        <f t="shared" si="18"/>
        <v>106.18822841344527</v>
      </c>
      <c r="M21" s="4">
        <f t="shared" si="18"/>
        <v>336.87512975181625</v>
      </c>
      <c r="N21" s="4">
        <f t="shared" si="18"/>
        <v>303.59852513826269</v>
      </c>
      <c r="O21" s="4">
        <f t="shared" si="18"/>
        <v>266.93176444174645</v>
      </c>
      <c r="P21" s="4">
        <f t="shared" si="18"/>
        <v>109.25921997003184</v>
      </c>
      <c r="R21" s="4">
        <f t="shared" si="16"/>
        <v>22866.945636762015</v>
      </c>
      <c r="S21" s="4">
        <f t="shared" si="17"/>
        <v>51738.987606393966</v>
      </c>
      <c r="T21" s="4">
        <f t="shared" si="17"/>
        <v>13873.790217137681</v>
      </c>
      <c r="U21" s="4">
        <f t="shared" si="10"/>
        <v>2425.0783289817232</v>
      </c>
    </row>
    <row r="22" spans="1:21" x14ac:dyDescent="0.25">
      <c r="A22" s="2">
        <v>2032</v>
      </c>
      <c r="B22" s="5">
        <f t="shared" si="8"/>
        <v>412.00000000000074</v>
      </c>
      <c r="C22" s="4">
        <f t="shared" si="11"/>
        <v>34492.80405257261</v>
      </c>
      <c r="D22" s="4">
        <f t="shared" si="12"/>
        <v>35511.227244449787</v>
      </c>
      <c r="E22" s="4">
        <f t="shared" si="13"/>
        <v>32104.537306539703</v>
      </c>
      <c r="F22" s="4">
        <f t="shared" si="14"/>
        <v>14523.927356665497</v>
      </c>
      <c r="G22" s="4">
        <f t="shared" si="7"/>
        <v>10572155.659155918</v>
      </c>
      <c r="H22" s="4">
        <f t="shared" si="15"/>
        <v>950202.85522264347</v>
      </c>
      <c r="I22" s="4">
        <f t="shared" ref="I22:P35" si="19">I21*(1+I$7)</f>
        <v>6174.6657302020321</v>
      </c>
      <c r="J22" s="4">
        <f t="shared" si="19"/>
        <v>717.06070434349942</v>
      </c>
      <c r="K22" s="4">
        <f t="shared" si="19"/>
        <v>532.78452031705683</v>
      </c>
      <c r="L22" s="4">
        <f t="shared" si="19"/>
        <v>116.24680261428897</v>
      </c>
      <c r="M22" s="4">
        <f t="shared" si="19"/>
        <v>370.86553282778772</v>
      </c>
      <c r="N22" s="4">
        <f t="shared" si="19"/>
        <v>331.5541887270806</v>
      </c>
      <c r="O22" s="4">
        <f t="shared" si="19"/>
        <v>300.64374205900413</v>
      </c>
      <c r="P22" s="4">
        <f t="shared" si="19"/>
        <v>125.65870682589271</v>
      </c>
      <c r="R22" s="4">
        <f t="shared" si="16"/>
        <v>24565.310662154901</v>
      </c>
      <c r="S22" s="5">
        <f t="shared" si="17"/>
        <v>60994.479999999974</v>
      </c>
      <c r="T22" s="5">
        <f t="shared" si="17"/>
        <v>15936.800000000012</v>
      </c>
      <c r="U22" s="4">
        <f t="shared" si="10"/>
        <v>3425.9062222362459</v>
      </c>
    </row>
    <row r="23" spans="1:21" x14ac:dyDescent="0.25">
      <c r="A23" s="2">
        <v>2033</v>
      </c>
      <c r="B23" s="4">
        <f t="shared" si="8"/>
        <v>483.59202296975081</v>
      </c>
      <c r="C23" s="4">
        <f t="shared" si="11"/>
        <v>35319.654720588231</v>
      </c>
      <c r="D23" s="4">
        <f t="shared" si="12"/>
        <v>38026.801819807028</v>
      </c>
      <c r="E23" s="4">
        <f t="shared" si="13"/>
        <v>36470.635402023974</v>
      </c>
      <c r="F23" s="4">
        <f t="shared" si="14"/>
        <v>15027.047663883603</v>
      </c>
      <c r="G23" s="4">
        <f t="shared" si="7"/>
        <v>12027834.916487914</v>
      </c>
      <c r="H23" s="4">
        <f t="shared" si="15"/>
        <v>1060381.7086424048</v>
      </c>
      <c r="I23" s="4">
        <f t="shared" si="19"/>
        <v>6173.9987034033575</v>
      </c>
      <c r="J23" s="4">
        <f t="shared" si="19"/>
        <v>797.29655629295587</v>
      </c>
      <c r="K23" s="4">
        <f t="shared" si="19"/>
        <v>590.99451354219514</v>
      </c>
      <c r="L23" s="4">
        <f t="shared" si="19"/>
        <v>127.25816524060626</v>
      </c>
      <c r="M23" s="4">
        <f t="shared" si="19"/>
        <v>408.2855375550244</v>
      </c>
      <c r="N23" s="4">
        <f t="shared" si="19"/>
        <v>362.08403849264374</v>
      </c>
      <c r="O23" s="4">
        <f t="shared" si="19"/>
        <v>338.61335247333005</v>
      </c>
      <c r="P23" s="4">
        <f t="shared" si="19"/>
        <v>144.51970831831534</v>
      </c>
      <c r="R23" s="4">
        <f t="shared" si="16"/>
        <v>26389.816004024538</v>
      </c>
      <c r="S23" s="4">
        <f t="shared" si="17"/>
        <v>71905.670415758854</v>
      </c>
      <c r="T23" s="4">
        <f t="shared" si="17"/>
        <v>18306.575943916763</v>
      </c>
      <c r="U23" s="4">
        <f t="shared" si="10"/>
        <v>4839.7749892413804</v>
      </c>
    </row>
    <row r="24" spans="1:21" x14ac:dyDescent="0.25">
      <c r="A24" s="2">
        <v>2034</v>
      </c>
      <c r="B24" s="4">
        <f t="shared" si="8"/>
        <v>567.6243802912029</v>
      </c>
      <c r="C24" s="4">
        <f t="shared" si="11"/>
        <v>36166.326393186602</v>
      </c>
      <c r="D24" s="4">
        <f t="shared" si="12"/>
        <v>40720.576810503975</v>
      </c>
      <c r="E24" s="4">
        <f t="shared" si="13"/>
        <v>41430.506657899132</v>
      </c>
      <c r="F24" s="4">
        <f t="shared" si="14"/>
        <v>15547.596455651314</v>
      </c>
      <c r="G24" s="4">
        <f t="shared" si="7"/>
        <v>13683946.532985136</v>
      </c>
      <c r="H24" s="4">
        <f t="shared" si="15"/>
        <v>1183336.1285363887</v>
      </c>
      <c r="I24" s="4">
        <f t="shared" si="19"/>
        <v>6173.331748661175</v>
      </c>
      <c r="J24" s="4">
        <f t="shared" si="19"/>
        <v>886.51043743723369</v>
      </c>
      <c r="K24" s="4">
        <f t="shared" si="19"/>
        <v>655.56430736599623</v>
      </c>
      <c r="L24" s="4">
        <f t="shared" si="19"/>
        <v>139.31256822727283</v>
      </c>
      <c r="M24" s="4">
        <f t="shared" si="19"/>
        <v>449.48118771123825</v>
      </c>
      <c r="N24" s="4">
        <f t="shared" si="19"/>
        <v>395.4251081383909</v>
      </c>
      <c r="O24" s="4">
        <f t="shared" si="19"/>
        <v>381.37831071409681</v>
      </c>
      <c r="P24" s="4">
        <f t="shared" si="19"/>
        <v>166.21169053848064</v>
      </c>
      <c r="R24" s="4">
        <f t="shared" si="16"/>
        <v>28349.830307628545</v>
      </c>
      <c r="S24" s="4">
        <f t="shared" si="17"/>
        <v>84768.743629583216</v>
      </c>
      <c r="T24" s="4">
        <f t="shared" si="17"/>
        <v>21028.73367240548</v>
      </c>
      <c r="U24" s="4">
        <f t="shared" si="10"/>
        <v>6837.1462693444264</v>
      </c>
    </row>
    <row r="25" spans="1:21" x14ac:dyDescent="0.25">
      <c r="A25" s="2">
        <v>2035</v>
      </c>
      <c r="B25" s="4">
        <f t="shared" si="8"/>
        <v>666.25879211644053</v>
      </c>
      <c r="C25" s="4">
        <f t="shared" si="11"/>
        <v>37033.294213265784</v>
      </c>
      <c r="D25" s="4">
        <f t="shared" si="12"/>
        <v>43605.175729410548</v>
      </c>
      <c r="E25" s="4">
        <f t="shared" si="13"/>
        <v>47064.902023477393</v>
      </c>
      <c r="F25" s="4">
        <f t="shared" si="14"/>
        <v>16086.177468429549</v>
      </c>
      <c r="G25" s="4">
        <f t="shared" si="7"/>
        <v>15568088.023964364</v>
      </c>
      <c r="H25" s="4">
        <f t="shared" si="15"/>
        <v>1320547.4799185831</v>
      </c>
      <c r="I25" s="4">
        <f t="shared" si="19"/>
        <v>6172.6648659677003</v>
      </c>
      <c r="J25" s="4">
        <f t="shared" si="19"/>
        <v>985.70694866564406</v>
      </c>
      <c r="K25" s="4">
        <f t="shared" si="19"/>
        <v>727.18874920921667</v>
      </c>
      <c r="L25" s="4">
        <f t="shared" si="19"/>
        <v>152.50881253382815</v>
      </c>
      <c r="M25" s="4">
        <f t="shared" si="19"/>
        <v>494.83344258569895</v>
      </c>
      <c r="N25" s="4">
        <f t="shared" si="19"/>
        <v>431.83625767429356</v>
      </c>
      <c r="O25" s="4">
        <f t="shared" si="19"/>
        <v>429.54424218871907</v>
      </c>
      <c r="P25" s="4">
        <f t="shared" si="19"/>
        <v>191.15957534878652</v>
      </c>
      <c r="R25" s="4">
        <f t="shared" si="16"/>
        <v>30455.418042655732</v>
      </c>
      <c r="S25" s="4">
        <f t="shared" si="17"/>
        <v>99932.868367543619</v>
      </c>
      <c r="T25" s="4">
        <f t="shared" si="17"/>
        <v>24155.671777162937</v>
      </c>
      <c r="U25" s="4">
        <f t="shared" si="10"/>
        <v>9658.8310845702745</v>
      </c>
    </row>
    <row r="26" spans="1:21" x14ac:dyDescent="0.25">
      <c r="A26" s="2">
        <v>2036</v>
      </c>
      <c r="B26" s="4">
        <f t="shared" si="8"/>
        <v>782.03261432274655</v>
      </c>
      <c r="C26" s="4">
        <f t="shared" si="11"/>
        <v>37921.044713700212</v>
      </c>
      <c r="D26" s="4">
        <f t="shared" si="12"/>
        <v>46694.116324558076</v>
      </c>
      <c r="E26" s="4">
        <f t="shared" si="13"/>
        <v>53465.55427791745</v>
      </c>
      <c r="F26" s="4">
        <f t="shared" si="14"/>
        <v>16643.415352586755</v>
      </c>
      <c r="G26" s="4">
        <f t="shared" si="7"/>
        <v>17711656.804393474</v>
      </c>
      <c r="H26" s="4">
        <f t="shared" si="15"/>
        <v>1473668.8964919874</v>
      </c>
      <c r="I26" s="4">
        <f t="shared" si="19"/>
        <v>6171.9980553151499</v>
      </c>
      <c r="J26" s="4">
        <f t="shared" si="19"/>
        <v>1096.0031011665633</v>
      </c>
      <c r="K26" s="4">
        <f t="shared" si="19"/>
        <v>806.6386028567573</v>
      </c>
      <c r="L26" s="4">
        <f t="shared" si="19"/>
        <v>166.95505794232426</v>
      </c>
      <c r="M26" s="4">
        <f t="shared" si="19"/>
        <v>544.7616999235139</v>
      </c>
      <c r="N26" s="4">
        <f t="shared" si="19"/>
        <v>471.60018320554826</v>
      </c>
      <c r="O26" s="4">
        <f t="shared" si="19"/>
        <v>483.79325938070707</v>
      </c>
      <c r="P26" s="4">
        <f t="shared" si="19"/>
        <v>219.85206413064154</v>
      </c>
      <c r="R26" s="4">
        <f t="shared" si="16"/>
        <v>32717.391183231677</v>
      </c>
      <c r="S26" s="4">
        <f t="shared" si="17"/>
        <v>117809.67550732473</v>
      </c>
      <c r="T26" s="4">
        <f t="shared" si="17"/>
        <v>27747.580434275373</v>
      </c>
      <c r="U26" s="4">
        <f t="shared" si="10"/>
        <v>13645.02297377445</v>
      </c>
    </row>
    <row r="27" spans="1:21" x14ac:dyDescent="0.25">
      <c r="A27" s="2">
        <v>2037</v>
      </c>
      <c r="B27" s="4">
        <f t="shared" si="8"/>
        <v>917.92411162295946</v>
      </c>
      <c r="C27" s="4">
        <f t="shared" si="11"/>
        <v>38830.076090377595</v>
      </c>
      <c r="D27" s="4">
        <f t="shared" si="12"/>
        <v>50001.87392573167</v>
      </c>
      <c r="E27" s="4">
        <f t="shared" si="13"/>
        <v>60736.671518385367</v>
      </c>
      <c r="F27" s="4">
        <f t="shared" si="14"/>
        <v>17219.956396873171</v>
      </c>
      <c r="G27" s="4">
        <f t="shared" si="7"/>
        <v>20150373.396766949</v>
      </c>
      <c r="H27" s="4">
        <f t="shared" si="15"/>
        <v>1644545.1977401113</v>
      </c>
      <c r="I27" s="4">
        <f t="shared" si="19"/>
        <v>6171.3313166957414</v>
      </c>
      <c r="J27" s="4">
        <f t="shared" si="19"/>
        <v>1218.6408946318422</v>
      </c>
      <c r="K27" s="4">
        <f t="shared" si="19"/>
        <v>894.76884278843659</v>
      </c>
      <c r="L27" s="4">
        <f t="shared" si="19"/>
        <v>182.76970956246933</v>
      </c>
      <c r="M27" s="4">
        <f t="shared" si="19"/>
        <v>599.72767433187505</v>
      </c>
      <c r="N27" s="4">
        <f t="shared" si="19"/>
        <v>515.02561178467283</v>
      </c>
      <c r="O27" s="4">
        <f t="shared" si="19"/>
        <v>544.89362173635266</v>
      </c>
      <c r="P27" s="4">
        <f t="shared" si="19"/>
        <v>252.8512109022665</v>
      </c>
      <c r="R27" s="4">
        <f t="shared" si="16"/>
        <v>35147.364726281849</v>
      </c>
      <c r="S27" s="4">
        <f t="shared" si="17"/>
        <v>138884.43181771849</v>
      </c>
      <c r="T27" s="4">
        <f t="shared" si="17"/>
        <v>31873.600000000039</v>
      </c>
      <c r="U27" s="4">
        <f t="shared" si="10"/>
        <v>19276.313078117782</v>
      </c>
    </row>
    <row r="28" spans="1:21" x14ac:dyDescent="0.25">
      <c r="A28" s="2">
        <v>2038</v>
      </c>
      <c r="B28" s="4">
        <f t="shared" si="8"/>
        <v>1077.4290729914019</v>
      </c>
      <c r="C28" s="4">
        <f t="shared" si="11"/>
        <v>39760.898481781041</v>
      </c>
      <c r="D28" s="4">
        <f t="shared" si="12"/>
        <v>53543.949278462489</v>
      </c>
      <c r="E28" s="4">
        <f t="shared" si="13"/>
        <v>68996.633757070493</v>
      </c>
      <c r="F28" s="4">
        <f t="shared" si="14"/>
        <v>17816.469277991455</v>
      </c>
      <c r="G28" s="4">
        <f t="shared" si="7"/>
        <v>22924876.679431442</v>
      </c>
      <c r="H28" s="4">
        <f t="shared" si="15"/>
        <v>1835235.1154645998</v>
      </c>
      <c r="I28" s="4">
        <f t="shared" si="19"/>
        <v>6170.664650101694</v>
      </c>
      <c r="J28" s="4">
        <f t="shared" si="19"/>
        <v>1355.0013029054408</v>
      </c>
      <c r="K28" s="4">
        <f t="shared" si="19"/>
        <v>992.52785471653203</v>
      </c>
      <c r="L28" s="4">
        <f t="shared" si="19"/>
        <v>200.08238831008816</v>
      </c>
      <c r="M28" s="4">
        <f t="shared" si="19"/>
        <v>660.23966701407005</v>
      </c>
      <c r="N28" s="4">
        <f t="shared" si="19"/>
        <v>562.44969836783548</v>
      </c>
      <c r="O28" s="4">
        <f t="shared" si="19"/>
        <v>613.71061554066705</v>
      </c>
      <c r="P28" s="4">
        <f t="shared" si="19"/>
        <v>290.80343233325954</v>
      </c>
      <c r="R28" s="4">
        <f t="shared" si="16"/>
        <v>37757.81633333335</v>
      </c>
      <c r="S28" s="4">
        <f t="shared" si="17"/>
        <v>163729.21254783717</v>
      </c>
      <c r="T28" s="4">
        <f t="shared" si="17"/>
        <v>36613.151887833541</v>
      </c>
      <c r="U28" s="4">
        <f t="shared" si="10"/>
        <v>27231.632119621871</v>
      </c>
    </row>
    <row r="29" spans="1:21" x14ac:dyDescent="0.25">
      <c r="A29" s="2">
        <v>2039</v>
      </c>
      <c r="B29" s="4">
        <f t="shared" si="8"/>
        <v>1264.6507403260546</v>
      </c>
      <c r="C29" s="4">
        <f t="shared" si="11"/>
        <v>40714.034255273189</v>
      </c>
      <c r="D29" s="4">
        <f t="shared" si="12"/>
        <v>57336.9411833021</v>
      </c>
      <c r="E29" s="4">
        <f t="shared" si="13"/>
        <v>78379.920249108094</v>
      </c>
      <c r="F29" s="4">
        <f t="shared" si="14"/>
        <v>18433.645836133026</v>
      </c>
      <c r="G29" s="4">
        <f t="shared" si="7"/>
        <v>26081401.094605129</v>
      </c>
      <c r="H29" s="4">
        <f t="shared" si="15"/>
        <v>2048036.0975561489</v>
      </c>
      <c r="I29" s="4">
        <f t="shared" si="19"/>
        <v>6169.9980555252268</v>
      </c>
      <c r="J29" s="4">
        <f t="shared" si="19"/>
        <v>1506.619824562933</v>
      </c>
      <c r="K29" s="4">
        <f t="shared" si="19"/>
        <v>1100.9676413387651</v>
      </c>
      <c r="L29" s="4">
        <f t="shared" si="19"/>
        <v>219.03499331318866</v>
      </c>
      <c r="M29" s="4">
        <f t="shared" si="19"/>
        <v>726.85726631588511</v>
      </c>
      <c r="N29" s="4">
        <f t="shared" si="19"/>
        <v>614.24064348538025</v>
      </c>
      <c r="O29" s="4">
        <f t="shared" si="19"/>
        <v>691.21880786033955</v>
      </c>
      <c r="P29" s="4">
        <f t="shared" si="19"/>
        <v>334.45217032989348</v>
      </c>
      <c r="R29" s="4">
        <f t="shared" si="16"/>
        <v>40562.150402009698</v>
      </c>
      <c r="S29" s="4">
        <f t="shared" si="17"/>
        <v>193018.43043659875</v>
      </c>
      <c r="T29" s="4">
        <f t="shared" si="17"/>
        <v>42057.467344810975</v>
      </c>
      <c r="U29" s="4">
        <f t="shared" si="10"/>
        <v>38470.104988086794</v>
      </c>
    </row>
    <row r="30" spans="1:21" x14ac:dyDescent="0.25">
      <c r="A30" s="2">
        <v>2040</v>
      </c>
      <c r="B30" s="4">
        <f t="shared" si="8"/>
        <v>1484.4053637487104</v>
      </c>
      <c r="C30" s="4">
        <f t="shared" si="11"/>
        <v>41690.018300243079</v>
      </c>
      <c r="D30" s="4">
        <f t="shared" si="12"/>
        <v>61398.624280779717</v>
      </c>
      <c r="E30" s="4">
        <f t="shared" si="13"/>
        <v>89039.298929956756</v>
      </c>
      <c r="F30" s="4">
        <f t="shared" si="14"/>
        <v>19072.20187737959</v>
      </c>
      <c r="G30" s="4">
        <f t="shared" si="7"/>
        <v>29672547.101114448</v>
      </c>
      <c r="H30" s="4">
        <f t="shared" si="15"/>
        <v>2285511.9878365947</v>
      </c>
      <c r="I30" s="4">
        <f t="shared" si="19"/>
        <v>6169.3315329585594</v>
      </c>
      <c r="J30" s="4">
        <f t="shared" si="19"/>
        <v>1675.2037735305773</v>
      </c>
      <c r="K30" s="4">
        <f t="shared" si="19"/>
        <v>1221.2551431327138</v>
      </c>
      <c r="L30" s="4">
        <f t="shared" si="19"/>
        <v>239.78286495338497</v>
      </c>
      <c r="M30" s="4">
        <f t="shared" si="19"/>
        <v>800.19652255298786</v>
      </c>
      <c r="N30" s="4">
        <f t="shared" si="19"/>
        <v>670.8005519501404</v>
      </c>
      <c r="O30" s="4">
        <f t="shared" si="19"/>
        <v>778.5158480906365</v>
      </c>
      <c r="P30" s="4">
        <f t="shared" si="19"/>
        <v>384.652455237141</v>
      </c>
      <c r="R30" s="4">
        <f t="shared" si="16"/>
        <v>43574.766896219116</v>
      </c>
      <c r="S30" s="4">
        <f t="shared" si="17"/>
        <v>227547.14267817602</v>
      </c>
      <c r="T30" s="4">
        <f t="shared" si="17"/>
        <v>48311.343554325889</v>
      </c>
      <c r="U30" s="4">
        <f t="shared" si="10"/>
        <v>54346.686650780532</v>
      </c>
    </row>
    <row r="31" spans="1:21" x14ac:dyDescent="0.25">
      <c r="A31" s="2">
        <v>2041</v>
      </c>
      <c r="B31" s="4">
        <f t="shared" si="8"/>
        <v>1742.3460989378311</v>
      </c>
      <c r="C31" s="4">
        <f t="shared" si="11"/>
        <v>42689.398328280215</v>
      </c>
      <c r="D31" s="4">
        <f t="shared" si="12"/>
        <v>65748.032346556472</v>
      </c>
      <c r="E31" s="4">
        <f t="shared" si="13"/>
        <v>101148.31360814522</v>
      </c>
      <c r="F31" s="4">
        <f t="shared" si="14"/>
        <v>19732.878003900507</v>
      </c>
      <c r="G31" s="4">
        <f t="shared" si="7"/>
        <v>33758157.710705824</v>
      </c>
      <c r="H31" s="4">
        <f t="shared" si="15"/>
        <v>2550523.9154611984</v>
      </c>
      <c r="I31" s="4">
        <f t="shared" si="19"/>
        <v>6168.6650823939135</v>
      </c>
      <c r="J31" s="4">
        <f t="shared" si="19"/>
        <v>1862.6515044465111</v>
      </c>
      <c r="K31" s="4">
        <f t="shared" si="19"/>
        <v>1354.6847960168025</v>
      </c>
      <c r="L31" s="4">
        <f t="shared" si="19"/>
        <v>262.49605807526137</v>
      </c>
      <c r="M31" s="4">
        <f t="shared" si="19"/>
        <v>880.9356449738234</v>
      </c>
      <c r="N31" s="4">
        <f t="shared" si="19"/>
        <v>732.56855479854448</v>
      </c>
      <c r="O31" s="4">
        <f t="shared" si="19"/>
        <v>876.83801255989931</v>
      </c>
      <c r="P31" s="4">
        <f t="shared" si="19"/>
        <v>442.38765493439604</v>
      </c>
      <c r="R31" s="4">
        <f t="shared" si="16"/>
        <v>46811.135288472207</v>
      </c>
      <c r="S31" s="4">
        <f t="shared" si="17"/>
        <v>268252.63278684544</v>
      </c>
      <c r="T31" s="4">
        <f t="shared" si="17"/>
        <v>55495.160868550767</v>
      </c>
      <c r="U31" s="4">
        <f t="shared" si="10"/>
        <v>76775.52090987975</v>
      </c>
    </row>
    <row r="32" spans="1:21" x14ac:dyDescent="0.25">
      <c r="A32" s="2">
        <v>2042</v>
      </c>
      <c r="B32" s="4">
        <f t="shared" si="8"/>
        <v>2045.1084337349464</v>
      </c>
      <c r="C32" s="4">
        <f t="shared" si="11"/>
        <v>43712.735180544354</v>
      </c>
      <c r="D32" s="4">
        <f t="shared" si="12"/>
        <v>70405.547487112839</v>
      </c>
      <c r="E32" s="4">
        <f t="shared" si="13"/>
        <v>114904.10940701536</v>
      </c>
      <c r="F32" s="4">
        <f t="shared" si="14"/>
        <v>20416.440472908831</v>
      </c>
      <c r="G32" s="4">
        <f t="shared" si="7"/>
        <v>38406315.714571238</v>
      </c>
      <c r="H32" s="4">
        <f t="shared" si="15"/>
        <v>2846264.7660392048</v>
      </c>
      <c r="I32" s="4">
        <f t="shared" si="19"/>
        <v>6167.9987038235113</v>
      </c>
      <c r="J32" s="4">
        <f t="shared" si="19"/>
        <v>2071.0737892529723</v>
      </c>
      <c r="K32" s="4">
        <f t="shared" si="19"/>
        <v>1502.6924610131675</v>
      </c>
      <c r="L32" s="4">
        <f t="shared" si="19"/>
        <v>287.36073579922532</v>
      </c>
      <c r="M32" s="4">
        <f t="shared" si="19"/>
        <v>969.82127354103511</v>
      </c>
      <c r="N32" s="4">
        <f t="shared" si="19"/>
        <v>800.02421870326214</v>
      </c>
      <c r="O32" s="4">
        <f t="shared" si="19"/>
        <v>987.57771232999164</v>
      </c>
      <c r="P32" s="4">
        <f t="shared" si="19"/>
        <v>508.78873792109192</v>
      </c>
      <c r="R32" s="4">
        <f t="shared" si="16"/>
        <v>50287.873994015114</v>
      </c>
      <c r="S32" s="4">
        <f t="shared" si="17"/>
        <v>316239.85320197017</v>
      </c>
      <c r="T32" s="4">
        <f t="shared" si="17"/>
        <v>63747.200000000099</v>
      </c>
      <c r="U32" s="4">
        <f t="shared" si="10"/>
        <v>108460.71718888728</v>
      </c>
    </row>
    <row r="33" spans="1:21" x14ac:dyDescent="0.25">
      <c r="A33" s="2">
        <v>2043</v>
      </c>
      <c r="B33" s="4">
        <f t="shared" si="8"/>
        <v>2400.4808851028629</v>
      </c>
      <c r="C33" s="4">
        <f t="shared" si="11"/>
        <v>44760.603142503431</v>
      </c>
      <c r="D33" s="4">
        <f t="shared" si="12"/>
        <v>75392.995653956168</v>
      </c>
      <c r="E33" s="4">
        <f t="shared" si="13"/>
        <v>130530.6424560711</v>
      </c>
      <c r="F33" s="4">
        <f t="shared" si="14"/>
        <v>21123.682085372278</v>
      </c>
      <c r="G33" s="4">
        <f t="shared" si="7"/>
        <v>43694478.217913419</v>
      </c>
      <c r="H33" s="4">
        <f t="shared" si="15"/>
        <v>3176297.6497835759</v>
      </c>
      <c r="I33" s="4">
        <f t="shared" si="19"/>
        <v>6167.3323972395747</v>
      </c>
      <c r="J33" s="4">
        <f t="shared" ref="J33:P33" si="20">J32*(1+J$7)</f>
        <v>2302.8175857325764</v>
      </c>
      <c r="K33" s="4">
        <f t="shared" si="20"/>
        <v>1666.8708758120604</v>
      </c>
      <c r="L33" s="4">
        <f t="shared" si="20"/>
        <v>314.58069536189532</v>
      </c>
      <c r="M33" s="4">
        <f t="shared" si="20"/>
        <v>1067.6753835300913</v>
      </c>
      <c r="N33" s="4">
        <f t="shared" si="20"/>
        <v>873.69126932806296</v>
      </c>
      <c r="O33" s="4">
        <f t="shared" si="20"/>
        <v>1112.3032121332828</v>
      </c>
      <c r="P33" s="4">
        <f t="shared" si="20"/>
        <v>585.15642773468926</v>
      </c>
      <c r="R33" s="4">
        <f t="shared" si="16"/>
        <v>54022.835704664176</v>
      </c>
      <c r="S33" s="4">
        <f t="shared" si="17"/>
        <v>372811.41927382344</v>
      </c>
      <c r="T33" s="4">
        <f t="shared" si="17"/>
        <v>73226.303775667111</v>
      </c>
      <c r="U33" s="4">
        <f t="shared" si="10"/>
        <v>153222.36871484373</v>
      </c>
    </row>
    <row r="34" spans="1:21" x14ac:dyDescent="0.25">
      <c r="A34" s="2">
        <v>2044</v>
      </c>
      <c r="B34" s="4">
        <f t="shared" si="8"/>
        <v>2817.6053575900714</v>
      </c>
      <c r="C34" s="4">
        <f t="shared" si="11"/>
        <v>45833.590266216292</v>
      </c>
      <c r="D34" s="4">
        <f t="shared" si="12"/>
        <v>80733.748923944979</v>
      </c>
      <c r="E34" s="4">
        <f t="shared" si="13"/>
        <v>148282.32608845597</v>
      </c>
      <c r="F34" s="4">
        <f t="shared" si="14"/>
        <v>21855.423105509828</v>
      </c>
      <c r="G34" s="4">
        <f t="shared" si="7"/>
        <v>49710767.388483524</v>
      </c>
      <c r="H34" s="4">
        <f t="shared" si="15"/>
        <v>3544598.8301573568</v>
      </c>
      <c r="I34" s="4">
        <f t="shared" si="19"/>
        <v>6166.6661626343275</v>
      </c>
      <c r="J34" s="4">
        <f t="shared" si="19"/>
        <v>2560.4924656363742</v>
      </c>
      <c r="K34" s="4">
        <f t="shared" si="19"/>
        <v>1848.9867945149149</v>
      </c>
      <c r="L34" s="4">
        <f t="shared" si="19"/>
        <v>344.37903849019995</v>
      </c>
      <c r="M34" s="4">
        <f t="shared" si="19"/>
        <v>1175.4028867958161</v>
      </c>
      <c r="N34" s="4">
        <f t="shared" si="19"/>
        <v>954.14165753301006</v>
      </c>
      <c r="O34" s="4">
        <f t="shared" si="19"/>
        <v>1252.7808397002498</v>
      </c>
      <c r="P34" s="4">
        <f t="shared" si="19"/>
        <v>672.9866826814997</v>
      </c>
      <c r="R34" s="4">
        <f t="shared" si="16"/>
        <v>58035.199060522478</v>
      </c>
      <c r="S34" s="4">
        <f t="shared" si="17"/>
        <v>439502.96881840535</v>
      </c>
      <c r="T34" s="4">
        <f t="shared" si="17"/>
        <v>84114.934689621994</v>
      </c>
      <c r="U34" s="4">
        <f t="shared" si="10"/>
        <v>216457.11814445708</v>
      </c>
    </row>
    <row r="35" spans="1:21" x14ac:dyDescent="0.25">
      <c r="A35" s="2">
        <v>2045</v>
      </c>
      <c r="B35" s="4">
        <f t="shared" si="8"/>
        <v>3307.2123174936614</v>
      </c>
      <c r="C35" s="4">
        <f t="shared" si="11"/>
        <v>46932.298700341082</v>
      </c>
      <c r="D35" s="4">
        <f t="shared" si="12"/>
        <v>86452.835025034117</v>
      </c>
      <c r="E35" s="4">
        <f t="shared" si="13"/>
        <v>168448.17290777474</v>
      </c>
      <c r="F35" s="4">
        <f t="shared" si="14"/>
        <v>22612.512212140438</v>
      </c>
      <c r="G35" s="4">
        <f t="shared" si="7"/>
        <v>56555438.928180538</v>
      </c>
      <c r="H35" s="4">
        <f t="shared" si="15"/>
        <v>3955605.630224545</v>
      </c>
      <c r="I35" s="5">
        <f t="shared" si="19"/>
        <v>6165.9999999999945</v>
      </c>
      <c r="J35" s="5">
        <f t="shared" si="19"/>
        <v>2846.9999999999973</v>
      </c>
      <c r="K35" s="5">
        <f t="shared" si="19"/>
        <v>2051.0000000000027</v>
      </c>
      <c r="L35" s="5">
        <f t="shared" si="19"/>
        <v>377.00000000000023</v>
      </c>
      <c r="M35" s="5">
        <f t="shared" si="19"/>
        <v>1294</v>
      </c>
      <c r="N35" s="5">
        <f t="shared" si="19"/>
        <v>1041.999999999998</v>
      </c>
      <c r="O35" s="5">
        <f t="shared" si="19"/>
        <v>1411.0000000000009</v>
      </c>
      <c r="P35" s="5">
        <f t="shared" si="19"/>
        <v>774.00000000000011</v>
      </c>
      <c r="R35" s="4">
        <f t="shared" si="16"/>
        <v>62345.567130302981</v>
      </c>
      <c r="S35" s="4">
        <f t="shared" si="17"/>
        <v>518124.84707802755</v>
      </c>
      <c r="T35" s="4">
        <f t="shared" si="17"/>
        <v>96622.687108651822</v>
      </c>
      <c r="U35" s="4">
        <f t="shared" si="10"/>
        <v>305788.79825700284</v>
      </c>
    </row>
  </sheetData>
  <phoneticPr fontId="2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"/>
  <sheetViews>
    <sheetView zoomScale="130" zoomScaleNormal="130" workbookViewId="0">
      <selection activeCell="K4" sqref="K4"/>
    </sheetView>
  </sheetViews>
  <sheetFormatPr defaultRowHeight="15.75" x14ac:dyDescent="0.15"/>
  <cols>
    <col min="1" max="1" width="2.625" style="7" customWidth="1"/>
    <col min="2" max="2" width="13.625" style="7" bestFit="1" customWidth="1"/>
    <col min="3" max="7" width="20.125" style="7" customWidth="1"/>
    <col min="8" max="8" width="2.625" style="7" customWidth="1"/>
    <col min="9" max="16384" width="9" style="7"/>
  </cols>
  <sheetData>
    <row r="2" spans="2:7" x14ac:dyDescent="0.15">
      <c r="B2" s="6"/>
      <c r="C2" s="6" t="s">
        <v>31</v>
      </c>
      <c r="D2" s="6" t="s">
        <v>32</v>
      </c>
      <c r="E2" s="6" t="s">
        <v>33</v>
      </c>
      <c r="F2" s="6" t="s">
        <v>34</v>
      </c>
      <c r="G2" s="6" t="s">
        <v>35</v>
      </c>
    </row>
    <row r="3" spans="2:7" ht="57.75" customHeight="1" x14ac:dyDescent="0.15">
      <c r="B3" s="8" t="s">
        <v>36</v>
      </c>
      <c r="C3" s="8"/>
      <c r="D3" s="8"/>
      <c r="E3" s="8"/>
      <c r="F3" s="8"/>
      <c r="G3" s="8"/>
    </row>
    <row r="4" spans="2:7" ht="57.75" customHeight="1" x14ac:dyDescent="0.15">
      <c r="B4" s="8" t="s">
        <v>37</v>
      </c>
      <c r="C4" s="8"/>
      <c r="D4" s="8"/>
      <c r="E4" s="8"/>
      <c r="F4" s="8"/>
      <c r="G4" s="8"/>
    </row>
  </sheetData>
  <phoneticPr fontId="2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5.75" x14ac:dyDescent="0.25"/>
  <cols>
    <col min="1" max="1" width="9" style="1" customWidth="1"/>
    <col min="2" max="16384" width="9" style="1"/>
  </cols>
  <sheetData/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Market</vt:lpstr>
      <vt:lpstr>EdgeAI_Trend</vt:lpstr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2023-08-14T05:44:14Z</dcterms:modified>
</cp:coreProperties>
</file>