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2cook-public\01基本設計\03DB設計\"/>
    </mc:Choice>
  </mc:AlternateContent>
  <xr:revisionPtr revIDLastSave="0" documentId="8_{6E61D6AA-479D-41CE-A088-61590B674CE2}" xr6:coauthVersionLast="47" xr6:coauthVersionMax="47" xr10:uidLastSave="{00000000-0000-0000-0000-000000000000}"/>
  <bookViews>
    <workbookView xWindow="810" yWindow="-13620" windowWidth="20910" windowHeight="13740"/>
  </bookViews>
  <sheets>
    <sheet name="テーブル定義書" sheetId="1" r:id="rId1"/>
    <sheet name="ユーザマスタ" sheetId="2" r:id="rId2"/>
    <sheet name="汎用マスタ" sheetId="3" r:id="rId3"/>
    <sheet name="食材テーブル" sheetId="4" r:id="rId4"/>
    <sheet name="マスタ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6" i="4" l="1"/>
  <c r="B144" i="4"/>
  <c r="B132" i="4"/>
  <c r="B124" i="4"/>
  <c r="B109" i="4"/>
  <c r="B103" i="4"/>
  <c r="B102" i="4"/>
  <c r="B84" i="4"/>
  <c r="B78" i="4"/>
  <c r="B73" i="4"/>
  <c r="B72" i="4"/>
  <c r="B71" i="4"/>
  <c r="B70" i="4"/>
  <c r="B69" i="4"/>
  <c r="B68" i="4"/>
  <c r="B67" i="4"/>
  <c r="B66" i="4"/>
  <c r="B65" i="4"/>
  <c r="B61" i="4"/>
  <c r="B43" i="4"/>
  <c r="B38" i="4"/>
  <c r="B37" i="4"/>
  <c r="B36" i="4"/>
  <c r="B24" i="4"/>
  <c r="S21" i="4"/>
  <c r="S20" i="4"/>
  <c r="S19" i="4"/>
  <c r="S18" i="4"/>
  <c r="S14" i="4"/>
  <c r="Q14" i="4"/>
  <c r="B14" i="4"/>
  <c r="B100" i="4" s="1"/>
  <c r="S13" i="4"/>
  <c r="Q13" i="4"/>
  <c r="B13" i="4"/>
  <c r="B58" i="4" s="1"/>
  <c r="S12" i="4"/>
  <c r="Q12" i="4"/>
  <c r="B117" i="4" s="1"/>
  <c r="S11" i="4"/>
  <c r="Q11" i="4"/>
  <c r="B116" i="4" s="1"/>
  <c r="S10" i="4"/>
  <c r="Q10" i="4"/>
  <c r="B115" i="4" s="1"/>
  <c r="S9" i="4"/>
  <c r="Q9" i="4"/>
  <c r="B114" i="4" s="1"/>
  <c r="S8" i="4"/>
  <c r="Q8" i="4"/>
  <c r="B113" i="4" s="1"/>
  <c r="S7" i="4"/>
  <c r="Q7" i="4"/>
  <c r="B112" i="4" s="1"/>
  <c r="S6" i="4"/>
  <c r="Q6" i="4"/>
  <c r="B111" i="4" s="1"/>
  <c r="B6" i="4"/>
  <c r="B92" i="4" s="1"/>
  <c r="S5" i="4"/>
  <c r="Q5" i="4"/>
  <c r="B110" i="4" s="1"/>
  <c r="B5" i="4"/>
  <c r="B91" i="4" s="1"/>
  <c r="S4" i="4"/>
  <c r="Q4" i="4"/>
  <c r="B77" i="4" s="1"/>
  <c r="S3" i="4"/>
  <c r="S2" i="4"/>
  <c r="B124" i="3"/>
  <c r="B122" i="3"/>
  <c r="B110" i="3"/>
  <c r="B102" i="3"/>
  <c r="B95" i="3"/>
  <c r="B93" i="3"/>
  <c r="B91" i="3"/>
  <c r="B85" i="3"/>
  <c r="B84" i="3"/>
  <c r="B82" i="3"/>
  <c r="B79" i="3"/>
  <c r="B78" i="3"/>
  <c r="B76" i="3"/>
  <c r="B70" i="3"/>
  <c r="B64" i="3"/>
  <c r="B59" i="3"/>
  <c r="B58" i="3"/>
  <c r="B57" i="3"/>
  <c r="B56" i="3"/>
  <c r="B55" i="3"/>
  <c r="B51" i="3"/>
  <c r="B49" i="3"/>
  <c r="B45" i="3"/>
  <c r="B37" i="3"/>
  <c r="B32" i="3"/>
  <c r="B31" i="3"/>
  <c r="B30" i="3"/>
  <c r="B20" i="3"/>
  <c r="S17" i="3"/>
  <c r="S16" i="3"/>
  <c r="S15" i="3"/>
  <c r="S14" i="3"/>
  <c r="S10" i="3"/>
  <c r="Q10" i="3"/>
  <c r="B10" i="3"/>
  <c r="S9" i="3"/>
  <c r="Q9" i="3"/>
  <c r="B9" i="3"/>
  <c r="B81" i="3" s="1"/>
  <c r="S8" i="3"/>
  <c r="Q8" i="3"/>
  <c r="B8" i="3"/>
  <c r="B80" i="3" s="1"/>
  <c r="S7" i="3"/>
  <c r="Q7" i="3"/>
  <c r="B94" i="3" s="1"/>
  <c r="B7" i="3"/>
  <c r="B46" i="3" s="1"/>
  <c r="S6" i="3"/>
  <c r="Q6" i="3"/>
  <c r="B6" i="3"/>
  <c r="S5" i="3"/>
  <c r="Q5" i="3"/>
  <c r="B92" i="3" s="1"/>
  <c r="B5" i="3"/>
  <c r="B44" i="3" s="1"/>
  <c r="S4" i="3"/>
  <c r="Q4" i="3"/>
  <c r="B87" i="3" s="1"/>
  <c r="S3" i="3"/>
  <c r="S2" i="3"/>
  <c r="B139" i="2"/>
  <c r="B137" i="2"/>
  <c r="B125" i="2"/>
  <c r="B117" i="2"/>
  <c r="B110" i="2"/>
  <c r="B109" i="2"/>
  <c r="B108" i="2"/>
  <c r="B103" i="2"/>
  <c r="B99" i="2"/>
  <c r="B97" i="2"/>
  <c r="B96" i="2"/>
  <c r="B95" i="2"/>
  <c r="B92" i="2"/>
  <c r="B91" i="2"/>
  <c r="B90" i="2"/>
  <c r="B79" i="2"/>
  <c r="B74" i="2"/>
  <c r="B73" i="2"/>
  <c r="B68" i="2"/>
  <c r="B67" i="2"/>
  <c r="B66" i="2"/>
  <c r="B65" i="2"/>
  <c r="B64" i="2"/>
  <c r="B63" i="2"/>
  <c r="B62" i="2"/>
  <c r="B61" i="2"/>
  <c r="B57" i="2"/>
  <c r="B53" i="2"/>
  <c r="B52" i="2"/>
  <c r="B51" i="2"/>
  <c r="B46" i="2"/>
  <c r="B40" i="2"/>
  <c r="B35" i="2"/>
  <c r="B34" i="2"/>
  <c r="B33" i="2"/>
  <c r="B23" i="2"/>
  <c r="T20" i="2"/>
  <c r="T19" i="2"/>
  <c r="T18" i="2"/>
  <c r="T17" i="2"/>
  <c r="T16" i="2"/>
  <c r="T13" i="2"/>
  <c r="R13" i="2"/>
  <c r="B55" i="2" s="1"/>
  <c r="B13" i="2"/>
  <c r="B94" i="2" s="1"/>
  <c r="T12" i="2"/>
  <c r="R12" i="2"/>
  <c r="B12" i="2"/>
  <c r="B93" i="2" s="1"/>
  <c r="T11" i="2"/>
  <c r="R11" i="2"/>
  <c r="T10" i="2"/>
  <c r="R10" i="2"/>
  <c r="T9" i="2"/>
  <c r="R9" i="2"/>
  <c r="T8" i="2"/>
  <c r="R8" i="2"/>
  <c r="B107" i="2" s="1"/>
  <c r="T7" i="2"/>
  <c r="R7" i="2"/>
  <c r="B106" i="2" s="1"/>
  <c r="T6" i="2"/>
  <c r="R6" i="2"/>
  <c r="B105" i="2" s="1"/>
  <c r="B6" i="2"/>
  <c r="B48" i="2" s="1"/>
  <c r="T5" i="2"/>
  <c r="R5" i="2"/>
  <c r="B104" i="2" s="1"/>
  <c r="B5" i="2"/>
  <c r="B47" i="2" s="1"/>
  <c r="T4" i="2"/>
  <c r="R4" i="2"/>
  <c r="B72" i="2" s="1"/>
  <c r="T3" i="2"/>
  <c r="T2" i="2"/>
  <c r="R104" i="1"/>
  <c r="R103" i="1"/>
  <c r="R102" i="1"/>
  <c r="R101" i="1"/>
  <c r="R100" i="1"/>
  <c r="B100" i="1"/>
  <c r="B101" i="1" s="1"/>
  <c r="B102" i="1" s="1"/>
  <c r="B103" i="1" s="1"/>
  <c r="B104" i="1" s="1"/>
  <c r="R99" i="1"/>
  <c r="B99" i="1"/>
  <c r="R98" i="1"/>
  <c r="R93" i="1"/>
  <c r="R92" i="1"/>
  <c r="R91" i="1"/>
  <c r="R90" i="1"/>
  <c r="R89" i="1"/>
  <c r="R88" i="1"/>
  <c r="R87" i="1"/>
  <c r="B87" i="1"/>
  <c r="B88" i="1" s="1"/>
  <c r="B89" i="1" s="1"/>
  <c r="B90" i="1" s="1"/>
  <c r="B91" i="1" s="1"/>
  <c r="B92" i="1" s="1"/>
  <c r="B93" i="1" s="1"/>
  <c r="R86" i="1"/>
  <c r="R81" i="1"/>
  <c r="R80" i="1"/>
  <c r="R79" i="1"/>
  <c r="B79" i="1"/>
  <c r="B80" i="1" s="1"/>
  <c r="B81" i="1" s="1"/>
  <c r="R78" i="1"/>
  <c r="B78" i="1"/>
  <c r="R77" i="1"/>
  <c r="B77" i="1"/>
  <c r="R76" i="1"/>
  <c r="R71" i="1"/>
  <c r="R70" i="1"/>
  <c r="R69" i="1"/>
  <c r="R68" i="1"/>
  <c r="R67" i="1"/>
  <c r="R66" i="1"/>
  <c r="B66" i="1"/>
  <c r="B67" i="1" s="1"/>
  <c r="B68" i="1" s="1"/>
  <c r="B69" i="1" s="1"/>
  <c r="B70" i="1" s="1"/>
  <c r="B71" i="1" s="1"/>
  <c r="R65" i="1"/>
  <c r="R60" i="1"/>
  <c r="R59" i="1"/>
  <c r="R58" i="1"/>
  <c r="R57" i="1"/>
  <c r="R56" i="1"/>
  <c r="R55" i="1"/>
  <c r="R54" i="1"/>
  <c r="R53" i="1"/>
  <c r="R52" i="1"/>
  <c r="B52" i="1"/>
  <c r="B53" i="1" s="1"/>
  <c r="B54" i="1" s="1"/>
  <c r="B55" i="1" s="1"/>
  <c r="B56" i="1" s="1"/>
  <c r="B57" i="1" s="1"/>
  <c r="B58" i="1" s="1"/>
  <c r="B59" i="1" s="1"/>
  <c r="B60" i="1" s="1"/>
  <c r="R51" i="1"/>
  <c r="R46" i="1"/>
  <c r="R45" i="1"/>
  <c r="R44" i="1"/>
  <c r="R43" i="1"/>
  <c r="R42" i="1"/>
  <c r="R41" i="1"/>
  <c r="R40" i="1"/>
  <c r="R39" i="1"/>
  <c r="R38" i="1"/>
  <c r="R37" i="1"/>
  <c r="B37" i="1"/>
  <c r="B38" i="1" s="1"/>
  <c r="B39" i="1" s="1"/>
  <c r="B40" i="1" s="1"/>
  <c r="B41" i="1" s="1"/>
  <c r="B42" i="1" s="1"/>
  <c r="B43" i="1" s="1"/>
  <c r="B44" i="1" s="1"/>
  <c r="B45" i="1" s="1"/>
  <c r="B46" i="1" s="1"/>
  <c r="R36" i="1"/>
  <c r="R31" i="1"/>
  <c r="R30" i="1"/>
  <c r="R29" i="1"/>
  <c r="R28" i="1"/>
  <c r="R27" i="1"/>
  <c r="B27" i="1"/>
  <c r="B28" i="1" s="1"/>
  <c r="B29" i="1" s="1"/>
  <c r="B30" i="1" s="1"/>
  <c r="B31" i="1" s="1"/>
  <c r="R26" i="1"/>
  <c r="B26" i="1"/>
  <c r="R25" i="1"/>
  <c r="R20" i="1"/>
  <c r="R19" i="1"/>
  <c r="R18" i="1"/>
  <c r="R17" i="1"/>
  <c r="R16" i="1"/>
  <c r="R15" i="1"/>
  <c r="R14" i="1"/>
  <c r="R13" i="1"/>
  <c r="R12" i="1"/>
  <c r="B12" i="1"/>
  <c r="B13" i="1" s="1"/>
  <c r="B14" i="1" s="1"/>
  <c r="B15" i="1" s="1"/>
  <c r="B16" i="1" s="1"/>
  <c r="B17" i="1" s="1"/>
  <c r="B18" i="1" s="1"/>
  <c r="B19" i="1" s="1"/>
  <c r="B20" i="1" s="1"/>
  <c r="R11" i="1"/>
  <c r="T7" i="1"/>
  <c r="T6" i="1"/>
  <c r="T5" i="1"/>
  <c r="T4" i="1"/>
  <c r="T3" i="1"/>
  <c r="T2" i="1"/>
  <c r="B30" i="2"/>
  <c r="B29" i="2"/>
  <c r="B33" i="4"/>
  <c r="B32" i="4"/>
  <c r="S11" i="3"/>
  <c r="B31" i="4"/>
  <c r="B30" i="4"/>
  <c r="B27" i="3"/>
  <c r="T14" i="2"/>
  <c r="B26" i="3"/>
  <c r="S15" i="4"/>
  <c r="B54" i="2" l="1"/>
  <c r="B47" i="3"/>
  <c r="B123" i="3"/>
  <c r="B7" i="4"/>
  <c r="B59" i="4"/>
  <c r="B99" i="4"/>
  <c r="B48" i="3"/>
  <c r="B79" i="4"/>
  <c r="B123" i="2"/>
  <c r="B77" i="3"/>
  <c r="B49" i="4"/>
  <c r="B101" i="4"/>
  <c r="B85" i="2"/>
  <c r="B124" i="2"/>
  <c r="B50" i="4"/>
  <c r="B90" i="4"/>
  <c r="B86" i="2"/>
  <c r="B51" i="4"/>
  <c r="B130" i="4"/>
  <c r="B87" i="2"/>
  <c r="B130" i="2"/>
  <c r="B105" i="4"/>
  <c r="B131" i="4"/>
  <c r="B7" i="2"/>
  <c r="B136" i="2"/>
  <c r="B108" i="3"/>
  <c r="B109" i="3"/>
  <c r="B137" i="4"/>
  <c r="B138" i="2"/>
  <c r="B43" i="3"/>
  <c r="B83" i="3"/>
  <c r="B143" i="4"/>
  <c r="B63" i="3"/>
  <c r="B115" i="3"/>
  <c r="B121" i="3"/>
  <c r="B145" i="4"/>
  <c r="B65" i="3"/>
  <c r="B8" i="2" l="1"/>
  <c r="B49" i="2"/>
  <c r="B88" i="2"/>
  <c r="B93" i="4"/>
  <c r="B52" i="4"/>
  <c r="B8" i="4"/>
  <c r="B94" i="4" l="1"/>
  <c r="B53" i="4"/>
  <c r="B9" i="4"/>
  <c r="B50" i="2"/>
  <c r="B89" i="2"/>
  <c r="B9" i="2"/>
  <c r="B10" i="2" s="1"/>
  <c r="B11" i="2" s="1"/>
  <c r="B10" i="4" l="1"/>
  <c r="B95" i="4"/>
  <c r="B54" i="4"/>
  <c r="B96" i="4" l="1"/>
  <c r="B55" i="4"/>
  <c r="B11" i="4"/>
  <c r="B97" i="4" l="1"/>
  <c r="B56" i="4"/>
  <c r="B12" i="4"/>
  <c r="B98" i="4" l="1"/>
  <c r="B57" i="4"/>
</calcChain>
</file>

<file path=xl/sharedStrings.xml><?xml version="1.0" encoding="utf-8"?>
<sst xmlns="http://schemas.openxmlformats.org/spreadsheetml/2006/main" count="1137" uniqueCount="250">
  <si>
    <t>テーブル定義書</t>
  </si>
  <si>
    <t>DB名：</t>
  </si>
  <si>
    <t>tocook</t>
  </si>
  <si>
    <t>ユーザ名：</t>
  </si>
  <si>
    <t>DBパスワード：</t>
  </si>
  <si>
    <t>g68AeeRty3zx</t>
  </si>
  <si>
    <t>ユーザマスタ</t>
  </si>
  <si>
    <t>cook_user_mst</t>
  </si>
  <si>
    <t>システムの利用者情報を管理するテーブル</t>
  </si>
  <si>
    <t>No.</t>
  </si>
  <si>
    <t>論理カラム名</t>
  </si>
  <si>
    <t>物理カラム名</t>
  </si>
  <si>
    <t>KEY</t>
  </si>
  <si>
    <t>table</t>
  </si>
  <si>
    <t>NN</t>
  </si>
  <si>
    <t>UNSIGNED</t>
  </si>
  <si>
    <t>データ型(サイズ)</t>
  </si>
  <si>
    <t>初期値</t>
  </si>
  <si>
    <t>補足</t>
  </si>
  <si>
    <t>検索対象</t>
  </si>
  <si>
    <t>最小値</t>
  </si>
  <si>
    <t>最大値</t>
  </si>
  <si>
    <t>パターン(正規表現)</t>
  </si>
  <si>
    <t>文字種</t>
  </si>
  <si>
    <t>型</t>
  </si>
  <si>
    <t>変数名</t>
  </si>
  <si>
    <t>ユーザID</t>
  </si>
  <si>
    <t>user_id</t>
  </si>
  <si>
    <t>PK</t>
  </si>
  <si>
    <t>〇</t>
  </si>
  <si>
    <t>VARCHAR</t>
  </si>
  <si>
    <t>ID体系:user00000001~user99999999</t>
  </si>
  <si>
    <t>半角英数字</t>
  </si>
  <si>
    <t>String</t>
  </si>
  <si>
    <t>パスワード</t>
  </si>
  <si>
    <t>password</t>
  </si>
  <si>
    <t>ユーザ名</t>
  </si>
  <si>
    <t>user_name</t>
  </si>
  <si>
    <t>半角 / 全角</t>
  </si>
  <si>
    <t>秘密の質問ID</t>
  </si>
  <si>
    <t>secret_id</t>
  </si>
  <si>
    <t>汎用マスタから取得</t>
  </si>
  <si>
    <t>秘密の答え</t>
  </si>
  <si>
    <t>secret_answer</t>
  </si>
  <si>
    <t>パスワード間違え回数</t>
  </si>
  <si>
    <t>error_password</t>
  </si>
  <si>
    <t>SMALLINT</t>
  </si>
  <si>
    <t>10回以上間違えでアカウントをロック</t>
  </si>
  <si>
    <t>半角数字</t>
  </si>
  <si>
    <t>Byte</t>
  </si>
  <si>
    <t>アカウントロック</t>
  </si>
  <si>
    <t>lock</t>
  </si>
  <si>
    <t>BOOLEAN</t>
  </si>
  <si>
    <t>Boolean</t>
  </si>
  <si>
    <t>権限</t>
  </si>
  <si>
    <t>authority</t>
  </si>
  <si>
    <t>0:ユーザ / 1:管理者</t>
  </si>
  <si>
    <t>[0,1]</t>
  </si>
  <si>
    <t>更新日時</t>
  </si>
  <si>
    <t>update_datetime</t>
  </si>
  <si>
    <t>TIMESTAMP</t>
  </si>
  <si>
    <t>CURRENT_TIMESTAMP</t>
  </si>
  <si>
    <t>レコードが更新された日時を格納
YYYY-MM-DD hh:mm:ss</t>
  </si>
  <si>
    <t>日付</t>
  </si>
  <si>
    <t>Date</t>
  </si>
  <si>
    <t>バージョン</t>
  </si>
  <si>
    <t>version</t>
  </si>
  <si>
    <t>Short</t>
  </si>
  <si>
    <t>汎用マスタ</t>
  </si>
  <si>
    <t>common_mst</t>
  </si>
  <si>
    <t>汎用マスタ情報を管理するテーブル</t>
  </si>
  <si>
    <t>汎用マスタID</t>
  </si>
  <si>
    <t>common_id</t>
  </si>
  <si>
    <t>ID体系:com0001～com9999</t>
  </si>
  <si>
    <t>汎用マスタグループ</t>
  </si>
  <si>
    <t>common_group</t>
  </si>
  <si>
    <t>汎用マスタ名</t>
  </si>
  <si>
    <t>common_name</t>
  </si>
  <si>
    <t>汎用マスタ値</t>
  </si>
  <si>
    <t>common_value1</t>
  </si>
  <si>
    <t>common_value2</t>
  </si>
  <si>
    <t>食材マスタ</t>
  </si>
  <si>
    <t>food_mst</t>
  </si>
  <si>
    <t>食材情報を管理するテーブル</t>
  </si>
  <si>
    <t>食材ID</t>
  </si>
  <si>
    <t>food_id</t>
  </si>
  <si>
    <t>ID体系:food00000001～food99999999</t>
  </si>
  <si>
    <t>食材名</t>
  </si>
  <si>
    <t>food_name</t>
  </si>
  <si>
    <t>単位</t>
  </si>
  <si>
    <t>food_unit</t>
  </si>
  <si>
    <t>その他1</t>
  </si>
  <si>
    <t>others1</t>
  </si>
  <si>
    <t>100%の状態</t>
  </si>
  <si>
    <t>その他2</t>
  </si>
  <si>
    <t>others2</t>
  </si>
  <si>
    <t>50%の状態</t>
  </si>
  <si>
    <t>その他3</t>
  </si>
  <si>
    <t>others3</t>
  </si>
  <si>
    <t>25%の状態</t>
  </si>
  <si>
    <t>その他4</t>
  </si>
  <si>
    <t>others4</t>
  </si>
  <si>
    <t>12.5%の状態</t>
  </si>
  <si>
    <t>その他5</t>
  </si>
  <si>
    <t>others5</t>
  </si>
  <si>
    <t>6.25%の状態</t>
  </si>
  <si>
    <t>FK</t>
  </si>
  <si>
    <t>○</t>
  </si>
  <si>
    <t>料理マスタ</t>
  </si>
  <si>
    <t>cook_mst</t>
  </si>
  <si>
    <t>料理情報を管理するテーブル</t>
  </si>
  <si>
    <t>料理ID</t>
  </si>
  <si>
    <t>cook_id</t>
  </si>
  <si>
    <t>ID体系:cook00000001～cook99999999</t>
  </si>
  <si>
    <t>料理名</t>
  </si>
  <si>
    <t>cook_name</t>
  </si>
  <si>
    <t>手順</t>
  </si>
  <si>
    <t>cook_process</t>
  </si>
  <si>
    <t>金額</t>
  </si>
  <si>
    <t>cook_price</t>
  </si>
  <si>
    <t>BIGINT</t>
  </si>
  <si>
    <t>Long</t>
  </si>
  <si>
    <t>動画URL</t>
  </si>
  <si>
    <t>cook_movie</t>
  </si>
  <si>
    <t>その他URL</t>
  </si>
  <si>
    <t>cook_url</t>
  </si>
  <si>
    <t>共有フラグ</t>
  </si>
  <si>
    <t>cook_flg</t>
  </si>
  <si>
    <t>0：共有しない、1：共有する</t>
  </si>
  <si>
    <t>料理食材テーブル</t>
  </si>
  <si>
    <t>cook_food_tbl</t>
  </si>
  <si>
    <t>料理に使用する食材情報を管理するテーブル</t>
  </si>
  <si>
    <t>料理食材ID</t>
  </si>
  <si>
    <t>cook_food_id</t>
  </si>
  <si>
    <t>ID体系:cf0000000001～cf9999999999</t>
  </si>
  <si>
    <t>単位値</t>
  </si>
  <si>
    <t>unit_value</t>
  </si>
  <si>
    <t>何個必要か、その他の場合、1～5のどれかを指定</t>
  </si>
  <si>
    <t>ルーティンテーブル</t>
  </si>
  <si>
    <t>routine_mst</t>
  </si>
  <si>
    <t>ルーティン情報を管理するテーブル</t>
  </si>
  <si>
    <t>ルーティンID</t>
  </si>
  <si>
    <t>routine_id</t>
  </si>
  <si>
    <t>ID体系:routine00000001～routine99999999</t>
  </si>
  <si>
    <t>ルーティン名</t>
  </si>
  <si>
    <t>routine_name</t>
  </si>
  <si>
    <t>ルーティン最大日数</t>
  </si>
  <si>
    <t>routine_maxday</t>
  </si>
  <si>
    <t>１～７日</t>
  </si>
  <si>
    <t>ルーティン食事テーブル</t>
  </si>
  <si>
    <t>routine_eat_tbl</t>
  </si>
  <si>
    <t>ルーティン食事ID</t>
  </si>
  <si>
    <t>routine_eat_id</t>
  </si>
  <si>
    <t>ID体系:routine_eat000000001～routine_eat999999999</t>
  </si>
  <si>
    <t>routine_tbl</t>
  </si>
  <si>
    <t>ルーティン日数</t>
  </si>
  <si>
    <t>routine_day</t>
  </si>
  <si>
    <t>１～７日目</t>
  </si>
  <si>
    <t>ルーティン時間</t>
  </si>
  <si>
    <t>routine_time</t>
  </si>
  <si>
    <t>0：朝、1：昼、2：夜</t>
  </si>
  <si>
    <t>スケジュールテーブル</t>
  </si>
  <si>
    <t>schedule_tbl</t>
  </si>
  <si>
    <t>スケジュール情報を管理するテーブル</t>
  </si>
  <si>
    <t>スケジュールID</t>
  </si>
  <si>
    <t>schedule_id</t>
  </si>
  <si>
    <t>ID体系:schedule0000000001～schedule9999999999</t>
  </si>
  <si>
    <t>schedule_date</t>
  </si>
  <si>
    <t>DATE</t>
  </si>
  <si>
    <t>yyyy / MM / dd</t>
  </si>
  <si>
    <t>LocalDate</t>
  </si>
  <si>
    <t>時間</t>
  </si>
  <si>
    <t>schedule_time</t>
  </si>
  <si>
    <t>NN:NOT NULL制約(NULL不可)</t>
  </si>
  <si>
    <t>UNI:UNIQUE制約(重複不可)</t>
  </si>
  <si>
    <t>PK:PRIMARY KEY(主キー)</t>
  </si>
  <si>
    <t>FK:FOREIGN KEY(外部キー)</t>
  </si>
  <si>
    <r>
      <rPr>
        <sz val="11"/>
        <color rgb="FF000000"/>
        <rFont val="ＭＳ Ｐゴシック"/>
        <family val="3"/>
        <charset val="128"/>
      </rPr>
      <t>データ型</t>
    </r>
    <r>
      <rPr>
        <sz val="11"/>
        <color rgb="FF000000"/>
        <rFont val="Arial"/>
        <family val="2"/>
      </rPr>
      <t>(</t>
    </r>
    <r>
      <rPr>
        <sz val="11"/>
        <color rgb="FF000000"/>
        <rFont val="ＭＳ Ｐゴシック"/>
        <family val="3"/>
        <charset val="128"/>
      </rPr>
      <t>サイズ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</si>
  <si>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ＭＳ Ｐゴシック"/>
        <family val="3"/>
        <charset val="128"/>
      </rPr>
      <t>ユーザ</t>
    </r>
    <r>
      <rPr>
        <sz val="11"/>
        <color rgb="FF000000"/>
        <rFont val="Arial"/>
        <family val="2"/>
      </rPr>
      <t>ID</t>
    </r>
  </si>
  <si>
    <r>
      <rPr>
        <sz val="11"/>
        <color rgb="FF000000"/>
        <rFont val="Arial"/>
        <family val="2"/>
      </rPr>
      <t>ID</t>
    </r>
    <r>
      <rPr>
        <sz val="11"/>
        <color rgb="FF000000"/>
        <rFont val="ＭＳ Ｐゴシック"/>
        <family val="3"/>
        <charset val="128"/>
      </rPr>
      <t>体系</t>
    </r>
    <r>
      <rPr>
        <sz val="11"/>
        <color rgb="FF000000"/>
        <rFont val="Arial"/>
        <family val="2"/>
      </rPr>
      <t>:user00000001~user99999999</t>
    </r>
  </si>
  <si>
    <r>
      <rPr>
        <sz val="11"/>
        <color rgb="FF000000"/>
        <rFont val="ＭＳ Ｐゴシック"/>
        <family val="3"/>
        <charset val="128"/>
      </rPr>
      <t>秘密の質問</t>
    </r>
    <r>
      <rPr>
        <sz val="11"/>
        <color rgb="FF000000"/>
        <rFont val="Arial"/>
        <family val="2"/>
      </rPr>
      <t>ID</t>
    </r>
  </si>
  <si>
    <r>
      <rPr>
        <sz val="11"/>
        <color rgb="FF000000"/>
        <rFont val="Arial"/>
        <family val="2"/>
      </rPr>
      <t>0:</t>
    </r>
    <r>
      <rPr>
        <sz val="11"/>
        <color rgb="FF000000"/>
        <rFont val="ＭＳ Ｐゴシック"/>
        <family val="3"/>
        <charset val="128"/>
      </rPr>
      <t xml:space="preserve">ユーザ </t>
    </r>
    <r>
      <rPr>
        <sz val="11"/>
        <color rgb="FF000000"/>
        <rFont val="Arial"/>
        <family val="2"/>
      </rPr>
      <t>/ 1:</t>
    </r>
    <r>
      <rPr>
        <sz val="11"/>
        <color rgb="FF000000"/>
        <rFont val="ＭＳ Ｐゴシック"/>
        <family val="3"/>
        <charset val="128"/>
      </rPr>
      <t>管理者</t>
    </r>
  </si>
  <si>
    <r>
      <rPr>
        <sz val="11"/>
        <color rgb="FF000000"/>
        <rFont val="ＭＳ Ｐゴシック"/>
        <family val="3"/>
        <charset val="128"/>
      </rPr>
      <t>レコードが更新された日時を格納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Arial"/>
        <family val="2"/>
      </rPr>
      <t>YYYY-MM-DD hh:mm:ss</t>
    </r>
  </si>
  <si>
    <r>
      <rPr>
        <sz val="11"/>
        <color rgb="FF000000"/>
        <rFont val="Arial"/>
        <family val="2"/>
      </rPr>
      <t>FOREIGN KEY(</t>
    </r>
    <r>
      <rPr>
        <sz val="11"/>
        <color rgb="FF000000"/>
        <rFont val="ＭＳ Ｐゴシック"/>
        <family val="3"/>
        <charset val="128"/>
      </rPr>
      <t>外部キー</t>
    </r>
    <r>
      <rPr>
        <sz val="11"/>
        <color rgb="FF000000"/>
        <rFont val="Arial"/>
        <family val="2"/>
      </rPr>
      <t>)</t>
    </r>
  </si>
  <si>
    <t>テーブル名</t>
  </si>
  <si>
    <t>【GET】</t>
  </si>
  <si>
    <t xml:space="preserve">        ## 概要</t>
  </si>
  <si>
    <t xml:space="preserve">        ## 処理詳細</t>
  </si>
  <si>
    <t xml:space="preserve">        1. リクエストパラメータチェックを行う。</t>
  </si>
  <si>
    <t xml:space="preserve">          </t>
  </si>
  <si>
    <t xml:space="preserve">        | パラメータ     | 説明           | 型      | 文字種     | 必須 | デフォルト値 | 最小文字数(最小値) | 最大文字数(最大値) | パターン(正規表現) |</t>
  </si>
  <si>
    <t xml:space="preserve">        |----------------|----------------|---------|------------|------|--------------|--------------------|--------------------|--------------------|</t>
  </si>
  <si>
    <t xml:space="preserve">        | orderBy        | ソート項目     | Integer | 半角数字   | -    | 1            | -                  | -                  | [12]             |</t>
  </si>
  <si>
    <t xml:space="preserve">        | ascOrDesc      | 昇順／降順     | Integer | 半角数字   | -    | 1            | -                  | -                  | [12]               |</t>
  </si>
  <si>
    <t xml:space="preserve">        3. 取得した情報を返却する</t>
  </si>
  <si>
    <t>【POST】</t>
  </si>
  <si>
    <t xml:space="preserve">           | No | パラメータ     | 説明           | 型      | 文字種     | 必須 | デフォルト値 | 最小文字数(最小値) | 最大文字数(最大値) | パターン(正規表現) |</t>
  </si>
  <si>
    <t xml:space="preserve">           |----|----------------|----------------|---------|------------|------|--------------|--------------------|--------------------|--------------------|</t>
  </si>
  <si>
    <t xml:space="preserve">           | 論理名           | 物理名         | 導出元                                                                 |</t>
  </si>
  <si>
    <t xml:space="preserve">           |------------------|----------------|------------------------------------------------------------------------|</t>
  </si>
  <si>
    <t xml:space="preserve">           | 更新日時         | update_datetime | 設定しない ※デフォルト値の現在日時が設定される                   |</t>
  </si>
  <si>
    <t xml:space="preserve">           | バージョン       | version        | 設定しない ※デフォルト値の0が設定される                               |</t>
  </si>
  <si>
    <t>【PUT】</t>
  </si>
  <si>
    <t xml:space="preserve">        | No | パラメータ    | 説明           | 型      | 文字種     | 必須 | デフォルト値 | 最小文字数(最小値) | 最大文字数(最大値) | パターン(正規表現) |</t>
  </si>
  <si>
    <t xml:space="preserve">        |----|---------------|----------------|---------|------------|------|--------------|--------------------|--------------------|--------------------|</t>
  </si>
  <si>
    <t xml:space="preserve">           * 不一致の場合、409エラーとする。</t>
  </si>
  <si>
    <t xml:space="preserve">             | 論理名           | 物理名         | 導出元                                                                   |</t>
  </si>
  <si>
    <t xml:space="preserve">             |------------------|----------------|--------------------------------------------------------------------------|</t>
  </si>
  <si>
    <t xml:space="preserve">             | 更新日時         | update_datetime | 設定しない ※デフォルト値の現在日時が設定される                   |</t>
  </si>
  <si>
    <t xml:space="preserve">             | バージョン       | version        | リクエストパラメータ.versionをインクリメントして設定する                 |</t>
  </si>
  <si>
    <t xml:space="preserve">        5. レスポンスを返却する。</t>
  </si>
  <si>
    <t xml:space="preserve">           | No | パラメータ | 説明   | 型     | 文字種       | 必須 | デフォルト値 | 最小文字数(最小値) | 最大文字数(最大値) | パターン(正規表現) |</t>
  </si>
  <si>
    <t xml:space="preserve">           |----|------------|--------|--------|--------------|------|--------------|--------------------|--------------------|--------------------|</t>
  </si>
  <si>
    <t xml:space="preserve">        3. 取得した情報をレスポンスに設定し、返却する。</t>
  </si>
  <si>
    <t>【DELETE】</t>
  </si>
  <si>
    <t xml:space="preserve">           | No | パラメータ | 説明       | 型     | 文字種       | 必須 | デフォルト値 | 最小文字数(最小値) | 最大文字数(最大値) | パターン(正規表現) |</t>
  </si>
  <si>
    <t xml:space="preserve">           |----|------------|------------|--------|--------------|------|--------------|--------------------|--------------------|--------------------|</t>
  </si>
  <si>
    <t xml:space="preserve">        3. レスポンスを返却する。</t>
  </si>
  <si>
    <t>食材テーブル</t>
  </si>
  <si>
    <t>food_tbl</t>
  </si>
  <si>
    <r>
      <rPr>
        <sz val="11"/>
        <color rgb="FF000000"/>
        <rFont val="Arial"/>
        <family val="2"/>
      </rPr>
      <t>ID</t>
    </r>
    <r>
      <rPr>
        <sz val="11"/>
        <color rgb="FF000000"/>
        <rFont val="ＭＳ Ｐゴシック"/>
        <family val="3"/>
        <charset val="128"/>
      </rPr>
      <t>体系</t>
    </r>
    <r>
      <rPr>
        <sz val="11"/>
        <color rgb="FF000000"/>
        <rFont val="Arial"/>
        <family val="2"/>
      </rPr>
      <t>:food00000001</t>
    </r>
    <r>
      <rPr>
        <sz val="11"/>
        <color rgb="FF000000"/>
        <rFont val="ＭＳ Ｐゴシック"/>
        <family val="3"/>
        <charset val="128"/>
      </rPr>
      <t>～food</t>
    </r>
    <r>
      <rPr>
        <sz val="11"/>
        <color rgb="FF000000"/>
        <rFont val="Arial"/>
        <family val="2"/>
      </rPr>
      <t>99999999</t>
    </r>
  </si>
  <si>
    <t xml:space="preserve">        | orderBy        | ソート項目     | Integer | 半角数字   | -    | 1            | -                  | -                  | [1234]             |</t>
  </si>
  <si>
    <t>説明</t>
  </si>
  <si>
    <t>文字列</t>
  </si>
  <si>
    <t>-32768から+32767</t>
  </si>
  <si>
    <t>半角英数字記号</t>
  </si>
  <si>
    <t>Char</t>
  </si>
  <si>
    <t>0～65,535</t>
  </si>
  <si>
    <t>INTEGER</t>
  </si>
  <si>
    <t>-2147483648から+2147483647</t>
  </si>
  <si>
    <t>-128～127</t>
  </si>
  <si>
    <t>-9223372036854775808から
+9223372036854775807</t>
  </si>
  <si>
    <t>-32,768～32,767</t>
  </si>
  <si>
    <t>DECIMAL</t>
  </si>
  <si>
    <t>最大1000桁[訳注:原文ではno limit]</t>
  </si>
  <si>
    <t>Integer</t>
  </si>
  <si>
    <t>-2,147,483,648～
2,147,483,647</t>
  </si>
  <si>
    <t>NUMERIC</t>
  </si>
  <si>
    <t>-9,223,372,036,854,775,808～
9,223,372,036,854,775,807</t>
  </si>
  <si>
    <t>REAL</t>
  </si>
  <si>
    <t>6桁精度</t>
  </si>
  <si>
    <t>Double</t>
  </si>
  <si>
    <t>±1.79769313486231570E+308～
±4.94065645841246544E-324</t>
  </si>
  <si>
    <t>日付と時刻</t>
  </si>
  <si>
    <t>yyyy-MM-dd hh:mm:ss.SSS</t>
  </si>
  <si>
    <t>日付のみ</t>
  </si>
  <si>
    <t>yyyy-mm-dd</t>
  </si>
  <si>
    <t>INTERVAL</t>
  </si>
  <si>
    <t>時間間隔</t>
  </si>
  <si>
    <t>真偽値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</si>
</sst>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b/>
      <sz val="10"/>
      <color rgb="FF000000"/>
      <name val="游ゴシック"/>
      <family val="3"/>
      <charset val="128"/>
    </font>
    <font>
      <sz val="10"/>
      <color rgb="FFFFFFFF"/>
      <name val="游ゴシック"/>
      <family val="3"/>
      <charset val="128"/>
    </font>
    <font>
      <sz val="10"/>
      <color rgb="FFCC0000"/>
      <name val="游ゴシック"/>
      <family val="3"/>
      <charset val="128"/>
    </font>
    <font>
      <b/>
      <sz val="10"/>
      <color rgb="FFFFFFFF"/>
      <name val="游ゴシック"/>
      <family val="3"/>
      <charset val="128"/>
    </font>
    <font>
      <i/>
      <sz val="10"/>
      <color rgb="FF808080"/>
      <name val="游ゴシック"/>
      <family val="3"/>
      <charset val="128"/>
    </font>
    <font>
      <sz val="10"/>
      <color rgb="FF006600"/>
      <name val="游ゴシック"/>
      <family val="3"/>
      <charset val="128"/>
    </font>
    <font>
      <b/>
      <sz val="24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u/>
      <sz val="10"/>
      <color rgb="FF0000EE"/>
      <name val="游ゴシック"/>
      <family val="3"/>
      <charset val="128"/>
    </font>
    <font>
      <sz val="10"/>
      <color rgb="FF996600"/>
      <name val="游ゴシック"/>
      <family val="3"/>
      <charset val="128"/>
    </font>
    <font>
      <sz val="10"/>
      <color rgb="FF333333"/>
      <name val="游ゴシック"/>
      <family val="3"/>
      <charset val="128"/>
    </font>
    <font>
      <b/>
      <i/>
      <u/>
      <sz val="10"/>
      <color rgb="FF000000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5"/>
      <color rgb="FF000000"/>
      <name val="ＭＳ Ｐ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ＭＳ Ｐゴシック1"/>
      <charset val="128"/>
    </font>
    <font>
      <sz val="11"/>
      <color rgb="FF000000"/>
      <name val="Arial"/>
      <family val="2"/>
    </font>
    <font>
      <sz val="11"/>
      <color rgb="FF000000"/>
      <name val="Arial1"/>
      <family val="2"/>
    </font>
    <font>
      <sz val="10"/>
      <color rgb="FF000000"/>
      <name val="游ゴシック"/>
      <family val="3"/>
      <charset val="128"/>
    </font>
    <font>
      <sz val="11"/>
      <color rgb="FF000000"/>
      <name val="ＭＳ Ｐゴシック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Fon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7">
    <xf numFmtId="0" fontId="0" fillId="0" borderId="0" xfId="0"/>
    <xf numFmtId="0" fontId="15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0" fillId="9" borderId="0" xfId="0" applyFill="1" applyAlignment="1">
      <alignment horizontal="left"/>
    </xf>
    <xf numFmtId="0" fontId="15" fillId="9" borderId="2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horizontal="left" vertical="center" wrapText="1"/>
    </xf>
    <xf numFmtId="0" fontId="19" fillId="9" borderId="2" xfId="0" applyFont="1" applyFill="1" applyBorder="1" applyAlignment="1">
      <alignment horizontal="left" vertical="center" wrapText="1"/>
    </xf>
    <xf numFmtId="0" fontId="21" fillId="9" borderId="2" xfId="0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/>
    <xf numFmtId="0" fontId="21" fillId="0" borderId="0" xfId="0" applyFont="1" applyAlignment="1">
      <alignment horizontal="left" vertical="center"/>
    </xf>
    <xf numFmtId="0" fontId="0" fillId="10" borderId="0" xfId="0" applyFill="1" applyAlignment="1">
      <alignment horizontal="left"/>
    </xf>
    <xf numFmtId="0" fontId="22" fillId="10" borderId="0" xfId="0" applyFont="1" applyFill="1"/>
    <xf numFmtId="0" fontId="0" fillId="10" borderId="0" xfId="0" applyFill="1" applyAlignment="1">
      <alignment horizontal="left" vertical="center"/>
    </xf>
    <xf numFmtId="0" fontId="0" fillId="10" borderId="0" xfId="0" applyFill="1"/>
    <xf numFmtId="0" fontId="22" fillId="9" borderId="0" xfId="0" applyFont="1" applyFill="1"/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/>
    <xf numFmtId="0" fontId="1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5" fillId="0" borderId="2" xfId="0" applyFont="1" applyFill="1" applyBorder="1" applyAlignment="1">
      <alignment horizontal="left" vertical="center"/>
    </xf>
    <xf numFmtId="0" fontId="23" fillId="0" borderId="0" xfId="0" applyFont="1"/>
    <xf numFmtId="0" fontId="23" fillId="0" borderId="2" xfId="0" applyFont="1" applyBorder="1" applyAlignment="1">
      <alignment horizontal="left" vertical="center"/>
    </xf>
    <xf numFmtId="0" fontId="0" fillId="0" borderId="2" xfId="0" applyBorder="1"/>
    <xf numFmtId="0" fontId="23" fillId="0" borderId="2" xfId="0" applyFont="1" applyBorder="1" applyAlignment="1">
      <alignment horizontal="left" vertical="center" wrapText="1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9"/>
  <sheetViews>
    <sheetView tabSelected="1" workbookViewId="0">
      <selection activeCell="A99" sqref="A99"/>
    </sheetView>
  </sheetViews>
  <sheetFormatPr defaultRowHeight="13.5"/>
  <cols>
    <col min="1" max="1" width="2.75" style="2" customWidth="1"/>
    <col min="2" max="2" width="4.125" style="2" customWidth="1"/>
    <col min="3" max="3" width="26.5" style="2" customWidth="1"/>
    <col min="4" max="4" width="24.375" style="2" customWidth="1"/>
    <col min="5" max="5" width="4.75" style="2" customWidth="1"/>
    <col min="6" max="6" width="12.625" style="2" customWidth="1"/>
    <col min="7" max="7" width="3.625" style="2" customWidth="1"/>
    <col min="8" max="8" width="9.25" style="2" customWidth="1"/>
    <col min="9" max="9" width="15" style="6" customWidth="1"/>
    <col min="10" max="10" width="19.625" style="2" customWidth="1"/>
    <col min="11" max="11" width="45.875" style="2" customWidth="1"/>
    <col min="12" max="12" width="10.625" style="2" customWidth="1"/>
    <col min="13" max="14" width="7" style="2" customWidth="1"/>
    <col min="15" max="15" width="16.25" style="2" customWidth="1"/>
    <col min="16" max="16" width="14.25" style="6" customWidth="1"/>
    <col min="17" max="17" width="10" style="6" customWidth="1"/>
    <col min="18" max="18" width="19" style="2" customWidth="1"/>
    <col min="19" max="72" width="2.75" style="2" customWidth="1"/>
    <col min="73" max="1024" width="10.625" style="2" customWidth="1"/>
    <col min="1025" max="1025" width="9" style="1" customWidth="1"/>
    <col min="1026" max="16384" width="9" style="1"/>
  </cols>
  <sheetData>
    <row r="1" spans="2:20" s="1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2:20" s="1" customFormat="1" ht="18">
      <c r="B2" s="4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tr">
        <f>"DROP DATABASE IF EXISTS "&amp;D5&amp;"; /* 既存データベースがある場合は削除 */"</f>
        <v>DROP DATABASE IF EXISTS tocook; /* 既存データベースがある場合は削除 */</v>
      </c>
    </row>
    <row r="3" spans="2:20" s="1" customFormat="1" ht="18"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tr">
        <f>"CREATE DATABASE "&amp;D5&amp;"; /* データベース作成 */"</f>
        <v>CREATE DATABASE tocook; /* データベース作成 */</v>
      </c>
    </row>
    <row r="4" spans="2:20" s="1" customForma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tr">
        <f>"use "&amp;D5&amp;"; /* データベース選択 */"</f>
        <v>use tocook; /* データベース選択 */</v>
      </c>
    </row>
    <row r="5" spans="2:20" s="1" customFormat="1">
      <c r="B5" s="2"/>
      <c r="C5" s="5" t="s">
        <v>1</v>
      </c>
      <c r="D5" s="5" t="s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tr">
        <f>"DROP USER IF EXISTS "&amp;D6&amp;"; /* 既存ユーザが存在する場合は削除 */"</f>
        <v>DROP USER IF EXISTS tocook; /* 既存ユーザが存在する場合は削除 */</v>
      </c>
    </row>
    <row r="6" spans="2:20" s="1" customFormat="1">
      <c r="B6" s="2"/>
      <c r="C6" s="5" t="s">
        <v>3</v>
      </c>
      <c r="D6" s="5" t="s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tr">
        <f>"CREATE USER "&amp;D6&amp;" IDENTIFIED BY '"&amp;D7&amp;"'; /* ユーザ作成 */"</f>
        <v>CREATE USER tocook IDENTIFIED BY 'g68AeeRty3zx'; /* ユーザ作成 */</v>
      </c>
    </row>
    <row r="7" spans="2:20" s="1" customFormat="1">
      <c r="B7" s="2"/>
      <c r="C7" s="5" t="s">
        <v>4</v>
      </c>
      <c r="D7" s="5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tr">
        <f>"GRANT ALL ON "&amp;D5&amp;".* TO "&amp;D6&amp;"; /* データベース操作全ての権限を与える */"</f>
        <v>GRANT ALL ON tocook.* TO tocook; /* データベース操作全ての権限を与える */</v>
      </c>
    </row>
    <row r="8" spans="2:20" s="1" customForma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s="1" customFormat="1">
      <c r="B9" s="6"/>
      <c r="C9" s="6" t="s">
        <v>6</v>
      </c>
      <c r="D9" s="6" t="s">
        <v>7</v>
      </c>
      <c r="E9" s="6" t="s">
        <v>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  <c r="T9" s="6"/>
    </row>
    <row r="10" spans="2:20" s="1" customFormat="1"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8" t="s">
        <v>14</v>
      </c>
      <c r="H10" s="8" t="s">
        <v>15</v>
      </c>
      <c r="I10" s="7" t="s">
        <v>16</v>
      </c>
      <c r="J10" s="7" t="s">
        <v>17</v>
      </c>
      <c r="K10" s="7" t="s">
        <v>18</v>
      </c>
      <c r="L10" s="7" t="s">
        <v>19</v>
      </c>
      <c r="M10" s="7" t="s">
        <v>20</v>
      </c>
      <c r="N10" s="7" t="s">
        <v>21</v>
      </c>
      <c r="O10" s="7" t="s">
        <v>22</v>
      </c>
      <c r="P10" s="7" t="s">
        <v>23</v>
      </c>
      <c r="Q10" s="7" t="s">
        <v>24</v>
      </c>
      <c r="R10" s="7" t="s">
        <v>25</v>
      </c>
      <c r="S10" s="2"/>
      <c r="T10" s="6"/>
    </row>
    <row r="11" spans="2:20" s="1" customFormat="1">
      <c r="B11" s="7">
        <v>1</v>
      </c>
      <c r="C11" s="7" t="s">
        <v>26</v>
      </c>
      <c r="D11" s="7" t="s">
        <v>27</v>
      </c>
      <c r="E11" s="7" t="s">
        <v>28</v>
      </c>
      <c r="F11" s="7"/>
      <c r="G11" s="7" t="s">
        <v>29</v>
      </c>
      <c r="H11" s="7"/>
      <c r="I11" s="7" t="s">
        <v>30</v>
      </c>
      <c r="J11" s="7"/>
      <c r="K11" s="7" t="s">
        <v>31</v>
      </c>
      <c r="L11" s="7" t="s">
        <v>29</v>
      </c>
      <c r="M11" s="7">
        <v>12</v>
      </c>
      <c r="N11" s="7">
        <v>12</v>
      </c>
      <c r="O11" s="7"/>
      <c r="P11" s="7" t="s">
        <v>32</v>
      </c>
      <c r="Q11" s="7" t="s">
        <v>33</v>
      </c>
      <c r="R11" s="7" t="str">
        <f t="shared" ref="R11:R20" si="0">LOWER(LEFT(D11,1))&amp;MID(SUBSTITUTE(PROPER(D11),"_",""),2,LEN(D11))</f>
        <v>userId</v>
      </c>
      <c r="S11" s="2"/>
      <c r="T11" s="6"/>
    </row>
    <row r="12" spans="2:20" s="1" customFormat="1">
      <c r="B12" s="7">
        <f t="shared" ref="B12:B20" si="1">B11+1</f>
        <v>2</v>
      </c>
      <c r="C12" s="7" t="s">
        <v>34</v>
      </c>
      <c r="D12" s="7" t="s">
        <v>35</v>
      </c>
      <c r="E12" s="7"/>
      <c r="F12" s="7"/>
      <c r="G12" s="7" t="s">
        <v>29</v>
      </c>
      <c r="H12" s="7"/>
      <c r="I12" s="7" t="s">
        <v>30</v>
      </c>
      <c r="J12" s="7"/>
      <c r="K12" s="7"/>
      <c r="L12" s="7"/>
      <c r="M12" s="7">
        <v>1</v>
      </c>
      <c r="N12" s="7">
        <v>100</v>
      </c>
      <c r="O12" s="7"/>
      <c r="P12" s="7" t="s">
        <v>32</v>
      </c>
      <c r="Q12" s="7" t="s">
        <v>33</v>
      </c>
      <c r="R12" s="7" t="str">
        <f t="shared" si="0"/>
        <v>password</v>
      </c>
      <c r="S12" s="2"/>
      <c r="T12" s="6"/>
    </row>
    <row r="13" spans="2:20" s="1" customFormat="1">
      <c r="B13" s="7">
        <f t="shared" si="1"/>
        <v>3</v>
      </c>
      <c r="C13" s="7" t="s">
        <v>36</v>
      </c>
      <c r="D13" s="7" t="s">
        <v>37</v>
      </c>
      <c r="E13" s="7"/>
      <c r="F13" s="7"/>
      <c r="G13" s="7" t="s">
        <v>29</v>
      </c>
      <c r="H13" s="7"/>
      <c r="I13" s="7" t="s">
        <v>30</v>
      </c>
      <c r="J13" s="7"/>
      <c r="K13" s="7"/>
      <c r="L13" s="7"/>
      <c r="M13" s="7">
        <v>1</v>
      </c>
      <c r="N13" s="7">
        <v>100</v>
      </c>
      <c r="O13" s="7"/>
      <c r="P13" s="7" t="s">
        <v>38</v>
      </c>
      <c r="Q13" s="7" t="s">
        <v>33</v>
      </c>
      <c r="R13" s="7" t="str">
        <f t="shared" si="0"/>
        <v>userName</v>
      </c>
      <c r="S13" s="2"/>
      <c r="T13" s="6"/>
    </row>
    <row r="14" spans="2:20" s="1" customFormat="1">
      <c r="B14" s="7">
        <f t="shared" si="1"/>
        <v>4</v>
      </c>
      <c r="C14" s="7" t="s">
        <v>39</v>
      </c>
      <c r="D14" s="7" t="s">
        <v>40</v>
      </c>
      <c r="E14" s="7"/>
      <c r="F14" s="7"/>
      <c r="G14" s="7" t="s">
        <v>29</v>
      </c>
      <c r="H14" s="7"/>
      <c r="I14" s="7" t="s">
        <v>30</v>
      </c>
      <c r="J14" s="7"/>
      <c r="K14" s="7" t="s">
        <v>41</v>
      </c>
      <c r="L14" s="7"/>
      <c r="M14" s="7">
        <v>7</v>
      </c>
      <c r="N14" s="7">
        <v>7</v>
      </c>
      <c r="O14" s="7"/>
      <c r="P14" s="7" t="s">
        <v>32</v>
      </c>
      <c r="Q14" s="7" t="s">
        <v>33</v>
      </c>
      <c r="R14" s="7" t="str">
        <f t="shared" si="0"/>
        <v>secretId</v>
      </c>
      <c r="S14" s="2"/>
      <c r="T14" s="6"/>
    </row>
    <row r="15" spans="2:20" s="1" customFormat="1">
      <c r="B15" s="7">
        <f t="shared" si="1"/>
        <v>5</v>
      </c>
      <c r="C15" s="7" t="s">
        <v>42</v>
      </c>
      <c r="D15" s="7" t="s">
        <v>43</v>
      </c>
      <c r="E15" s="7"/>
      <c r="F15" s="7"/>
      <c r="G15" s="7" t="s">
        <v>29</v>
      </c>
      <c r="H15" s="7"/>
      <c r="I15" s="7" t="s">
        <v>30</v>
      </c>
      <c r="J15" s="7"/>
      <c r="K15" s="7"/>
      <c r="L15" s="7"/>
      <c r="M15" s="7">
        <v>1</v>
      </c>
      <c r="N15" s="7">
        <v>200</v>
      </c>
      <c r="O15" s="7"/>
      <c r="P15" s="7" t="s">
        <v>32</v>
      </c>
      <c r="Q15" s="7" t="s">
        <v>33</v>
      </c>
      <c r="R15" s="7" t="str">
        <f t="shared" si="0"/>
        <v>secretAnswer</v>
      </c>
      <c r="S15" s="2"/>
      <c r="T15" s="6"/>
    </row>
    <row r="16" spans="2:20" s="1" customFormat="1">
      <c r="B16" s="7">
        <f t="shared" si="1"/>
        <v>6</v>
      </c>
      <c r="C16" s="7" t="s">
        <v>44</v>
      </c>
      <c r="D16" s="7" t="s">
        <v>45</v>
      </c>
      <c r="E16" s="7"/>
      <c r="F16" s="7"/>
      <c r="G16" s="7"/>
      <c r="H16" s="7"/>
      <c r="I16" s="7" t="s">
        <v>46</v>
      </c>
      <c r="J16" s="7"/>
      <c r="K16" s="7" t="s">
        <v>47</v>
      </c>
      <c r="L16" s="7"/>
      <c r="M16" s="7">
        <v>0</v>
      </c>
      <c r="N16" s="7">
        <v>10</v>
      </c>
      <c r="O16" s="7"/>
      <c r="P16" s="7" t="s">
        <v>48</v>
      </c>
      <c r="Q16" s="7" t="s">
        <v>49</v>
      </c>
      <c r="R16" s="7" t="str">
        <f t="shared" si="0"/>
        <v>errorPassword</v>
      </c>
      <c r="S16" s="2"/>
      <c r="T16" s="6"/>
    </row>
    <row r="17" spans="2:20" s="1" customFormat="1">
      <c r="B17" s="7">
        <f t="shared" si="1"/>
        <v>7</v>
      </c>
      <c r="C17" s="7" t="s">
        <v>50</v>
      </c>
      <c r="D17" s="7" t="s">
        <v>51</v>
      </c>
      <c r="E17" s="7"/>
      <c r="F17" s="7"/>
      <c r="G17" s="7"/>
      <c r="H17" s="7"/>
      <c r="I17" s="7" t="s">
        <v>52</v>
      </c>
      <c r="J17" s="7"/>
      <c r="K17" s="7"/>
      <c r="L17" s="7" t="s">
        <v>29</v>
      </c>
      <c r="M17" s="7">
        <v>0</v>
      </c>
      <c r="N17" s="7">
        <v>1</v>
      </c>
      <c r="O17" s="7"/>
      <c r="P17" s="7" t="s">
        <v>48</v>
      </c>
      <c r="Q17" s="7" t="s">
        <v>53</v>
      </c>
      <c r="R17" s="7" t="str">
        <f t="shared" si="0"/>
        <v>lock</v>
      </c>
      <c r="S17" s="2"/>
      <c r="T17" s="6"/>
    </row>
    <row r="18" spans="2:20" s="1" customFormat="1">
      <c r="B18" s="7">
        <f t="shared" si="1"/>
        <v>8</v>
      </c>
      <c r="C18" s="7" t="s">
        <v>54</v>
      </c>
      <c r="D18" s="7" t="s">
        <v>55</v>
      </c>
      <c r="E18" s="7"/>
      <c r="F18" s="7"/>
      <c r="G18" s="7" t="s">
        <v>29</v>
      </c>
      <c r="H18" s="7"/>
      <c r="I18" s="7" t="s">
        <v>46</v>
      </c>
      <c r="J18" s="7">
        <v>0</v>
      </c>
      <c r="K18" s="7" t="s">
        <v>56</v>
      </c>
      <c r="L18" s="7" t="s">
        <v>29</v>
      </c>
      <c r="M18" s="7"/>
      <c r="N18" s="7"/>
      <c r="O18" s="7" t="s">
        <v>57</v>
      </c>
      <c r="P18" s="7" t="s">
        <v>48</v>
      </c>
      <c r="Q18" s="7" t="s">
        <v>49</v>
      </c>
      <c r="R18" s="7" t="str">
        <f t="shared" si="0"/>
        <v>authority</v>
      </c>
      <c r="S18" s="2"/>
      <c r="T18" s="6"/>
    </row>
    <row r="19" spans="2:20" s="1" customFormat="1" ht="27">
      <c r="B19" s="7">
        <f t="shared" si="1"/>
        <v>9</v>
      </c>
      <c r="C19" s="7" t="s">
        <v>58</v>
      </c>
      <c r="D19" s="7" t="s">
        <v>59</v>
      </c>
      <c r="E19" s="7"/>
      <c r="F19" s="7"/>
      <c r="G19" s="7" t="s">
        <v>29</v>
      </c>
      <c r="H19" s="7"/>
      <c r="I19" s="7" t="s">
        <v>60</v>
      </c>
      <c r="J19" s="9" t="s">
        <v>61</v>
      </c>
      <c r="K19" s="9" t="s">
        <v>62</v>
      </c>
      <c r="L19" s="9"/>
      <c r="M19" s="9"/>
      <c r="N19" s="9"/>
      <c r="O19" s="9"/>
      <c r="P19" s="7" t="s">
        <v>63</v>
      </c>
      <c r="Q19" s="7" t="s">
        <v>64</v>
      </c>
      <c r="R19" s="7" t="str">
        <f t="shared" si="0"/>
        <v>updateDatetime</v>
      </c>
      <c r="S19" s="2"/>
      <c r="T19" s="6"/>
    </row>
    <row r="20" spans="2:20" s="1" customFormat="1">
      <c r="B20" s="7">
        <f t="shared" si="1"/>
        <v>10</v>
      </c>
      <c r="C20" s="7" t="s">
        <v>65</v>
      </c>
      <c r="D20" s="7" t="s">
        <v>66</v>
      </c>
      <c r="E20" s="7"/>
      <c r="F20" s="7"/>
      <c r="G20" s="7" t="s">
        <v>29</v>
      </c>
      <c r="H20" s="7" t="s">
        <v>29</v>
      </c>
      <c r="I20" s="7" t="s">
        <v>46</v>
      </c>
      <c r="J20" s="7">
        <v>0</v>
      </c>
      <c r="K20" s="7"/>
      <c r="L20" s="7"/>
      <c r="M20" s="7"/>
      <c r="N20" s="7"/>
      <c r="O20" s="7"/>
      <c r="P20" s="7" t="s">
        <v>48</v>
      </c>
      <c r="Q20" s="7" t="s">
        <v>67</v>
      </c>
      <c r="R20" s="7" t="str">
        <f t="shared" si="0"/>
        <v>version</v>
      </c>
      <c r="S20" s="2"/>
      <c r="T20" s="6"/>
    </row>
    <row r="21" spans="2:20" s="1" customFormat="1">
      <c r="B21" s="2"/>
      <c r="C21" s="2"/>
      <c r="D21" s="2"/>
      <c r="E21" s="2"/>
      <c r="F21" s="2"/>
      <c r="G21" s="2"/>
      <c r="H21" s="2"/>
      <c r="I21" s="6"/>
      <c r="J21" s="2"/>
      <c r="K21" s="2"/>
      <c r="L21" s="2"/>
      <c r="M21" s="2"/>
      <c r="N21" s="2"/>
      <c r="O21" s="2"/>
      <c r="P21" s="6"/>
      <c r="Q21" s="6"/>
      <c r="R21" s="2"/>
      <c r="S21" s="2"/>
      <c r="T21" s="6"/>
    </row>
    <row r="22" spans="2:20" s="1" customFormat="1">
      <c r="B22" s="2"/>
      <c r="C22" s="2"/>
      <c r="D22" s="2"/>
      <c r="E22" s="2"/>
      <c r="F22" s="2"/>
      <c r="G22" s="2"/>
      <c r="H22" s="2"/>
      <c r="I22" s="6"/>
      <c r="J22" s="2"/>
      <c r="K22" s="2"/>
      <c r="L22" s="2"/>
      <c r="M22" s="2"/>
      <c r="N22" s="2"/>
      <c r="O22" s="2"/>
      <c r="P22" s="6"/>
      <c r="Q22" s="6"/>
      <c r="R22" s="2"/>
      <c r="S22" s="2"/>
      <c r="T22" s="2"/>
    </row>
    <row r="23" spans="2:20" s="1" customFormat="1">
      <c r="B23" s="6"/>
      <c r="C23" s="6" t="s">
        <v>68</v>
      </c>
      <c r="D23" s="6" t="s">
        <v>69</v>
      </c>
      <c r="E23" s="6" t="s">
        <v>70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  <c r="T23" s="6"/>
    </row>
    <row r="24" spans="2:20" s="1" customFormat="1">
      <c r="B24" s="7" t="s">
        <v>9</v>
      </c>
      <c r="C24" s="7" t="s">
        <v>10</v>
      </c>
      <c r="D24" s="7" t="s">
        <v>11</v>
      </c>
      <c r="E24" s="7" t="s">
        <v>12</v>
      </c>
      <c r="F24" s="7" t="s">
        <v>13</v>
      </c>
      <c r="G24" s="8" t="s">
        <v>14</v>
      </c>
      <c r="H24" s="8" t="s">
        <v>15</v>
      </c>
      <c r="I24" s="7" t="s">
        <v>16</v>
      </c>
      <c r="J24" s="7" t="s">
        <v>17</v>
      </c>
      <c r="K24" s="7" t="s">
        <v>18</v>
      </c>
      <c r="L24" s="7" t="s">
        <v>19</v>
      </c>
      <c r="M24" s="7" t="s">
        <v>20</v>
      </c>
      <c r="N24" s="7" t="s">
        <v>21</v>
      </c>
      <c r="O24" s="7"/>
      <c r="P24" s="7" t="s">
        <v>23</v>
      </c>
      <c r="Q24" s="7" t="s">
        <v>24</v>
      </c>
      <c r="R24" s="7" t="s">
        <v>25</v>
      </c>
      <c r="S24" s="2"/>
      <c r="T24" s="6"/>
    </row>
    <row r="25" spans="2:20" s="1" customFormat="1">
      <c r="B25" s="7">
        <v>1</v>
      </c>
      <c r="C25" s="7" t="s">
        <v>71</v>
      </c>
      <c r="D25" s="7" t="s">
        <v>72</v>
      </c>
      <c r="E25" s="7" t="s">
        <v>28</v>
      </c>
      <c r="F25" s="7"/>
      <c r="G25" s="7" t="s">
        <v>29</v>
      </c>
      <c r="H25" s="7"/>
      <c r="I25" s="7" t="s">
        <v>30</v>
      </c>
      <c r="J25" s="7"/>
      <c r="K25" s="7" t="s">
        <v>73</v>
      </c>
      <c r="L25" s="7" t="s">
        <v>29</v>
      </c>
      <c r="M25" s="7">
        <v>7</v>
      </c>
      <c r="N25" s="7">
        <v>7</v>
      </c>
      <c r="O25" s="7"/>
      <c r="P25" s="7" t="s">
        <v>32</v>
      </c>
      <c r="Q25" s="7" t="s">
        <v>33</v>
      </c>
      <c r="R25" s="7" t="str">
        <f t="shared" ref="R25:R31" si="2">LOWER(LEFT(D25,1))&amp;MID(SUBSTITUTE(PROPER(D25),"_",""),2,LEN(D25))</f>
        <v>commonId</v>
      </c>
      <c r="S25" s="2"/>
      <c r="T25" s="6"/>
    </row>
    <row r="26" spans="2:20" s="1" customFormat="1">
      <c r="B26" s="7">
        <f t="shared" ref="B26:B31" si="3">B25+1</f>
        <v>2</v>
      </c>
      <c r="C26" s="7" t="s">
        <v>74</v>
      </c>
      <c r="D26" s="7" t="s">
        <v>75</v>
      </c>
      <c r="E26" s="7"/>
      <c r="F26" s="7"/>
      <c r="G26" s="7" t="s">
        <v>29</v>
      </c>
      <c r="H26" s="7"/>
      <c r="I26" s="7" t="s">
        <v>30</v>
      </c>
      <c r="J26" s="7"/>
      <c r="K26" s="7"/>
      <c r="L26" s="7" t="s">
        <v>29</v>
      </c>
      <c r="M26" s="7">
        <v>1</v>
      </c>
      <c r="N26" s="7">
        <v>100</v>
      </c>
      <c r="O26" s="7"/>
      <c r="P26" s="7" t="s">
        <v>32</v>
      </c>
      <c r="Q26" s="7" t="s">
        <v>33</v>
      </c>
      <c r="R26" s="7" t="str">
        <f t="shared" si="2"/>
        <v>commonGroup</v>
      </c>
      <c r="S26" s="2"/>
      <c r="T26" s="6"/>
    </row>
    <row r="27" spans="2:20" s="1" customFormat="1">
      <c r="B27" s="7">
        <f t="shared" si="3"/>
        <v>3</v>
      </c>
      <c r="C27" s="7" t="s">
        <v>76</v>
      </c>
      <c r="D27" s="7" t="s">
        <v>77</v>
      </c>
      <c r="E27" s="7"/>
      <c r="F27" s="7"/>
      <c r="G27" s="7" t="s">
        <v>29</v>
      </c>
      <c r="H27" s="7"/>
      <c r="I27" s="7" t="s">
        <v>30</v>
      </c>
      <c r="J27" s="7"/>
      <c r="K27" s="7"/>
      <c r="L27" s="7"/>
      <c r="M27" s="7">
        <v>1</v>
      </c>
      <c r="N27" s="7">
        <v>200</v>
      </c>
      <c r="O27" s="7"/>
      <c r="P27" s="7" t="s">
        <v>38</v>
      </c>
      <c r="Q27" s="7" t="s">
        <v>33</v>
      </c>
      <c r="R27" s="7" t="str">
        <f t="shared" si="2"/>
        <v>commonName</v>
      </c>
      <c r="S27" s="2"/>
      <c r="T27" s="6"/>
    </row>
    <row r="28" spans="2:20" s="1" customFormat="1">
      <c r="B28" s="7">
        <f t="shared" si="3"/>
        <v>4</v>
      </c>
      <c r="C28" s="7" t="s">
        <v>78</v>
      </c>
      <c r="D28" s="7" t="s">
        <v>79</v>
      </c>
      <c r="E28" s="7"/>
      <c r="F28" s="7"/>
      <c r="G28" s="7"/>
      <c r="H28" s="7"/>
      <c r="I28" s="7" t="s">
        <v>30</v>
      </c>
      <c r="J28" s="7"/>
      <c r="K28" s="7"/>
      <c r="L28" s="7"/>
      <c r="M28" s="7">
        <v>1</v>
      </c>
      <c r="N28" s="7">
        <v>200</v>
      </c>
      <c r="O28" s="7"/>
      <c r="P28" s="7" t="s">
        <v>38</v>
      </c>
      <c r="Q28" s="7" t="s">
        <v>33</v>
      </c>
      <c r="R28" s="7" t="str">
        <f t="shared" si="2"/>
        <v>commonValue1</v>
      </c>
      <c r="S28" s="2"/>
      <c r="T28" s="6"/>
    </row>
    <row r="29" spans="2:20" s="1" customFormat="1">
      <c r="B29" s="7">
        <f t="shared" si="3"/>
        <v>5</v>
      </c>
      <c r="C29" s="7" t="s">
        <v>78</v>
      </c>
      <c r="D29" s="7" t="s">
        <v>80</v>
      </c>
      <c r="E29" s="7"/>
      <c r="F29" s="7"/>
      <c r="G29" s="7"/>
      <c r="H29" s="7"/>
      <c r="I29" s="7" t="s">
        <v>30</v>
      </c>
      <c r="J29" s="7"/>
      <c r="K29" s="7"/>
      <c r="L29" s="7"/>
      <c r="M29" s="7">
        <v>1</v>
      </c>
      <c r="N29" s="7">
        <v>200</v>
      </c>
      <c r="O29" s="7"/>
      <c r="P29" s="7" t="s">
        <v>38</v>
      </c>
      <c r="Q29" s="7" t="s">
        <v>33</v>
      </c>
      <c r="R29" s="7" t="str">
        <f t="shared" si="2"/>
        <v>commonValue2</v>
      </c>
      <c r="S29" s="2"/>
      <c r="T29" s="6"/>
    </row>
    <row r="30" spans="2:20" s="1" customFormat="1" ht="27">
      <c r="B30" s="7">
        <f t="shared" si="3"/>
        <v>6</v>
      </c>
      <c r="C30" s="7" t="s">
        <v>58</v>
      </c>
      <c r="D30" s="7" t="s">
        <v>59</v>
      </c>
      <c r="E30" s="7"/>
      <c r="F30" s="7"/>
      <c r="G30" s="7" t="s">
        <v>29</v>
      </c>
      <c r="H30" s="7"/>
      <c r="I30" s="7" t="s">
        <v>60</v>
      </c>
      <c r="J30" s="9" t="s">
        <v>61</v>
      </c>
      <c r="K30" s="9" t="s">
        <v>62</v>
      </c>
      <c r="L30" s="9"/>
      <c r="M30" s="9"/>
      <c r="N30" s="9"/>
      <c r="O30" s="9"/>
      <c r="P30" s="7" t="s">
        <v>63</v>
      </c>
      <c r="Q30" s="7" t="s">
        <v>64</v>
      </c>
      <c r="R30" s="7" t="str">
        <f t="shared" si="2"/>
        <v>updateDatetime</v>
      </c>
      <c r="S30" s="2"/>
      <c r="T30" s="6"/>
    </row>
    <row r="31" spans="2:20" s="1" customFormat="1">
      <c r="B31" s="7">
        <f t="shared" si="3"/>
        <v>7</v>
      </c>
      <c r="C31" s="7" t="s">
        <v>65</v>
      </c>
      <c r="D31" s="7" t="s">
        <v>66</v>
      </c>
      <c r="E31" s="7"/>
      <c r="F31" s="7"/>
      <c r="G31" s="7" t="s">
        <v>29</v>
      </c>
      <c r="H31" s="7" t="s">
        <v>29</v>
      </c>
      <c r="I31" s="7" t="s">
        <v>46</v>
      </c>
      <c r="J31" s="7">
        <v>0</v>
      </c>
      <c r="K31" s="7"/>
      <c r="L31" s="7"/>
      <c r="M31" s="7"/>
      <c r="N31" s="7"/>
      <c r="O31" s="7"/>
      <c r="P31" s="7" t="s">
        <v>48</v>
      </c>
      <c r="Q31" s="7" t="s">
        <v>67</v>
      </c>
      <c r="R31" s="7" t="str">
        <f t="shared" si="2"/>
        <v>version</v>
      </c>
      <c r="S31" s="2"/>
      <c r="T31" s="6"/>
    </row>
    <row r="32" spans="2:20" s="1" customFormat="1">
      <c r="B32" s="2"/>
      <c r="C32" s="2"/>
      <c r="D32" s="2"/>
      <c r="E32" s="2"/>
      <c r="F32" s="2"/>
      <c r="G32" s="2"/>
      <c r="H32" s="2"/>
      <c r="I32" s="6"/>
      <c r="J32" s="2"/>
      <c r="K32" s="2"/>
      <c r="L32" s="2"/>
      <c r="M32" s="2"/>
      <c r="N32" s="2"/>
      <c r="O32" s="2"/>
      <c r="P32" s="6"/>
      <c r="Q32" s="6"/>
      <c r="R32" s="2"/>
      <c r="S32" s="2"/>
      <c r="T32" s="6"/>
    </row>
    <row r="33" spans="2:20" s="1" customFormat="1">
      <c r="B33" s="2"/>
      <c r="C33" s="2"/>
      <c r="D33" s="2"/>
      <c r="E33" s="2"/>
      <c r="F33" s="2"/>
      <c r="G33" s="2"/>
      <c r="H33" s="2"/>
      <c r="I33" s="6"/>
      <c r="J33" s="2"/>
      <c r="K33" s="2"/>
      <c r="L33" s="2"/>
      <c r="M33" s="2"/>
      <c r="N33" s="2"/>
      <c r="O33" s="2"/>
      <c r="P33" s="6"/>
      <c r="Q33" s="6"/>
      <c r="R33" s="2"/>
      <c r="S33" s="2"/>
      <c r="T33" s="2"/>
    </row>
    <row r="34" spans="2:20" s="1" customFormat="1">
      <c r="B34" s="6"/>
      <c r="C34" s="6" t="s">
        <v>81</v>
      </c>
      <c r="D34" s="6" t="s">
        <v>82</v>
      </c>
      <c r="E34" s="6" t="s">
        <v>83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2"/>
      <c r="T34" s="6"/>
    </row>
    <row r="35" spans="2:20" s="1" customFormat="1">
      <c r="B35" s="7" t="s">
        <v>9</v>
      </c>
      <c r="C35" s="7" t="s">
        <v>10</v>
      </c>
      <c r="D35" s="7" t="s">
        <v>11</v>
      </c>
      <c r="E35" s="7" t="s">
        <v>12</v>
      </c>
      <c r="F35" s="7" t="s">
        <v>13</v>
      </c>
      <c r="G35" s="8" t="s">
        <v>14</v>
      </c>
      <c r="H35" s="8" t="s">
        <v>15</v>
      </c>
      <c r="I35" s="7" t="s">
        <v>16</v>
      </c>
      <c r="J35" s="7" t="s">
        <v>17</v>
      </c>
      <c r="K35" s="7" t="s">
        <v>18</v>
      </c>
      <c r="L35" s="7" t="s">
        <v>19</v>
      </c>
      <c r="M35" s="7" t="s">
        <v>20</v>
      </c>
      <c r="N35" s="7" t="s">
        <v>21</v>
      </c>
      <c r="O35" s="7"/>
      <c r="P35" s="7" t="s">
        <v>23</v>
      </c>
      <c r="Q35" s="7" t="s">
        <v>24</v>
      </c>
      <c r="R35" s="7" t="s">
        <v>25</v>
      </c>
      <c r="S35" s="2"/>
      <c r="T35" s="6"/>
    </row>
    <row r="36" spans="2:20" s="1" customFormat="1">
      <c r="B36" s="7">
        <v>1</v>
      </c>
      <c r="C36" s="7" t="s">
        <v>84</v>
      </c>
      <c r="D36" s="7" t="s">
        <v>85</v>
      </c>
      <c r="E36" s="7" t="s">
        <v>28</v>
      </c>
      <c r="F36" s="7"/>
      <c r="G36" s="7" t="s">
        <v>29</v>
      </c>
      <c r="H36" s="7"/>
      <c r="I36" s="7" t="s">
        <v>30</v>
      </c>
      <c r="J36" s="7"/>
      <c r="K36" s="7" t="s">
        <v>86</v>
      </c>
      <c r="L36" s="7" t="s">
        <v>29</v>
      </c>
      <c r="M36" s="7">
        <v>12</v>
      </c>
      <c r="N36" s="7">
        <v>12</v>
      </c>
      <c r="O36" s="7"/>
      <c r="P36" s="7" t="s">
        <v>32</v>
      </c>
      <c r="Q36" s="7" t="s">
        <v>33</v>
      </c>
      <c r="R36" s="7" t="str">
        <f t="shared" ref="R36:R46" si="4">LOWER(LEFT(D36,1))&amp;MID(SUBSTITUTE(PROPER(D36),"_",""),2,LEN(D36))</f>
        <v>foodId</v>
      </c>
      <c r="S36" s="2"/>
      <c r="T36" s="6"/>
    </row>
    <row r="37" spans="2:20" s="1" customFormat="1">
      <c r="B37" s="7">
        <f t="shared" ref="B37:B46" si="5">B36+1</f>
        <v>2</v>
      </c>
      <c r="C37" s="7" t="s">
        <v>87</v>
      </c>
      <c r="D37" s="7" t="s">
        <v>88</v>
      </c>
      <c r="E37" s="7"/>
      <c r="F37" s="7"/>
      <c r="G37" s="7" t="s">
        <v>29</v>
      </c>
      <c r="H37" s="7"/>
      <c r="I37" s="7" t="s">
        <v>30</v>
      </c>
      <c r="J37" s="7"/>
      <c r="K37" s="7"/>
      <c r="L37" s="7" t="s">
        <v>29</v>
      </c>
      <c r="M37" s="7">
        <v>1</v>
      </c>
      <c r="N37" s="7">
        <v>100</v>
      </c>
      <c r="O37" s="7"/>
      <c r="P37" s="7" t="s">
        <v>38</v>
      </c>
      <c r="Q37" s="7" t="s">
        <v>33</v>
      </c>
      <c r="R37" s="7" t="str">
        <f t="shared" si="4"/>
        <v>foodName</v>
      </c>
      <c r="S37" s="2"/>
      <c r="T37" s="6"/>
    </row>
    <row r="38" spans="2:20" s="1" customFormat="1">
      <c r="B38" s="7">
        <f t="shared" si="5"/>
        <v>3</v>
      </c>
      <c r="C38" s="7" t="s">
        <v>89</v>
      </c>
      <c r="D38" s="7" t="s">
        <v>90</v>
      </c>
      <c r="E38" s="7"/>
      <c r="F38" s="7"/>
      <c r="G38" s="7" t="s">
        <v>29</v>
      </c>
      <c r="H38" s="7"/>
      <c r="I38" s="7" t="s">
        <v>30</v>
      </c>
      <c r="J38" s="7"/>
      <c r="K38" s="7" t="s">
        <v>41</v>
      </c>
      <c r="L38" s="7" t="s">
        <v>29</v>
      </c>
      <c r="M38" s="7">
        <v>7</v>
      </c>
      <c r="N38" s="7">
        <v>7</v>
      </c>
      <c r="O38" s="7"/>
      <c r="P38" s="7" t="s">
        <v>32</v>
      </c>
      <c r="Q38" s="7" t="s">
        <v>33</v>
      </c>
      <c r="R38" s="7" t="str">
        <f t="shared" si="4"/>
        <v>foodUnit</v>
      </c>
      <c r="S38" s="2"/>
      <c r="T38" s="6"/>
    </row>
    <row r="39" spans="2:20" s="1" customFormat="1">
      <c r="B39" s="7">
        <f t="shared" si="5"/>
        <v>4</v>
      </c>
      <c r="C39" s="7" t="s">
        <v>91</v>
      </c>
      <c r="D39" s="7" t="s">
        <v>92</v>
      </c>
      <c r="E39" s="7"/>
      <c r="F39" s="7"/>
      <c r="G39" s="7"/>
      <c r="H39" s="7"/>
      <c r="I39" s="7" t="s">
        <v>30</v>
      </c>
      <c r="J39" s="7"/>
      <c r="K39" s="7" t="s">
        <v>93</v>
      </c>
      <c r="L39" s="7"/>
      <c r="M39" s="7">
        <v>1</v>
      </c>
      <c r="N39" s="7">
        <v>100</v>
      </c>
      <c r="O39" s="7"/>
      <c r="P39" s="7" t="s">
        <v>38</v>
      </c>
      <c r="Q39" s="7" t="s">
        <v>33</v>
      </c>
      <c r="R39" s="7" t="str">
        <f t="shared" si="4"/>
        <v>others1</v>
      </c>
      <c r="S39" s="2"/>
      <c r="T39" s="6"/>
    </row>
    <row r="40" spans="2:20" s="1" customFormat="1">
      <c r="B40" s="7">
        <f t="shared" si="5"/>
        <v>5</v>
      </c>
      <c r="C40" s="7" t="s">
        <v>94</v>
      </c>
      <c r="D40" s="7" t="s">
        <v>95</v>
      </c>
      <c r="E40" s="7"/>
      <c r="F40" s="7"/>
      <c r="G40" s="7"/>
      <c r="H40" s="7"/>
      <c r="I40" s="7" t="s">
        <v>30</v>
      </c>
      <c r="J40" s="7"/>
      <c r="K40" s="7" t="s">
        <v>96</v>
      </c>
      <c r="L40" s="7"/>
      <c r="M40" s="7">
        <v>1</v>
      </c>
      <c r="N40" s="7">
        <v>100</v>
      </c>
      <c r="O40" s="7"/>
      <c r="P40" s="7" t="s">
        <v>38</v>
      </c>
      <c r="Q40" s="7" t="s">
        <v>33</v>
      </c>
      <c r="R40" s="7" t="str">
        <f t="shared" si="4"/>
        <v>others2</v>
      </c>
      <c r="S40" s="2"/>
      <c r="T40" s="6"/>
    </row>
    <row r="41" spans="2:20" s="1" customFormat="1">
      <c r="B41" s="7">
        <f t="shared" si="5"/>
        <v>6</v>
      </c>
      <c r="C41" s="7" t="s">
        <v>97</v>
      </c>
      <c r="D41" s="7" t="s">
        <v>98</v>
      </c>
      <c r="E41" s="7"/>
      <c r="F41" s="7"/>
      <c r="G41" s="7"/>
      <c r="H41" s="7"/>
      <c r="I41" s="7" t="s">
        <v>30</v>
      </c>
      <c r="J41" s="7"/>
      <c r="K41" s="7" t="s">
        <v>99</v>
      </c>
      <c r="L41" s="7"/>
      <c r="M41" s="7">
        <v>1</v>
      </c>
      <c r="N41" s="7">
        <v>100</v>
      </c>
      <c r="O41" s="7"/>
      <c r="P41" s="7" t="s">
        <v>38</v>
      </c>
      <c r="Q41" s="7" t="s">
        <v>33</v>
      </c>
      <c r="R41" s="7" t="str">
        <f t="shared" si="4"/>
        <v>others3</v>
      </c>
      <c r="S41" s="2"/>
      <c r="T41" s="6"/>
    </row>
    <row r="42" spans="2:20" s="1" customFormat="1">
      <c r="B42" s="7">
        <f t="shared" si="5"/>
        <v>7</v>
      </c>
      <c r="C42" s="7" t="s">
        <v>100</v>
      </c>
      <c r="D42" s="7" t="s">
        <v>101</v>
      </c>
      <c r="E42" s="7"/>
      <c r="F42" s="7"/>
      <c r="G42" s="7"/>
      <c r="H42" s="7"/>
      <c r="I42" s="7" t="s">
        <v>30</v>
      </c>
      <c r="J42" s="7"/>
      <c r="K42" s="7" t="s">
        <v>102</v>
      </c>
      <c r="L42" s="7"/>
      <c r="M42" s="7">
        <v>1</v>
      </c>
      <c r="N42" s="7">
        <v>100</v>
      </c>
      <c r="O42" s="7"/>
      <c r="P42" s="7" t="s">
        <v>38</v>
      </c>
      <c r="Q42" s="7" t="s">
        <v>33</v>
      </c>
      <c r="R42" s="7" t="str">
        <f t="shared" si="4"/>
        <v>others4</v>
      </c>
      <c r="S42" s="2"/>
      <c r="T42" s="6"/>
    </row>
    <row r="43" spans="2:20" s="1" customFormat="1">
      <c r="B43" s="7">
        <f t="shared" si="5"/>
        <v>8</v>
      </c>
      <c r="C43" s="7" t="s">
        <v>103</v>
      </c>
      <c r="D43" s="7" t="s">
        <v>104</v>
      </c>
      <c r="E43" s="7"/>
      <c r="F43" s="7"/>
      <c r="G43" s="7"/>
      <c r="H43" s="7"/>
      <c r="I43" s="7" t="s">
        <v>30</v>
      </c>
      <c r="J43" s="7"/>
      <c r="K43" s="7" t="s">
        <v>105</v>
      </c>
      <c r="L43" s="7"/>
      <c r="M43" s="7">
        <v>1</v>
      </c>
      <c r="N43" s="7">
        <v>100</v>
      </c>
      <c r="O43" s="7"/>
      <c r="P43" s="7" t="s">
        <v>38</v>
      </c>
      <c r="Q43" s="7" t="s">
        <v>33</v>
      </c>
      <c r="R43" s="7" t="str">
        <f t="shared" si="4"/>
        <v>others5</v>
      </c>
      <c r="S43" s="2"/>
      <c r="T43" s="6"/>
    </row>
    <row r="44" spans="2:20" s="1" customFormat="1">
      <c r="B44" s="7">
        <f t="shared" si="5"/>
        <v>9</v>
      </c>
      <c r="C44" s="7" t="s">
        <v>26</v>
      </c>
      <c r="D44" s="7" t="s">
        <v>27</v>
      </c>
      <c r="E44" s="7" t="s">
        <v>106</v>
      </c>
      <c r="F44" s="6" t="s">
        <v>7</v>
      </c>
      <c r="G44" s="7" t="s">
        <v>29</v>
      </c>
      <c r="H44" s="7"/>
      <c r="I44" s="7" t="s">
        <v>30</v>
      </c>
      <c r="J44" s="7"/>
      <c r="K44" s="7" t="s">
        <v>31</v>
      </c>
      <c r="L44" s="7" t="s">
        <v>107</v>
      </c>
      <c r="M44" s="7">
        <v>12</v>
      </c>
      <c r="N44" s="7">
        <v>12</v>
      </c>
      <c r="O44" s="7"/>
      <c r="P44" s="7" t="s">
        <v>32</v>
      </c>
      <c r="Q44" s="7" t="s">
        <v>33</v>
      </c>
      <c r="R44" s="7" t="str">
        <f t="shared" si="4"/>
        <v>userId</v>
      </c>
      <c r="S44" s="2"/>
      <c r="T44" s="6"/>
    </row>
    <row r="45" spans="2:20" s="1" customFormat="1" ht="27">
      <c r="B45" s="7">
        <f t="shared" si="5"/>
        <v>10</v>
      </c>
      <c r="C45" s="7" t="s">
        <v>58</v>
      </c>
      <c r="D45" s="7" t="s">
        <v>59</v>
      </c>
      <c r="E45" s="7"/>
      <c r="F45" s="7"/>
      <c r="G45" s="7" t="s">
        <v>29</v>
      </c>
      <c r="H45" s="7"/>
      <c r="I45" s="7" t="s">
        <v>60</v>
      </c>
      <c r="J45" s="9" t="s">
        <v>61</v>
      </c>
      <c r="K45" s="9" t="s">
        <v>62</v>
      </c>
      <c r="L45" s="9"/>
      <c r="M45" s="9"/>
      <c r="N45" s="9"/>
      <c r="O45" s="9"/>
      <c r="P45" s="7" t="s">
        <v>63</v>
      </c>
      <c r="Q45" s="7" t="s">
        <v>64</v>
      </c>
      <c r="R45" s="7" t="str">
        <f t="shared" si="4"/>
        <v>updateDatetime</v>
      </c>
      <c r="S45" s="2"/>
      <c r="T45" s="6"/>
    </row>
    <row r="46" spans="2:20" s="1" customFormat="1">
      <c r="B46" s="7">
        <f t="shared" si="5"/>
        <v>11</v>
      </c>
      <c r="C46" s="7" t="s">
        <v>65</v>
      </c>
      <c r="D46" s="7" t="s">
        <v>66</v>
      </c>
      <c r="E46" s="7"/>
      <c r="F46" s="7"/>
      <c r="G46" s="7" t="s">
        <v>29</v>
      </c>
      <c r="H46" s="7" t="s">
        <v>29</v>
      </c>
      <c r="I46" s="7" t="s">
        <v>46</v>
      </c>
      <c r="J46" s="7">
        <v>0</v>
      </c>
      <c r="K46" s="7"/>
      <c r="L46" s="7"/>
      <c r="M46" s="7"/>
      <c r="N46" s="7"/>
      <c r="O46" s="7"/>
      <c r="P46" s="7" t="s">
        <v>48</v>
      </c>
      <c r="Q46" s="7" t="s">
        <v>67</v>
      </c>
      <c r="R46" s="7" t="str">
        <f t="shared" si="4"/>
        <v>version</v>
      </c>
      <c r="S46" s="2"/>
      <c r="T46" s="6"/>
    </row>
    <row r="47" spans="2:20" s="1" customForma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  <c r="T47" s="6"/>
    </row>
    <row r="48" spans="2:20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  <c r="T48" s="2"/>
    </row>
    <row r="49" spans="2:20" s="1" customFormat="1">
      <c r="B49" s="6"/>
      <c r="C49" s="6" t="s">
        <v>108</v>
      </c>
      <c r="D49" s="6" t="s">
        <v>109</v>
      </c>
      <c r="E49" s="6" t="s">
        <v>110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  <c r="T49" s="6"/>
    </row>
    <row r="50" spans="2:20" s="1" customFormat="1">
      <c r="B50" s="7" t="s">
        <v>9</v>
      </c>
      <c r="C50" s="7" t="s">
        <v>10</v>
      </c>
      <c r="D50" s="7" t="s">
        <v>11</v>
      </c>
      <c r="E50" s="7" t="s">
        <v>12</v>
      </c>
      <c r="F50" s="7" t="s">
        <v>13</v>
      </c>
      <c r="G50" s="8" t="s">
        <v>14</v>
      </c>
      <c r="H50" s="8" t="s">
        <v>15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/>
      <c r="P50" s="7" t="s">
        <v>23</v>
      </c>
      <c r="Q50" s="7" t="s">
        <v>24</v>
      </c>
      <c r="R50" s="7" t="s">
        <v>25</v>
      </c>
      <c r="S50" s="2"/>
      <c r="T50" s="6"/>
    </row>
    <row r="51" spans="2:20" s="1" customFormat="1">
      <c r="B51" s="7">
        <v>1</v>
      </c>
      <c r="C51" s="7" t="s">
        <v>111</v>
      </c>
      <c r="D51" s="7" t="s">
        <v>112</v>
      </c>
      <c r="E51" s="7" t="s">
        <v>28</v>
      </c>
      <c r="F51" s="7"/>
      <c r="G51" s="7" t="s">
        <v>29</v>
      </c>
      <c r="H51" s="7"/>
      <c r="I51" s="7" t="s">
        <v>30</v>
      </c>
      <c r="J51" s="7"/>
      <c r="K51" s="7" t="s">
        <v>113</v>
      </c>
      <c r="L51" s="7" t="s">
        <v>29</v>
      </c>
      <c r="M51" s="7">
        <v>12</v>
      </c>
      <c r="N51" s="7">
        <v>12</v>
      </c>
      <c r="O51" s="7"/>
      <c r="P51" s="7" t="s">
        <v>32</v>
      </c>
      <c r="Q51" s="7" t="s">
        <v>33</v>
      </c>
      <c r="R51" s="7" t="str">
        <f t="shared" ref="R51:R60" si="6">LOWER(LEFT(D51,1))&amp;MID(SUBSTITUTE(PROPER(D51),"_",""),2,LEN(D51))</f>
        <v>cookId</v>
      </c>
      <c r="S51" s="2"/>
      <c r="T51" s="6"/>
    </row>
    <row r="52" spans="2:20" s="1" customFormat="1">
      <c r="B52" s="7">
        <f t="shared" ref="B52:B60" si="7">B51+1</f>
        <v>2</v>
      </c>
      <c r="C52" s="7" t="s">
        <v>114</v>
      </c>
      <c r="D52" s="7" t="s">
        <v>115</v>
      </c>
      <c r="E52" s="7"/>
      <c r="F52" s="7"/>
      <c r="G52" s="7" t="s">
        <v>29</v>
      </c>
      <c r="H52" s="7"/>
      <c r="I52" s="7" t="s">
        <v>30</v>
      </c>
      <c r="J52" s="7"/>
      <c r="K52" s="7"/>
      <c r="L52" s="7" t="s">
        <v>29</v>
      </c>
      <c r="M52" s="7">
        <v>1</v>
      </c>
      <c r="N52" s="7">
        <v>200</v>
      </c>
      <c r="O52" s="7"/>
      <c r="P52" s="7" t="s">
        <v>38</v>
      </c>
      <c r="Q52" s="7" t="s">
        <v>33</v>
      </c>
      <c r="R52" s="7" t="str">
        <f t="shared" si="6"/>
        <v>cookName</v>
      </c>
      <c r="S52" s="2"/>
      <c r="T52" s="6"/>
    </row>
    <row r="53" spans="2:20" s="1" customFormat="1">
      <c r="B53" s="7">
        <f t="shared" si="7"/>
        <v>3</v>
      </c>
      <c r="C53" s="7" t="s">
        <v>116</v>
      </c>
      <c r="D53" s="7" t="s">
        <v>117</v>
      </c>
      <c r="E53" s="7"/>
      <c r="F53" s="7"/>
      <c r="G53" s="7" t="s">
        <v>29</v>
      </c>
      <c r="H53" s="7"/>
      <c r="I53" s="7" t="s">
        <v>30</v>
      </c>
      <c r="J53" s="7"/>
      <c r="K53" s="7"/>
      <c r="L53" s="7"/>
      <c r="M53" s="7">
        <v>1</v>
      </c>
      <c r="N53" s="7">
        <v>4000</v>
      </c>
      <c r="O53" s="7"/>
      <c r="P53" s="7" t="s">
        <v>38</v>
      </c>
      <c r="Q53" s="7" t="s">
        <v>33</v>
      </c>
      <c r="R53" s="7" t="str">
        <f t="shared" si="6"/>
        <v>cookProcess</v>
      </c>
      <c r="S53" s="2"/>
      <c r="T53" s="6"/>
    </row>
    <row r="54" spans="2:20" s="1" customFormat="1">
      <c r="B54" s="7">
        <f t="shared" si="7"/>
        <v>4</v>
      </c>
      <c r="C54" s="7" t="s">
        <v>118</v>
      </c>
      <c r="D54" s="7" t="s">
        <v>119</v>
      </c>
      <c r="E54" s="7"/>
      <c r="F54" s="7"/>
      <c r="G54" s="7" t="s">
        <v>29</v>
      </c>
      <c r="H54" s="7" t="s">
        <v>29</v>
      </c>
      <c r="I54" s="7" t="s">
        <v>120</v>
      </c>
      <c r="J54" s="7">
        <v>0</v>
      </c>
      <c r="K54" s="7"/>
      <c r="L54" s="7" t="s">
        <v>29</v>
      </c>
      <c r="M54" s="7"/>
      <c r="N54" s="7"/>
      <c r="O54" s="7"/>
      <c r="P54" s="7" t="s">
        <v>48</v>
      </c>
      <c r="Q54" s="7" t="s">
        <v>121</v>
      </c>
      <c r="R54" s="7" t="str">
        <f t="shared" si="6"/>
        <v>cookPrice</v>
      </c>
      <c r="S54" s="2"/>
      <c r="T54" s="6"/>
    </row>
    <row r="55" spans="2:20" s="1" customFormat="1">
      <c r="B55" s="7">
        <f t="shared" si="7"/>
        <v>5</v>
      </c>
      <c r="C55" s="7" t="s">
        <v>122</v>
      </c>
      <c r="D55" s="7" t="s">
        <v>123</v>
      </c>
      <c r="E55" s="7"/>
      <c r="F55" s="7"/>
      <c r="G55" s="7"/>
      <c r="H55" s="7"/>
      <c r="I55" s="7" t="s">
        <v>30</v>
      </c>
      <c r="J55" s="7"/>
      <c r="K55" s="7"/>
      <c r="L55" s="7"/>
      <c r="M55" s="7">
        <v>0</v>
      </c>
      <c r="N55" s="7">
        <v>4000</v>
      </c>
      <c r="O55" s="7"/>
      <c r="P55" s="7" t="s">
        <v>38</v>
      </c>
      <c r="Q55" s="7" t="s">
        <v>33</v>
      </c>
      <c r="R55" s="7" t="str">
        <f t="shared" si="6"/>
        <v>cookMovie</v>
      </c>
      <c r="S55" s="2"/>
      <c r="T55" s="6"/>
    </row>
    <row r="56" spans="2:20" s="1" customFormat="1">
      <c r="B56" s="7">
        <f t="shared" si="7"/>
        <v>6</v>
      </c>
      <c r="C56" s="7" t="s">
        <v>124</v>
      </c>
      <c r="D56" s="7" t="s">
        <v>125</v>
      </c>
      <c r="E56" s="7"/>
      <c r="F56" s="7"/>
      <c r="G56" s="7"/>
      <c r="H56" s="7"/>
      <c r="I56" s="7" t="s">
        <v>30</v>
      </c>
      <c r="J56" s="7"/>
      <c r="K56" s="7"/>
      <c r="L56" s="7"/>
      <c r="M56" s="7">
        <v>0</v>
      </c>
      <c r="N56" s="7">
        <v>4000</v>
      </c>
      <c r="O56" s="7"/>
      <c r="P56" s="7" t="s">
        <v>38</v>
      </c>
      <c r="Q56" s="7" t="s">
        <v>33</v>
      </c>
      <c r="R56" s="7" t="str">
        <f t="shared" si="6"/>
        <v>cookUrl</v>
      </c>
      <c r="S56" s="2"/>
      <c r="T56" s="6"/>
    </row>
    <row r="57" spans="2:20" s="1" customFormat="1">
      <c r="B57" s="7">
        <f t="shared" si="7"/>
        <v>7</v>
      </c>
      <c r="C57" s="7" t="s">
        <v>126</v>
      </c>
      <c r="D57" s="7" t="s">
        <v>127</v>
      </c>
      <c r="E57" s="7"/>
      <c r="F57" s="7"/>
      <c r="G57" s="7" t="s">
        <v>29</v>
      </c>
      <c r="H57" s="7"/>
      <c r="I57" s="7" t="s">
        <v>52</v>
      </c>
      <c r="J57" s="7"/>
      <c r="K57" s="7" t="s">
        <v>128</v>
      </c>
      <c r="L57" s="7" t="s">
        <v>29</v>
      </c>
      <c r="M57" s="7">
        <v>0</v>
      </c>
      <c r="N57" s="7">
        <v>1</v>
      </c>
      <c r="O57" s="7"/>
      <c r="P57" s="7" t="s">
        <v>48</v>
      </c>
      <c r="Q57" s="7" t="s">
        <v>53</v>
      </c>
      <c r="R57" s="7" t="str">
        <f t="shared" si="6"/>
        <v>cookFlg</v>
      </c>
      <c r="S57" s="2"/>
      <c r="T57" s="6"/>
    </row>
    <row r="58" spans="2:20" s="1" customFormat="1">
      <c r="B58" s="7">
        <f t="shared" si="7"/>
        <v>8</v>
      </c>
      <c r="C58" s="7" t="s">
        <v>26</v>
      </c>
      <c r="D58" s="7" t="s">
        <v>27</v>
      </c>
      <c r="E58" s="7" t="s">
        <v>106</v>
      </c>
      <c r="F58" s="6" t="s">
        <v>7</v>
      </c>
      <c r="G58" s="7" t="s">
        <v>29</v>
      </c>
      <c r="H58" s="7"/>
      <c r="I58" s="7" t="s">
        <v>30</v>
      </c>
      <c r="J58" s="7"/>
      <c r="K58" s="7" t="s">
        <v>31</v>
      </c>
      <c r="L58" s="7" t="s">
        <v>107</v>
      </c>
      <c r="M58" s="7">
        <v>12</v>
      </c>
      <c r="N58" s="7">
        <v>12</v>
      </c>
      <c r="O58" s="7"/>
      <c r="P58" s="7" t="s">
        <v>32</v>
      </c>
      <c r="Q58" s="7" t="s">
        <v>33</v>
      </c>
      <c r="R58" s="7" t="str">
        <f t="shared" si="6"/>
        <v>userId</v>
      </c>
      <c r="S58" s="2"/>
      <c r="T58" s="6"/>
    </row>
    <row r="59" spans="2:20" s="1" customFormat="1" ht="27">
      <c r="B59" s="7">
        <f t="shared" si="7"/>
        <v>9</v>
      </c>
      <c r="C59" s="7" t="s">
        <v>58</v>
      </c>
      <c r="D59" s="7" t="s">
        <v>59</v>
      </c>
      <c r="E59" s="7"/>
      <c r="F59" s="7"/>
      <c r="G59" s="7" t="s">
        <v>29</v>
      </c>
      <c r="H59" s="7"/>
      <c r="I59" s="7" t="s">
        <v>60</v>
      </c>
      <c r="J59" s="9" t="s">
        <v>61</v>
      </c>
      <c r="K59" s="9" t="s">
        <v>62</v>
      </c>
      <c r="L59" s="9"/>
      <c r="M59" s="9"/>
      <c r="N59" s="9"/>
      <c r="O59" s="9"/>
      <c r="P59" s="7" t="s">
        <v>63</v>
      </c>
      <c r="Q59" s="7" t="s">
        <v>64</v>
      </c>
      <c r="R59" s="7" t="str">
        <f t="shared" si="6"/>
        <v>updateDatetime</v>
      </c>
      <c r="S59" s="2"/>
      <c r="T59" s="6"/>
    </row>
    <row r="60" spans="2:20" s="1" customFormat="1">
      <c r="B60" s="7">
        <f t="shared" si="7"/>
        <v>10</v>
      </c>
      <c r="C60" s="7" t="s">
        <v>65</v>
      </c>
      <c r="D60" s="7" t="s">
        <v>66</v>
      </c>
      <c r="E60" s="7"/>
      <c r="F60" s="7"/>
      <c r="G60" s="7" t="s">
        <v>29</v>
      </c>
      <c r="H60" s="7" t="s">
        <v>29</v>
      </c>
      <c r="I60" s="7" t="s">
        <v>46</v>
      </c>
      <c r="J60" s="7">
        <v>0</v>
      </c>
      <c r="K60" s="7"/>
      <c r="L60" s="7"/>
      <c r="M60" s="7"/>
      <c r="N60" s="7"/>
      <c r="O60" s="7"/>
      <c r="P60" s="7" t="s">
        <v>48</v>
      </c>
      <c r="Q60" s="7" t="s">
        <v>67</v>
      </c>
      <c r="R60" s="7" t="str">
        <f t="shared" si="6"/>
        <v>version</v>
      </c>
      <c r="S60" s="2"/>
      <c r="T60" s="6"/>
    </row>
    <row r="61" spans="2:20" s="1" customForma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  <c r="T61" s="6"/>
    </row>
    <row r="62" spans="2:20" s="1" customForma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  <c r="T62" s="2"/>
    </row>
    <row r="63" spans="2:20" s="1" customFormat="1">
      <c r="B63" s="6"/>
      <c r="C63" s="6" t="s">
        <v>129</v>
      </c>
      <c r="D63" s="6" t="s">
        <v>130</v>
      </c>
      <c r="E63" s="6" t="s">
        <v>131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  <c r="T63" s="6"/>
    </row>
    <row r="64" spans="2:20" s="1" customFormat="1">
      <c r="B64" s="7" t="s">
        <v>9</v>
      </c>
      <c r="C64" s="7" t="s">
        <v>10</v>
      </c>
      <c r="D64" s="7" t="s">
        <v>11</v>
      </c>
      <c r="E64" s="7" t="s">
        <v>12</v>
      </c>
      <c r="F64" s="7" t="s">
        <v>13</v>
      </c>
      <c r="G64" s="8" t="s">
        <v>14</v>
      </c>
      <c r="H64" s="8" t="s">
        <v>15</v>
      </c>
      <c r="I64" s="7" t="s">
        <v>16</v>
      </c>
      <c r="J64" s="7" t="s">
        <v>17</v>
      </c>
      <c r="K64" s="7" t="s">
        <v>18</v>
      </c>
      <c r="L64" s="7" t="s">
        <v>19</v>
      </c>
      <c r="M64" s="7" t="s">
        <v>20</v>
      </c>
      <c r="N64" s="7" t="s">
        <v>21</v>
      </c>
      <c r="O64" s="7"/>
      <c r="P64" s="7" t="s">
        <v>23</v>
      </c>
      <c r="Q64" s="7" t="s">
        <v>24</v>
      </c>
      <c r="R64" s="7" t="s">
        <v>25</v>
      </c>
      <c r="S64" s="2"/>
      <c r="T64" s="6"/>
    </row>
    <row r="65" spans="2:20" s="1" customFormat="1">
      <c r="B65" s="7">
        <v>1</v>
      </c>
      <c r="C65" s="7" t="s">
        <v>132</v>
      </c>
      <c r="D65" s="7" t="s">
        <v>133</v>
      </c>
      <c r="E65" s="7" t="s">
        <v>28</v>
      </c>
      <c r="F65" s="7"/>
      <c r="G65" s="7" t="s">
        <v>29</v>
      </c>
      <c r="H65" s="7"/>
      <c r="I65" s="7" t="s">
        <v>30</v>
      </c>
      <c r="J65" s="7"/>
      <c r="K65" s="7" t="s">
        <v>134</v>
      </c>
      <c r="L65" s="7" t="s">
        <v>29</v>
      </c>
      <c r="M65" s="7">
        <v>12</v>
      </c>
      <c r="N65" s="7">
        <v>12</v>
      </c>
      <c r="O65" s="7"/>
      <c r="P65" s="7" t="s">
        <v>32</v>
      </c>
      <c r="Q65" s="7" t="s">
        <v>33</v>
      </c>
      <c r="R65" s="7" t="str">
        <f t="shared" ref="R65:R71" si="8">LOWER(LEFT(D65,1))&amp;MID(SUBSTITUTE(PROPER(D65),"_",""),2,LEN(D65))</f>
        <v>cookFoodId</v>
      </c>
      <c r="S65" s="2"/>
      <c r="T65" s="6"/>
    </row>
    <row r="66" spans="2:20" s="1" customFormat="1">
      <c r="B66" s="7">
        <f t="shared" ref="B66:B71" si="9">B65+1</f>
        <v>2</v>
      </c>
      <c r="C66" s="7" t="s">
        <v>111</v>
      </c>
      <c r="D66" s="7" t="s">
        <v>112</v>
      </c>
      <c r="E66" s="7" t="s">
        <v>106</v>
      </c>
      <c r="F66" s="6" t="s">
        <v>109</v>
      </c>
      <c r="G66" s="7" t="s">
        <v>29</v>
      </c>
      <c r="H66" s="7"/>
      <c r="I66" s="7" t="s">
        <v>30</v>
      </c>
      <c r="J66" s="7"/>
      <c r="K66" s="7" t="s">
        <v>113</v>
      </c>
      <c r="L66" s="7" t="s">
        <v>29</v>
      </c>
      <c r="M66" s="7">
        <v>12</v>
      </c>
      <c r="N66" s="7">
        <v>12</v>
      </c>
      <c r="O66" s="7"/>
      <c r="P66" s="7" t="s">
        <v>32</v>
      </c>
      <c r="Q66" s="7" t="s">
        <v>33</v>
      </c>
      <c r="R66" s="7" t="str">
        <f t="shared" si="8"/>
        <v>cookId</v>
      </c>
      <c r="S66" s="2"/>
      <c r="T66" s="6"/>
    </row>
    <row r="67" spans="2:20" s="1" customFormat="1">
      <c r="B67" s="7">
        <f t="shared" si="9"/>
        <v>3</v>
      </c>
      <c r="C67" s="7" t="s">
        <v>84</v>
      </c>
      <c r="D67" s="7" t="s">
        <v>85</v>
      </c>
      <c r="E67" s="7" t="s">
        <v>106</v>
      </c>
      <c r="F67" s="6" t="s">
        <v>82</v>
      </c>
      <c r="G67" s="7" t="s">
        <v>29</v>
      </c>
      <c r="H67" s="7"/>
      <c r="I67" s="7" t="s">
        <v>30</v>
      </c>
      <c r="J67" s="7"/>
      <c r="K67" s="7" t="s">
        <v>86</v>
      </c>
      <c r="L67" s="7" t="s">
        <v>29</v>
      </c>
      <c r="M67" s="7">
        <v>12</v>
      </c>
      <c r="N67" s="7">
        <v>12</v>
      </c>
      <c r="O67" s="7"/>
      <c r="P67" s="7" t="s">
        <v>32</v>
      </c>
      <c r="Q67" s="7" t="s">
        <v>33</v>
      </c>
      <c r="R67" s="7" t="str">
        <f t="shared" si="8"/>
        <v>foodId</v>
      </c>
      <c r="S67" s="2"/>
      <c r="T67" s="6"/>
    </row>
    <row r="68" spans="2:20" s="1" customFormat="1">
      <c r="B68" s="7">
        <f t="shared" si="9"/>
        <v>4</v>
      </c>
      <c r="C68" s="7" t="s">
        <v>135</v>
      </c>
      <c r="D68" s="7" t="s">
        <v>136</v>
      </c>
      <c r="E68" s="7"/>
      <c r="F68" s="7"/>
      <c r="G68" s="7" t="s">
        <v>29</v>
      </c>
      <c r="H68" s="7" t="s">
        <v>29</v>
      </c>
      <c r="I68" s="7" t="s">
        <v>120</v>
      </c>
      <c r="J68" s="7">
        <v>0</v>
      </c>
      <c r="K68" s="7" t="s">
        <v>137</v>
      </c>
      <c r="L68" s="7" t="s">
        <v>29</v>
      </c>
      <c r="M68" s="7"/>
      <c r="N68" s="7"/>
      <c r="O68" s="7"/>
      <c r="P68" s="7" t="s">
        <v>48</v>
      </c>
      <c r="Q68" s="7" t="s">
        <v>121</v>
      </c>
      <c r="R68" s="7" t="str">
        <f t="shared" si="8"/>
        <v>unitValue</v>
      </c>
      <c r="S68" s="2"/>
      <c r="T68" s="6"/>
    </row>
    <row r="69" spans="2:20" s="1" customFormat="1">
      <c r="B69" s="7">
        <f t="shared" si="9"/>
        <v>5</v>
      </c>
      <c r="C69" s="7" t="s">
        <v>26</v>
      </c>
      <c r="D69" s="7" t="s">
        <v>27</v>
      </c>
      <c r="E69" s="7" t="s">
        <v>106</v>
      </c>
      <c r="F69" s="6" t="s">
        <v>7</v>
      </c>
      <c r="G69" s="7" t="s">
        <v>29</v>
      </c>
      <c r="H69" s="7"/>
      <c r="I69" s="7" t="s">
        <v>30</v>
      </c>
      <c r="J69" s="7"/>
      <c r="K69" s="7" t="s">
        <v>31</v>
      </c>
      <c r="L69" s="7" t="s">
        <v>29</v>
      </c>
      <c r="M69" s="7">
        <v>12</v>
      </c>
      <c r="N69" s="7">
        <v>12</v>
      </c>
      <c r="O69" s="7"/>
      <c r="P69" s="7" t="s">
        <v>32</v>
      </c>
      <c r="Q69" s="7" t="s">
        <v>33</v>
      </c>
      <c r="R69" s="7" t="str">
        <f t="shared" si="8"/>
        <v>userId</v>
      </c>
      <c r="S69" s="2"/>
      <c r="T69" s="6"/>
    </row>
    <row r="70" spans="2:20" s="1" customFormat="1" ht="27">
      <c r="B70" s="7">
        <f t="shared" si="9"/>
        <v>6</v>
      </c>
      <c r="C70" s="7" t="s">
        <v>58</v>
      </c>
      <c r="D70" s="7" t="s">
        <v>59</v>
      </c>
      <c r="E70" s="7"/>
      <c r="F70" s="7"/>
      <c r="G70" s="7" t="s">
        <v>29</v>
      </c>
      <c r="H70" s="7"/>
      <c r="I70" s="7" t="s">
        <v>60</v>
      </c>
      <c r="J70" s="9" t="s">
        <v>61</v>
      </c>
      <c r="K70" s="9" t="s">
        <v>62</v>
      </c>
      <c r="L70" s="9"/>
      <c r="M70" s="9"/>
      <c r="N70" s="9"/>
      <c r="O70" s="9"/>
      <c r="P70" s="7" t="s">
        <v>63</v>
      </c>
      <c r="Q70" s="7" t="s">
        <v>64</v>
      </c>
      <c r="R70" s="7" t="str">
        <f t="shared" si="8"/>
        <v>updateDatetime</v>
      </c>
      <c r="S70" s="2"/>
      <c r="T70" s="6"/>
    </row>
    <row r="71" spans="2:20" s="1" customFormat="1">
      <c r="B71" s="7">
        <f t="shared" si="9"/>
        <v>7</v>
      </c>
      <c r="C71" s="7" t="s">
        <v>65</v>
      </c>
      <c r="D71" s="7" t="s">
        <v>66</v>
      </c>
      <c r="E71" s="7"/>
      <c r="F71" s="7"/>
      <c r="G71" s="7" t="s">
        <v>29</v>
      </c>
      <c r="H71" s="7" t="s">
        <v>29</v>
      </c>
      <c r="I71" s="7" t="s">
        <v>46</v>
      </c>
      <c r="J71" s="7">
        <v>0</v>
      </c>
      <c r="K71" s="7"/>
      <c r="L71" s="7"/>
      <c r="M71" s="7"/>
      <c r="N71" s="7"/>
      <c r="O71" s="7"/>
      <c r="P71" s="7" t="s">
        <v>48</v>
      </c>
      <c r="Q71" s="7" t="s">
        <v>67</v>
      </c>
      <c r="R71" s="7" t="str">
        <f t="shared" si="8"/>
        <v>version</v>
      </c>
      <c r="S71" s="2"/>
      <c r="T71" s="6"/>
    </row>
    <row r="72" spans="2:20" s="1" customFormat="1">
      <c r="B72" s="2"/>
      <c r="C72" s="2"/>
      <c r="D72" s="2"/>
      <c r="E72" s="2"/>
      <c r="F72" s="2"/>
      <c r="G72" s="2"/>
      <c r="H72" s="2"/>
      <c r="I72" s="6"/>
      <c r="J72" s="2"/>
      <c r="K72" s="2"/>
      <c r="L72" s="2"/>
      <c r="M72" s="2"/>
      <c r="N72" s="2"/>
      <c r="O72" s="2"/>
      <c r="P72" s="6"/>
      <c r="Q72" s="6"/>
      <c r="R72" s="2"/>
      <c r="S72" s="2"/>
      <c r="T72" s="6"/>
    </row>
    <row r="73" spans="2:20" s="1" customFormat="1">
      <c r="B73" s="2"/>
      <c r="C73" s="2"/>
      <c r="D73" s="2"/>
      <c r="E73" s="2"/>
      <c r="F73" s="2"/>
      <c r="G73" s="2"/>
      <c r="H73" s="2"/>
      <c r="I73" s="6"/>
      <c r="J73" s="2"/>
      <c r="K73" s="2"/>
      <c r="L73" s="2"/>
      <c r="M73" s="2"/>
      <c r="N73" s="2"/>
      <c r="O73" s="2"/>
      <c r="P73" s="6"/>
      <c r="Q73" s="6"/>
      <c r="R73" s="2"/>
      <c r="S73" s="2"/>
      <c r="T73" s="2"/>
    </row>
    <row r="74" spans="2:20" s="1" customFormat="1">
      <c r="B74" s="6"/>
      <c r="C74" s="6" t="s">
        <v>138</v>
      </c>
      <c r="D74" s="6" t="s">
        <v>139</v>
      </c>
      <c r="E74" s="6" t="s">
        <v>140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/>
      <c r="T74" s="6"/>
    </row>
    <row r="75" spans="2:20" s="1" customFormat="1">
      <c r="B75" s="7" t="s">
        <v>9</v>
      </c>
      <c r="C75" s="7" t="s">
        <v>10</v>
      </c>
      <c r="D75" s="7" t="s">
        <v>11</v>
      </c>
      <c r="E75" s="7" t="s">
        <v>12</v>
      </c>
      <c r="F75" s="7" t="s">
        <v>13</v>
      </c>
      <c r="G75" s="8" t="s">
        <v>14</v>
      </c>
      <c r="H75" s="8" t="s">
        <v>15</v>
      </c>
      <c r="I75" s="7" t="s">
        <v>16</v>
      </c>
      <c r="J75" s="7" t="s">
        <v>17</v>
      </c>
      <c r="K75" s="7" t="s">
        <v>18</v>
      </c>
      <c r="L75" s="7" t="s">
        <v>19</v>
      </c>
      <c r="M75" s="7" t="s">
        <v>20</v>
      </c>
      <c r="N75" s="7" t="s">
        <v>21</v>
      </c>
      <c r="O75" s="7"/>
      <c r="P75" s="7" t="s">
        <v>23</v>
      </c>
      <c r="Q75" s="7" t="s">
        <v>24</v>
      </c>
      <c r="R75" s="7" t="s">
        <v>25</v>
      </c>
      <c r="S75" s="2"/>
      <c r="T75" s="6"/>
    </row>
    <row r="76" spans="2:20" s="1" customFormat="1">
      <c r="B76" s="7">
        <v>1</v>
      </c>
      <c r="C76" s="7" t="s">
        <v>141</v>
      </c>
      <c r="D76" s="7" t="s">
        <v>142</v>
      </c>
      <c r="E76" s="7" t="s">
        <v>28</v>
      </c>
      <c r="F76" s="7"/>
      <c r="G76" s="7" t="s">
        <v>29</v>
      </c>
      <c r="H76" s="7"/>
      <c r="I76" s="7" t="s">
        <v>30</v>
      </c>
      <c r="J76" s="7"/>
      <c r="K76" s="7" t="s">
        <v>143</v>
      </c>
      <c r="L76" s="7" t="s">
        <v>29</v>
      </c>
      <c r="M76" s="7">
        <v>15</v>
      </c>
      <c r="N76" s="7">
        <v>15</v>
      </c>
      <c r="O76" s="7"/>
      <c r="P76" s="7" t="s">
        <v>32</v>
      </c>
      <c r="Q76" s="7" t="s">
        <v>33</v>
      </c>
      <c r="R76" s="7" t="str">
        <f t="shared" ref="R76:R81" si="10">LOWER(LEFT(D76,1))&amp;MID(SUBSTITUTE(PROPER(D76),"_",""),2,LEN(D76))</f>
        <v>routineId</v>
      </c>
      <c r="S76" s="2"/>
      <c r="T76" s="6"/>
    </row>
    <row r="77" spans="2:20" s="1" customFormat="1">
      <c r="B77" s="7">
        <f>B76+1</f>
        <v>2</v>
      </c>
      <c r="C77" s="7" t="s">
        <v>144</v>
      </c>
      <c r="D77" s="7" t="s">
        <v>145</v>
      </c>
      <c r="E77" s="7"/>
      <c r="F77" s="7"/>
      <c r="G77" s="7" t="s">
        <v>29</v>
      </c>
      <c r="H77" s="7"/>
      <c r="I77" s="7" t="s">
        <v>30</v>
      </c>
      <c r="J77" s="7"/>
      <c r="K77" s="7"/>
      <c r="L77" s="7" t="s">
        <v>29</v>
      </c>
      <c r="M77" s="7">
        <v>1</v>
      </c>
      <c r="N77" s="7">
        <v>200</v>
      </c>
      <c r="O77" s="7"/>
      <c r="P77" s="7" t="s">
        <v>38</v>
      </c>
      <c r="Q77" s="7" t="s">
        <v>33</v>
      </c>
      <c r="R77" s="7" t="str">
        <f t="shared" si="10"/>
        <v>routineName</v>
      </c>
      <c r="S77" s="2"/>
      <c r="T77" s="6"/>
    </row>
    <row r="78" spans="2:20" s="1" customFormat="1">
      <c r="B78" s="7">
        <f>B77+1</f>
        <v>3</v>
      </c>
      <c r="C78" s="7" t="s">
        <v>146</v>
      </c>
      <c r="D78" s="7" t="s">
        <v>147</v>
      </c>
      <c r="E78" s="7"/>
      <c r="F78" s="7"/>
      <c r="G78" s="7" t="s">
        <v>29</v>
      </c>
      <c r="H78" s="7"/>
      <c r="I78" s="7" t="s">
        <v>46</v>
      </c>
      <c r="J78" s="7">
        <v>7</v>
      </c>
      <c r="K78" s="7" t="s">
        <v>148</v>
      </c>
      <c r="L78" s="7"/>
      <c r="M78" s="7">
        <v>1</v>
      </c>
      <c r="N78" s="7">
        <v>7</v>
      </c>
      <c r="O78" s="7"/>
      <c r="P78" s="7" t="s">
        <v>38</v>
      </c>
      <c r="Q78" s="7" t="s">
        <v>33</v>
      </c>
      <c r="R78" s="7" t="str">
        <f t="shared" si="10"/>
        <v>routineMaxday</v>
      </c>
      <c r="S78" s="2"/>
      <c r="T78" s="6"/>
    </row>
    <row r="79" spans="2:20" s="1" customFormat="1">
      <c r="B79" s="7">
        <f>B78+1</f>
        <v>4</v>
      </c>
      <c r="C79" s="7" t="s">
        <v>26</v>
      </c>
      <c r="D79" s="7" t="s">
        <v>27</v>
      </c>
      <c r="E79" s="7" t="s">
        <v>106</v>
      </c>
      <c r="F79" s="6" t="s">
        <v>139</v>
      </c>
      <c r="G79" s="7" t="s">
        <v>29</v>
      </c>
      <c r="H79" s="7"/>
      <c r="I79" s="7" t="s">
        <v>30</v>
      </c>
      <c r="J79" s="7"/>
      <c r="K79" s="7" t="s">
        <v>31</v>
      </c>
      <c r="L79" s="7" t="s">
        <v>29</v>
      </c>
      <c r="M79" s="7">
        <v>12</v>
      </c>
      <c r="N79" s="7">
        <v>12</v>
      </c>
      <c r="O79" s="7"/>
      <c r="P79" s="7" t="s">
        <v>32</v>
      </c>
      <c r="Q79" s="7" t="s">
        <v>33</v>
      </c>
      <c r="R79" s="7" t="str">
        <f t="shared" si="10"/>
        <v>userId</v>
      </c>
      <c r="S79" s="2"/>
      <c r="T79" s="6"/>
    </row>
    <row r="80" spans="2:20" s="1" customFormat="1" ht="27">
      <c r="B80" s="7">
        <f>B79+1</f>
        <v>5</v>
      </c>
      <c r="C80" s="7" t="s">
        <v>58</v>
      </c>
      <c r="D80" s="7" t="s">
        <v>59</v>
      </c>
      <c r="E80" s="7"/>
      <c r="F80" s="7"/>
      <c r="G80" s="7" t="s">
        <v>29</v>
      </c>
      <c r="H80" s="7"/>
      <c r="I80" s="7" t="s">
        <v>60</v>
      </c>
      <c r="J80" s="9" t="s">
        <v>61</v>
      </c>
      <c r="K80" s="9" t="s">
        <v>62</v>
      </c>
      <c r="L80" s="9"/>
      <c r="M80" s="9"/>
      <c r="N80" s="9"/>
      <c r="O80" s="9"/>
      <c r="P80" s="7" t="s">
        <v>63</v>
      </c>
      <c r="Q80" s="7" t="s">
        <v>64</v>
      </c>
      <c r="R80" s="7" t="str">
        <f t="shared" si="10"/>
        <v>updateDatetime</v>
      </c>
      <c r="S80" s="2"/>
      <c r="T80" s="6"/>
    </row>
    <row r="81" spans="2:20" s="1" customFormat="1">
      <c r="B81" s="7">
        <f>B80+1</f>
        <v>6</v>
      </c>
      <c r="C81" s="7" t="s">
        <v>65</v>
      </c>
      <c r="D81" s="7" t="s">
        <v>66</v>
      </c>
      <c r="E81" s="7"/>
      <c r="F81" s="7"/>
      <c r="G81" s="7" t="s">
        <v>29</v>
      </c>
      <c r="H81" s="7" t="s">
        <v>29</v>
      </c>
      <c r="I81" s="7" t="s">
        <v>46</v>
      </c>
      <c r="J81" s="7">
        <v>0</v>
      </c>
      <c r="K81" s="7"/>
      <c r="L81" s="7"/>
      <c r="M81" s="7"/>
      <c r="N81" s="7"/>
      <c r="O81" s="7"/>
      <c r="P81" s="7" t="s">
        <v>48</v>
      </c>
      <c r="Q81" s="7" t="s">
        <v>67</v>
      </c>
      <c r="R81" s="7" t="str">
        <f t="shared" si="10"/>
        <v>version</v>
      </c>
      <c r="S81" s="2"/>
      <c r="T81" s="6"/>
    </row>
    <row r="82" spans="2:20" s="1" customFormat="1">
      <c r="B82" s="2"/>
      <c r="C82" s="2"/>
      <c r="D82" s="2"/>
      <c r="E82" s="2"/>
      <c r="F82" s="2"/>
      <c r="G82" s="2"/>
      <c r="H82" s="2"/>
      <c r="I82" s="6"/>
      <c r="J82" s="2"/>
      <c r="K82" s="2"/>
      <c r="L82" s="2"/>
      <c r="M82" s="2"/>
      <c r="N82" s="2"/>
      <c r="O82" s="2"/>
      <c r="P82" s="6"/>
      <c r="Q82" s="6"/>
      <c r="R82" s="2"/>
      <c r="S82" s="2"/>
      <c r="T82" s="6"/>
    </row>
    <row r="83" spans="2:20" s="1" customFormat="1">
      <c r="B83" s="2"/>
      <c r="C83" s="2"/>
      <c r="D83" s="2"/>
      <c r="E83" s="2"/>
      <c r="F83" s="2"/>
      <c r="G83" s="2"/>
      <c r="H83" s="2"/>
      <c r="I83" s="6"/>
      <c r="J83" s="2"/>
      <c r="K83" s="2"/>
      <c r="L83" s="2"/>
      <c r="M83" s="2"/>
      <c r="N83" s="2"/>
      <c r="O83" s="2"/>
      <c r="P83" s="6"/>
      <c r="Q83" s="6"/>
      <c r="R83" s="2"/>
      <c r="S83" s="2"/>
      <c r="T83" s="6"/>
    </row>
    <row r="84" spans="2:20" s="1" customFormat="1">
      <c r="B84" s="6"/>
      <c r="C84" s="6" t="s">
        <v>149</v>
      </c>
      <c r="D84" s="6" t="s">
        <v>150</v>
      </c>
      <c r="E84" s="6" t="s">
        <v>140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/>
      <c r="T84" s="6"/>
    </row>
    <row r="85" spans="2:20" s="1" customFormat="1">
      <c r="B85" s="7" t="s">
        <v>9</v>
      </c>
      <c r="C85" s="7" t="s">
        <v>10</v>
      </c>
      <c r="D85" s="7" t="s">
        <v>11</v>
      </c>
      <c r="E85" s="7" t="s">
        <v>12</v>
      </c>
      <c r="F85" s="7" t="s">
        <v>13</v>
      </c>
      <c r="G85" s="8" t="s">
        <v>14</v>
      </c>
      <c r="H85" s="8" t="s">
        <v>15</v>
      </c>
      <c r="I85" s="7" t="s">
        <v>16</v>
      </c>
      <c r="J85" s="7" t="s">
        <v>17</v>
      </c>
      <c r="K85" s="7" t="s">
        <v>18</v>
      </c>
      <c r="L85" s="7" t="s">
        <v>19</v>
      </c>
      <c r="M85" s="7" t="s">
        <v>20</v>
      </c>
      <c r="N85" s="7" t="s">
        <v>21</v>
      </c>
      <c r="O85" s="7"/>
      <c r="P85" s="7" t="s">
        <v>23</v>
      </c>
      <c r="Q85" s="7" t="s">
        <v>24</v>
      </c>
      <c r="R85" s="7" t="s">
        <v>25</v>
      </c>
      <c r="S85" s="2"/>
      <c r="T85" s="2"/>
    </row>
    <row r="86" spans="2:20" s="1" customFormat="1">
      <c r="B86" s="7">
        <v>1</v>
      </c>
      <c r="C86" s="7" t="s">
        <v>151</v>
      </c>
      <c r="D86" s="7" t="s">
        <v>152</v>
      </c>
      <c r="E86" s="7" t="s">
        <v>28</v>
      </c>
      <c r="F86" s="7"/>
      <c r="G86" s="7" t="s">
        <v>29</v>
      </c>
      <c r="H86" s="7"/>
      <c r="I86" s="7" t="s">
        <v>30</v>
      </c>
      <c r="J86" s="7"/>
      <c r="K86" s="7" t="s">
        <v>153</v>
      </c>
      <c r="L86" s="7" t="s">
        <v>29</v>
      </c>
      <c r="M86" s="7">
        <v>20</v>
      </c>
      <c r="N86" s="7">
        <v>20</v>
      </c>
      <c r="O86" s="7"/>
      <c r="P86" s="7" t="s">
        <v>32</v>
      </c>
      <c r="Q86" s="7" t="s">
        <v>33</v>
      </c>
      <c r="R86" s="7" t="str">
        <f t="shared" ref="R86:R93" si="11">LOWER(LEFT(D86,1))&amp;MID(SUBSTITUTE(PROPER(D86),"_",""),2,LEN(D86))</f>
        <v>routineEatId</v>
      </c>
      <c r="S86" s="2"/>
      <c r="T86" s="6"/>
    </row>
    <row r="87" spans="2:20" s="1" customFormat="1">
      <c r="B87" s="7">
        <f t="shared" ref="B87:B93" si="12">B86+1</f>
        <v>2</v>
      </c>
      <c r="C87" s="7" t="s">
        <v>141</v>
      </c>
      <c r="D87" s="7" t="s">
        <v>142</v>
      </c>
      <c r="E87" s="7" t="s">
        <v>106</v>
      </c>
      <c r="F87" s="7" t="s">
        <v>154</v>
      </c>
      <c r="G87" s="7" t="s">
        <v>29</v>
      </c>
      <c r="H87" s="7"/>
      <c r="I87" s="7" t="s">
        <v>30</v>
      </c>
      <c r="J87" s="7"/>
      <c r="K87" s="7" t="s">
        <v>143</v>
      </c>
      <c r="L87" s="7" t="s">
        <v>29</v>
      </c>
      <c r="M87" s="7">
        <v>15</v>
      </c>
      <c r="N87" s="7">
        <v>15</v>
      </c>
      <c r="O87" s="7"/>
      <c r="P87" s="7" t="s">
        <v>38</v>
      </c>
      <c r="Q87" s="7" t="s">
        <v>33</v>
      </c>
      <c r="R87" s="7" t="str">
        <f t="shared" si="11"/>
        <v>routineId</v>
      </c>
      <c r="S87" s="2"/>
      <c r="T87" s="6"/>
    </row>
    <row r="88" spans="2:20" s="1" customFormat="1">
      <c r="B88" s="7">
        <f t="shared" si="12"/>
        <v>3</v>
      </c>
      <c r="C88" s="7" t="s">
        <v>111</v>
      </c>
      <c r="D88" s="7" t="s">
        <v>112</v>
      </c>
      <c r="E88" s="7" t="s">
        <v>106</v>
      </c>
      <c r="F88" s="7" t="s">
        <v>109</v>
      </c>
      <c r="G88" s="7" t="s">
        <v>29</v>
      </c>
      <c r="H88" s="7"/>
      <c r="I88" s="7" t="s">
        <v>30</v>
      </c>
      <c r="J88" s="7"/>
      <c r="K88" s="7" t="s">
        <v>113</v>
      </c>
      <c r="L88" s="7" t="s">
        <v>29</v>
      </c>
      <c r="M88" s="7">
        <v>12</v>
      </c>
      <c r="N88" s="7">
        <v>12</v>
      </c>
      <c r="O88" s="7"/>
      <c r="P88" s="7" t="s">
        <v>32</v>
      </c>
      <c r="Q88" s="7" t="s">
        <v>33</v>
      </c>
      <c r="R88" s="7" t="str">
        <f t="shared" si="11"/>
        <v>cookId</v>
      </c>
      <c r="S88" s="2"/>
      <c r="T88" s="6"/>
    </row>
    <row r="89" spans="2:20" s="1" customFormat="1">
      <c r="B89" s="7">
        <f t="shared" si="12"/>
        <v>4</v>
      </c>
      <c r="C89" s="7" t="s">
        <v>155</v>
      </c>
      <c r="D89" s="7" t="s">
        <v>156</v>
      </c>
      <c r="E89" s="7"/>
      <c r="F89" s="7"/>
      <c r="G89" s="7" t="s">
        <v>29</v>
      </c>
      <c r="H89" s="7"/>
      <c r="I89" s="7" t="s">
        <v>46</v>
      </c>
      <c r="J89" s="7"/>
      <c r="K89" s="7" t="s">
        <v>157</v>
      </c>
      <c r="L89" s="7" t="s">
        <v>29</v>
      </c>
      <c r="M89" s="7">
        <v>1</v>
      </c>
      <c r="N89" s="7">
        <v>7</v>
      </c>
      <c r="O89" s="7"/>
      <c r="P89" s="7" t="s">
        <v>48</v>
      </c>
      <c r="Q89" s="7" t="s">
        <v>67</v>
      </c>
      <c r="R89" s="7" t="str">
        <f t="shared" si="11"/>
        <v>routineDay</v>
      </c>
      <c r="S89" s="2"/>
      <c r="T89" s="6"/>
    </row>
    <row r="90" spans="2:20" s="1" customFormat="1">
      <c r="B90" s="7">
        <f t="shared" si="12"/>
        <v>5</v>
      </c>
      <c r="C90" s="7" t="s">
        <v>158</v>
      </c>
      <c r="D90" s="7" t="s">
        <v>159</v>
      </c>
      <c r="E90" s="7"/>
      <c r="F90" s="7"/>
      <c r="G90" s="7" t="s">
        <v>29</v>
      </c>
      <c r="H90" s="7"/>
      <c r="I90" s="7" t="s">
        <v>46</v>
      </c>
      <c r="J90" s="7"/>
      <c r="K90" s="7" t="s">
        <v>160</v>
      </c>
      <c r="L90" s="7" t="s">
        <v>29</v>
      </c>
      <c r="M90" s="7">
        <v>0</v>
      </c>
      <c r="N90" s="7">
        <v>2</v>
      </c>
      <c r="O90" s="7"/>
      <c r="P90" s="7" t="s">
        <v>48</v>
      </c>
      <c r="Q90" s="7" t="s">
        <v>67</v>
      </c>
      <c r="R90" s="7" t="str">
        <f t="shared" si="11"/>
        <v>routineTime</v>
      </c>
      <c r="S90" s="2"/>
      <c r="T90" s="6"/>
    </row>
    <row r="91" spans="2:20" s="1" customFormat="1">
      <c r="B91" s="7">
        <f t="shared" si="12"/>
        <v>6</v>
      </c>
      <c r="C91" s="7" t="s">
        <v>26</v>
      </c>
      <c r="D91" s="7" t="s">
        <v>27</v>
      </c>
      <c r="E91" s="7" t="s">
        <v>106</v>
      </c>
      <c r="F91" s="6" t="s">
        <v>7</v>
      </c>
      <c r="G91" s="7" t="s">
        <v>29</v>
      </c>
      <c r="H91" s="7"/>
      <c r="I91" s="7" t="s">
        <v>30</v>
      </c>
      <c r="J91" s="7"/>
      <c r="K91" s="7" t="s">
        <v>31</v>
      </c>
      <c r="L91" s="7" t="s">
        <v>29</v>
      </c>
      <c r="M91" s="7">
        <v>12</v>
      </c>
      <c r="N91" s="7">
        <v>12</v>
      </c>
      <c r="O91" s="7"/>
      <c r="P91" s="7" t="s">
        <v>48</v>
      </c>
      <c r="Q91" s="7" t="s">
        <v>67</v>
      </c>
      <c r="R91" s="7" t="str">
        <f t="shared" si="11"/>
        <v>userId</v>
      </c>
      <c r="S91" s="2"/>
      <c r="T91" s="6"/>
    </row>
    <row r="92" spans="2:20" s="1" customFormat="1" ht="27">
      <c r="B92" s="7">
        <f t="shared" si="12"/>
        <v>7</v>
      </c>
      <c r="C92" s="7" t="s">
        <v>58</v>
      </c>
      <c r="D92" s="7" t="s">
        <v>59</v>
      </c>
      <c r="E92" s="7"/>
      <c r="F92" s="7"/>
      <c r="G92" s="7" t="s">
        <v>29</v>
      </c>
      <c r="H92" s="7"/>
      <c r="I92" s="7" t="s">
        <v>60</v>
      </c>
      <c r="J92" s="9" t="s">
        <v>61</v>
      </c>
      <c r="K92" s="9" t="s">
        <v>62</v>
      </c>
      <c r="L92" s="9"/>
      <c r="M92" s="9"/>
      <c r="N92" s="9"/>
      <c r="O92" s="9"/>
      <c r="P92" s="7" t="s">
        <v>63</v>
      </c>
      <c r="Q92" s="7" t="s">
        <v>64</v>
      </c>
      <c r="R92" s="7" t="str">
        <f t="shared" si="11"/>
        <v>updateDatetime</v>
      </c>
      <c r="S92" s="2"/>
      <c r="T92" s="6"/>
    </row>
    <row r="93" spans="2:20" s="1" customFormat="1">
      <c r="B93" s="7">
        <f t="shared" si="12"/>
        <v>8</v>
      </c>
      <c r="C93" s="7" t="s">
        <v>65</v>
      </c>
      <c r="D93" s="7" t="s">
        <v>66</v>
      </c>
      <c r="E93" s="7"/>
      <c r="F93" s="7"/>
      <c r="G93" s="7" t="s">
        <v>29</v>
      </c>
      <c r="H93" s="7" t="s">
        <v>29</v>
      </c>
      <c r="I93" s="7" t="s">
        <v>46</v>
      </c>
      <c r="J93" s="7">
        <v>0</v>
      </c>
      <c r="K93" s="7"/>
      <c r="L93" s="7"/>
      <c r="M93" s="7"/>
      <c r="N93" s="7"/>
      <c r="O93" s="7"/>
      <c r="P93" s="7" t="s">
        <v>48</v>
      </c>
      <c r="Q93" s="7" t="s">
        <v>67</v>
      </c>
      <c r="R93" s="7" t="str">
        <f t="shared" si="11"/>
        <v>version</v>
      </c>
      <c r="S93" s="2"/>
      <c r="T93" s="6"/>
    </row>
    <row r="94" spans="2:20" s="1" customFormat="1">
      <c r="B94" s="2"/>
      <c r="C94" s="2"/>
      <c r="D94" s="2"/>
      <c r="E94" s="2"/>
      <c r="F94" s="2"/>
      <c r="G94" s="2"/>
      <c r="H94" s="2"/>
      <c r="I94" s="6"/>
      <c r="J94" s="2"/>
      <c r="K94" s="2"/>
      <c r="L94" s="2"/>
      <c r="M94" s="2"/>
      <c r="N94" s="2"/>
      <c r="O94" s="2"/>
      <c r="P94" s="6"/>
      <c r="Q94" s="6"/>
      <c r="R94" s="2"/>
      <c r="S94" s="2"/>
      <c r="T94" s="2"/>
    </row>
    <row r="95" spans="2:20" s="1" customFormat="1">
      <c r="B95" s="2"/>
      <c r="C95" s="2"/>
      <c r="D95" s="2"/>
      <c r="E95" s="2"/>
      <c r="F95" s="2"/>
      <c r="G95" s="2"/>
      <c r="H95" s="2"/>
      <c r="I95" s="6"/>
      <c r="J95" s="2"/>
      <c r="K95" s="2"/>
      <c r="L95" s="2"/>
      <c r="M95" s="2"/>
      <c r="N95" s="2"/>
      <c r="O95" s="2"/>
      <c r="P95" s="6"/>
      <c r="Q95" s="6"/>
      <c r="R95" s="2"/>
      <c r="S95" s="2"/>
      <c r="T95" s="2"/>
    </row>
    <row r="96" spans="2:20" s="1" customFormat="1">
      <c r="B96" s="6"/>
      <c r="C96" s="6" t="s">
        <v>161</v>
      </c>
      <c r="D96" s="6" t="s">
        <v>162</v>
      </c>
      <c r="E96" s="6" t="s">
        <v>163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"/>
      <c r="T96" s="6"/>
    </row>
    <row r="97" spans="2:20" s="1" customFormat="1">
      <c r="B97" s="7" t="s">
        <v>9</v>
      </c>
      <c r="C97" s="7" t="s">
        <v>10</v>
      </c>
      <c r="D97" s="7" t="s">
        <v>11</v>
      </c>
      <c r="E97" s="7" t="s">
        <v>12</v>
      </c>
      <c r="F97" s="7" t="s">
        <v>13</v>
      </c>
      <c r="G97" s="8" t="s">
        <v>14</v>
      </c>
      <c r="H97" s="8" t="s">
        <v>15</v>
      </c>
      <c r="I97" s="7" t="s">
        <v>16</v>
      </c>
      <c r="J97" s="7" t="s">
        <v>17</v>
      </c>
      <c r="K97" s="7" t="s">
        <v>18</v>
      </c>
      <c r="L97" s="7" t="s">
        <v>19</v>
      </c>
      <c r="M97" s="7" t="s">
        <v>20</v>
      </c>
      <c r="N97" s="7" t="s">
        <v>21</v>
      </c>
      <c r="O97" s="7"/>
      <c r="P97" s="7" t="s">
        <v>23</v>
      </c>
      <c r="Q97" s="7" t="s">
        <v>24</v>
      </c>
      <c r="R97" s="7" t="s">
        <v>25</v>
      </c>
      <c r="S97" s="2"/>
      <c r="T97" s="6"/>
    </row>
    <row r="98" spans="2:20" s="1" customFormat="1">
      <c r="B98" s="7">
        <v>1</v>
      </c>
      <c r="C98" s="7" t="s">
        <v>164</v>
      </c>
      <c r="D98" s="7" t="s">
        <v>165</v>
      </c>
      <c r="E98" s="7" t="s">
        <v>28</v>
      </c>
      <c r="F98" s="7"/>
      <c r="G98" s="7" t="s">
        <v>29</v>
      </c>
      <c r="H98" s="7"/>
      <c r="I98" s="7" t="s">
        <v>30</v>
      </c>
      <c r="J98" s="7"/>
      <c r="K98" s="7" t="s">
        <v>166</v>
      </c>
      <c r="L98" s="7" t="s">
        <v>29</v>
      </c>
      <c r="M98" s="7">
        <v>18</v>
      </c>
      <c r="N98" s="7">
        <v>18</v>
      </c>
      <c r="O98" s="7"/>
      <c r="P98" s="7" t="s">
        <v>32</v>
      </c>
      <c r="Q98" s="7" t="s">
        <v>33</v>
      </c>
      <c r="R98" s="7" t="str">
        <f t="shared" ref="R98:R104" si="13">LOWER(LEFT(D98,1))&amp;MID(SUBSTITUTE(PROPER(D98),"_",""),2,LEN(D98))</f>
        <v>scheduleId</v>
      </c>
      <c r="S98" s="2"/>
      <c r="T98" s="6"/>
    </row>
    <row r="99" spans="2:20" s="1" customFormat="1">
      <c r="B99" s="7">
        <f t="shared" ref="B99:B104" si="14">B98+1</f>
        <v>2</v>
      </c>
      <c r="C99" s="7" t="s">
        <v>63</v>
      </c>
      <c r="D99" s="7" t="s">
        <v>167</v>
      </c>
      <c r="E99" s="7"/>
      <c r="F99" s="7"/>
      <c r="G99" s="7" t="s">
        <v>29</v>
      </c>
      <c r="H99" s="7"/>
      <c r="I99" s="7" t="s">
        <v>168</v>
      </c>
      <c r="J99" s="7"/>
      <c r="K99" s="7" t="s">
        <v>169</v>
      </c>
      <c r="L99" s="7" t="s">
        <v>29</v>
      </c>
      <c r="M99" s="7">
        <v>10</v>
      </c>
      <c r="N99" s="7">
        <v>10</v>
      </c>
      <c r="O99" s="7"/>
      <c r="P99" s="7" t="s">
        <v>63</v>
      </c>
      <c r="Q99" s="7" t="s">
        <v>170</v>
      </c>
      <c r="R99" s="7" t="str">
        <f t="shared" si="13"/>
        <v>scheduleDate</v>
      </c>
      <c r="S99" s="2"/>
      <c r="T99" s="6"/>
    </row>
    <row r="100" spans="2:20" s="1" customFormat="1">
      <c r="B100" s="7">
        <f t="shared" si="14"/>
        <v>3</v>
      </c>
      <c r="C100" s="7" t="s">
        <v>171</v>
      </c>
      <c r="D100" s="7" t="s">
        <v>172</v>
      </c>
      <c r="E100" s="7"/>
      <c r="F100" s="7"/>
      <c r="G100" s="7" t="s">
        <v>29</v>
      </c>
      <c r="H100" s="7"/>
      <c r="I100" s="7" t="s">
        <v>46</v>
      </c>
      <c r="J100" s="7"/>
      <c r="K100" s="7" t="s">
        <v>160</v>
      </c>
      <c r="L100" s="7" t="s">
        <v>29</v>
      </c>
      <c r="M100" s="7">
        <v>0</v>
      </c>
      <c r="N100" s="7">
        <v>2</v>
      </c>
      <c r="O100" s="7"/>
      <c r="P100" s="7" t="s">
        <v>63</v>
      </c>
      <c r="Q100" s="7" t="s">
        <v>170</v>
      </c>
      <c r="R100" s="7" t="str">
        <f t="shared" si="13"/>
        <v>scheduleTime</v>
      </c>
      <c r="S100" s="2"/>
      <c r="T100" s="6"/>
    </row>
    <row r="101" spans="2:20" s="1" customFormat="1">
      <c r="B101" s="7">
        <f t="shared" si="14"/>
        <v>4</v>
      </c>
      <c r="C101" s="7" t="s">
        <v>111</v>
      </c>
      <c r="D101" s="7" t="s">
        <v>112</v>
      </c>
      <c r="E101" s="7" t="s">
        <v>106</v>
      </c>
      <c r="F101" s="7" t="s">
        <v>109</v>
      </c>
      <c r="G101" s="7" t="s">
        <v>29</v>
      </c>
      <c r="H101" s="7"/>
      <c r="I101" s="7" t="s">
        <v>30</v>
      </c>
      <c r="J101" s="7"/>
      <c r="K101" s="7" t="s">
        <v>113</v>
      </c>
      <c r="L101" s="7" t="s">
        <v>29</v>
      </c>
      <c r="M101" s="7">
        <v>12</v>
      </c>
      <c r="N101" s="7">
        <v>12</v>
      </c>
      <c r="O101" s="7"/>
      <c r="P101" s="7" t="s">
        <v>32</v>
      </c>
      <c r="Q101" s="7" t="s">
        <v>33</v>
      </c>
      <c r="R101" s="7" t="str">
        <f t="shared" si="13"/>
        <v>cookId</v>
      </c>
      <c r="S101" s="2"/>
      <c r="T101" s="6"/>
    </row>
    <row r="102" spans="2:20" s="1" customFormat="1">
      <c r="B102" s="7">
        <f t="shared" si="14"/>
        <v>5</v>
      </c>
      <c r="C102" s="7" t="s">
        <v>26</v>
      </c>
      <c r="D102" s="7" t="s">
        <v>27</v>
      </c>
      <c r="E102" s="7" t="s">
        <v>106</v>
      </c>
      <c r="F102" s="6" t="s">
        <v>7</v>
      </c>
      <c r="G102" s="7" t="s">
        <v>29</v>
      </c>
      <c r="H102" s="7"/>
      <c r="I102" s="7" t="s">
        <v>30</v>
      </c>
      <c r="J102" s="7"/>
      <c r="K102" s="7" t="s">
        <v>31</v>
      </c>
      <c r="L102" s="7" t="s">
        <v>29</v>
      </c>
      <c r="M102" s="7">
        <v>12</v>
      </c>
      <c r="N102" s="7">
        <v>12</v>
      </c>
      <c r="O102" s="7"/>
      <c r="P102" s="7" t="s">
        <v>32</v>
      </c>
      <c r="Q102" s="7" t="s">
        <v>33</v>
      </c>
      <c r="R102" s="7" t="str">
        <f t="shared" si="13"/>
        <v>userId</v>
      </c>
      <c r="S102" s="2"/>
      <c r="T102" s="6"/>
    </row>
    <row r="103" spans="2:20" s="1" customFormat="1" ht="27">
      <c r="B103" s="7">
        <f t="shared" si="14"/>
        <v>6</v>
      </c>
      <c r="C103" s="7" t="s">
        <v>58</v>
      </c>
      <c r="D103" s="7" t="s">
        <v>59</v>
      </c>
      <c r="E103" s="7"/>
      <c r="F103" s="7"/>
      <c r="G103" s="7" t="s">
        <v>29</v>
      </c>
      <c r="H103" s="7"/>
      <c r="I103" s="7" t="s">
        <v>60</v>
      </c>
      <c r="J103" s="9" t="s">
        <v>61</v>
      </c>
      <c r="K103" s="9" t="s">
        <v>62</v>
      </c>
      <c r="L103" s="9"/>
      <c r="M103" s="9"/>
      <c r="N103" s="9"/>
      <c r="O103" s="9"/>
      <c r="P103" s="7" t="s">
        <v>63</v>
      </c>
      <c r="Q103" s="7" t="s">
        <v>64</v>
      </c>
      <c r="R103" s="7" t="str">
        <f t="shared" si="13"/>
        <v>updateDatetime</v>
      </c>
      <c r="S103" s="2"/>
      <c r="T103" s="6"/>
    </row>
    <row r="104" spans="2:20" s="1" customFormat="1">
      <c r="B104" s="7">
        <f t="shared" si="14"/>
        <v>7</v>
      </c>
      <c r="C104" s="7" t="s">
        <v>65</v>
      </c>
      <c r="D104" s="7" t="s">
        <v>66</v>
      </c>
      <c r="E104" s="7"/>
      <c r="F104" s="7"/>
      <c r="G104" s="7" t="s">
        <v>29</v>
      </c>
      <c r="H104" s="7" t="s">
        <v>29</v>
      </c>
      <c r="I104" s="7" t="s">
        <v>46</v>
      </c>
      <c r="J104" s="7">
        <v>0</v>
      </c>
      <c r="K104" s="7"/>
      <c r="L104" s="7"/>
      <c r="M104" s="7"/>
      <c r="N104" s="7"/>
      <c r="O104" s="7"/>
      <c r="P104" s="7" t="s">
        <v>48</v>
      </c>
      <c r="Q104" s="7" t="s">
        <v>67</v>
      </c>
      <c r="R104" s="7" t="str">
        <f t="shared" si="13"/>
        <v>version</v>
      </c>
      <c r="S104" s="2"/>
      <c r="T104" s="6"/>
    </row>
    <row r="105" spans="2:20" s="1" customForma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2"/>
      <c r="T105" s="6"/>
    </row>
    <row r="106" spans="2:20" s="1" customFormat="1">
      <c r="B106" s="6"/>
      <c r="C106" s="6" t="s">
        <v>173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2"/>
      <c r="T106" s="2"/>
    </row>
    <row r="107" spans="2:20" s="1" customFormat="1">
      <c r="B107" s="6"/>
      <c r="C107" s="6" t="s">
        <v>174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2"/>
      <c r="T107" s="2"/>
    </row>
    <row r="108" spans="2:20" s="1" customFormat="1">
      <c r="B108" s="6"/>
      <c r="C108" s="6" t="s">
        <v>175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2"/>
      <c r="T108" s="2"/>
    </row>
    <row r="109" spans="2:20" s="1" customFormat="1">
      <c r="B109" s="6"/>
      <c r="C109" s="6" t="s">
        <v>176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2"/>
      <c r="T109" s="2"/>
    </row>
  </sheetData>
  <phoneticPr fontId="18"/>
  <pageMargins left="0.78740157480314998" right="0.78740157480314998" top="1.1511811023622052" bottom="1.1511811023622052" header="0.78740157480314998" footer="0.78740157480314998"/>
  <pageSetup paperSize="0" fitToWidth="0" fitToHeight="0" orientation="portrait" useFirstPageNumber="1" horizontalDpi="0" verticalDpi="0" copies="0"/>
  <headerFooter alignWithMargins="0">
    <oddHeader>&amp;C&amp;"Times New Roman,Regular"&amp;12&amp;A</oddHeader>
    <oddFooter>&amp;C&amp;"Times New Roman,Regular"&amp;12ページ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マスタ!$B$3:$B$13</xm:f>
          </x14:formula1>
          <xm:sqref>I11:I23 I25:I34 I36:I49 I51:I63 I65:I74 I76:I84 I86:I96 I98:I1048576</xm:sqref>
        </x14:dataValidation>
        <x14:dataValidation type="list" allowBlank="1" showErrorMessage="1">
          <x14:formula1>
            <xm:f>マスタ!$E$3:$E$7</xm:f>
          </x14:formula1>
          <xm:sqref>P11:P23 P25:P34 P36:P49 P51:P63 P65:P74 P76:P84 P86:P96 P98:P1048576</xm:sqref>
        </x14:dataValidation>
        <x14:dataValidation type="list" allowBlank="1" showErrorMessage="1">
          <x14:formula1>
            <xm:f>マスタ!$G$3:$G$12</xm:f>
          </x14:formula1>
          <xm:sqref>Q11:Q23 Q25:Q34 Q36:Q49 Q51:Q63 Q65:Q74 Q76:Q84 Q86:Q96 Q98:Q1048576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0"/>
  <sheetViews>
    <sheetView workbookViewId="0"/>
  </sheetViews>
  <sheetFormatPr defaultRowHeight="12.75"/>
  <cols>
    <col min="1" max="1" width="2.75" style="10" customWidth="1"/>
    <col min="2" max="2" width="4.125" style="10" customWidth="1"/>
    <col min="3" max="3" width="18.625" style="10" customWidth="1"/>
    <col min="4" max="4" width="15.5" style="10" customWidth="1"/>
    <col min="5" max="5" width="4.75" style="10" customWidth="1"/>
    <col min="6" max="6" width="10.625" style="10" customWidth="1"/>
    <col min="7" max="7" width="3.625" style="10" customWidth="1"/>
    <col min="8" max="8" width="15" style="10" customWidth="1"/>
    <col min="9" max="9" width="30.125" style="10" customWidth="1"/>
    <col min="10" max="10" width="21.5" style="10" customWidth="1"/>
    <col min="11" max="11" width="45.875" style="10" customWidth="1"/>
    <col min="12" max="13" width="10.75" style="10" customWidth="1"/>
    <col min="14" max="14" width="11.5" style="10" customWidth="1"/>
    <col min="15" max="15" width="17.75" style="10" customWidth="1"/>
    <col min="16" max="16" width="10.75" style="10" customWidth="1"/>
    <col min="17" max="17" width="8.5" style="10" customWidth="1"/>
    <col min="18" max="18" width="15.5" style="10" customWidth="1"/>
    <col min="19" max="19" width="2.75" style="10" customWidth="1"/>
    <col min="20" max="20" width="2.75" style="11" customWidth="1"/>
    <col min="21" max="67" width="2.75" style="10" customWidth="1"/>
    <col min="68" max="1024" width="10.625" customWidth="1"/>
    <col min="1025" max="1025" width="9" customWidth="1"/>
  </cols>
  <sheetData>
    <row r="1" spans="1:67" ht="18.75"/>
    <row r="2" spans="1:67" ht="18.75">
      <c r="B2" s="6"/>
      <c r="C2" s="6" t="s">
        <v>6</v>
      </c>
      <c r="D2" s="6" t="s">
        <v>7</v>
      </c>
      <c r="E2" s="6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T2" s="11" t="str">
        <f>" /* "&amp;C2&amp;"作成 */"</f>
        <v xml:space="preserve"> /* ユーザマスタ作成 */</v>
      </c>
    </row>
    <row r="3" spans="1:67" ht="18.75"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  <c r="H3" s="8" t="s">
        <v>15</v>
      </c>
      <c r="I3" s="12" t="s">
        <v>177</v>
      </c>
      <c r="J3" s="7" t="s">
        <v>17</v>
      </c>
      <c r="K3" s="7" t="s">
        <v>18</v>
      </c>
      <c r="L3" s="7" t="s">
        <v>19</v>
      </c>
      <c r="M3" s="12" t="s">
        <v>20</v>
      </c>
      <c r="N3" s="12" t="s">
        <v>21</v>
      </c>
      <c r="O3" s="12" t="s">
        <v>22</v>
      </c>
      <c r="P3" s="7" t="s">
        <v>23</v>
      </c>
      <c r="Q3" s="7" t="s">
        <v>24</v>
      </c>
      <c r="R3" s="7" t="s">
        <v>25</v>
      </c>
      <c r="T3" s="11" t="str">
        <f>"CREATE TABLE "&amp;D2&amp;"("</f>
        <v>CREATE TABLE cook_user_mst(</v>
      </c>
    </row>
    <row r="4" spans="1:67" ht="18.75">
      <c r="B4" s="7">
        <v>1</v>
      </c>
      <c r="C4" s="12" t="s">
        <v>178</v>
      </c>
      <c r="D4" s="7" t="s">
        <v>27</v>
      </c>
      <c r="E4" s="7" t="s">
        <v>28</v>
      </c>
      <c r="F4" s="7"/>
      <c r="G4" s="7" t="s">
        <v>29</v>
      </c>
      <c r="H4" s="7"/>
      <c r="I4" s="7" t="s">
        <v>30</v>
      </c>
      <c r="J4" s="7"/>
      <c r="K4" s="13" t="s">
        <v>179</v>
      </c>
      <c r="L4" s="7" t="s">
        <v>29</v>
      </c>
      <c r="M4" s="13">
        <v>12</v>
      </c>
      <c r="N4" s="13">
        <v>12</v>
      </c>
      <c r="O4" s="13"/>
      <c r="P4" s="13" t="s">
        <v>32</v>
      </c>
      <c r="Q4" s="13" t="s">
        <v>33</v>
      </c>
      <c r="R4" s="13" t="str">
        <f t="shared" ref="R4:R13" si="0">LOWER(LEFT(D4,1))&amp;MID(SUBSTITUTE(PROPER(D4),"_",""),2,LEN(D4))</f>
        <v>userId</v>
      </c>
      <c r="T4" s="11" t="str">
        <f t="shared" ref="T4:T13" si="1">" "&amp;D4&amp;" "&amp;I4&amp;IF(I4="VARCHAR","("&amp;N4&amp;")","")&amp;" "&amp;IF(E4="UNI","UNIQUE ","")&amp;IF(H4="〇","UNSIGNED ","")&amp;IF(G4="〇","NOT NULL","")&amp;" "&amp;IF(J4&lt;&gt;"","DEFAULT "&amp;J4,"")&amp;","</f>
        <v xml:space="preserve"> user_id VARCHAR(12) NOT NULL ,</v>
      </c>
    </row>
    <row r="5" spans="1:67" ht="18.75">
      <c r="B5" s="7">
        <f t="shared" ref="B5:B11" si="2">B4+1</f>
        <v>2</v>
      </c>
      <c r="C5" s="7" t="s">
        <v>34</v>
      </c>
      <c r="D5" s="7" t="s">
        <v>35</v>
      </c>
      <c r="E5" s="7"/>
      <c r="F5" s="7"/>
      <c r="G5" s="7" t="s">
        <v>29</v>
      </c>
      <c r="H5" s="7"/>
      <c r="I5" s="7" t="s">
        <v>30</v>
      </c>
      <c r="J5" s="7"/>
      <c r="K5" s="7"/>
      <c r="L5" s="7"/>
      <c r="M5" s="13">
        <v>1</v>
      </c>
      <c r="N5" s="13">
        <v>20</v>
      </c>
      <c r="O5" s="13"/>
      <c r="P5" s="13" t="s">
        <v>32</v>
      </c>
      <c r="Q5" s="13" t="s">
        <v>33</v>
      </c>
      <c r="R5" s="13" t="str">
        <f t="shared" si="0"/>
        <v>password</v>
      </c>
      <c r="T5" s="11" t="str">
        <f t="shared" si="1"/>
        <v xml:space="preserve"> password VARCHAR(20) NOT NULL ,</v>
      </c>
    </row>
    <row r="6" spans="1:67" ht="18.75">
      <c r="B6" s="7">
        <f t="shared" si="2"/>
        <v>3</v>
      </c>
      <c r="C6" s="7" t="s">
        <v>36</v>
      </c>
      <c r="D6" s="7" t="s">
        <v>37</v>
      </c>
      <c r="E6" s="7"/>
      <c r="F6" s="7"/>
      <c r="G6" s="7" t="s">
        <v>29</v>
      </c>
      <c r="H6" s="7"/>
      <c r="I6" s="7" t="s">
        <v>30</v>
      </c>
      <c r="J6" s="7"/>
      <c r="K6" s="12"/>
      <c r="L6" s="7"/>
      <c r="M6" s="13">
        <v>1</v>
      </c>
      <c r="N6" s="13">
        <v>100</v>
      </c>
      <c r="O6" s="13"/>
      <c r="P6" s="13" t="s">
        <v>32</v>
      </c>
      <c r="Q6" s="13" t="s">
        <v>33</v>
      </c>
      <c r="R6" s="13" t="str">
        <f t="shared" si="0"/>
        <v>userName</v>
      </c>
      <c r="T6" s="11" t="str">
        <f t="shared" si="1"/>
        <v xml:space="preserve"> user_name VARCHAR(100) NOT NULL ,</v>
      </c>
    </row>
    <row r="7" spans="1:67" ht="18.75">
      <c r="B7" s="7">
        <f t="shared" si="2"/>
        <v>4</v>
      </c>
      <c r="C7" s="12" t="s">
        <v>180</v>
      </c>
      <c r="D7" s="7" t="s">
        <v>40</v>
      </c>
      <c r="E7" s="7"/>
      <c r="F7" s="7"/>
      <c r="G7" s="7" t="s">
        <v>29</v>
      </c>
      <c r="H7" s="7"/>
      <c r="I7" s="7" t="s">
        <v>30</v>
      </c>
      <c r="J7" s="7"/>
      <c r="K7" s="7" t="s">
        <v>41</v>
      </c>
      <c r="L7" s="7"/>
      <c r="M7" s="13">
        <v>7</v>
      </c>
      <c r="N7" s="13">
        <v>7</v>
      </c>
      <c r="O7" s="13"/>
      <c r="P7" s="13" t="s">
        <v>32</v>
      </c>
      <c r="Q7" s="13" t="s">
        <v>33</v>
      </c>
      <c r="R7" s="13" t="str">
        <f t="shared" si="0"/>
        <v>secretId</v>
      </c>
      <c r="T7" s="11" t="str">
        <f t="shared" si="1"/>
        <v xml:space="preserve"> secret_id VARCHAR(7) NOT NULL ,</v>
      </c>
    </row>
    <row r="8" spans="1:67" ht="18.75">
      <c r="B8" s="7">
        <f t="shared" si="2"/>
        <v>5</v>
      </c>
      <c r="C8" s="7" t="s">
        <v>42</v>
      </c>
      <c r="D8" s="7" t="s">
        <v>43</v>
      </c>
      <c r="E8" s="7"/>
      <c r="F8" s="7"/>
      <c r="G8" s="7" t="s">
        <v>29</v>
      </c>
      <c r="H8" s="7"/>
      <c r="I8" s="7" t="s">
        <v>30</v>
      </c>
      <c r="J8" s="7"/>
      <c r="K8" s="12"/>
      <c r="L8" s="12"/>
      <c r="M8" s="13">
        <v>1</v>
      </c>
      <c r="N8" s="13">
        <v>200</v>
      </c>
      <c r="O8" s="13"/>
      <c r="P8" s="13" t="s">
        <v>32</v>
      </c>
      <c r="Q8" s="13" t="s">
        <v>33</v>
      </c>
      <c r="R8" s="13" t="str">
        <f t="shared" si="0"/>
        <v>secretAnswer</v>
      </c>
      <c r="T8" s="11" t="str">
        <f t="shared" si="1"/>
        <v xml:space="preserve"> secret_answer VARCHAR(200) NOT NULL ,</v>
      </c>
    </row>
    <row r="9" spans="1:67" ht="18.75">
      <c r="B9" s="7">
        <f t="shared" si="2"/>
        <v>6</v>
      </c>
      <c r="C9" s="7" t="s">
        <v>44</v>
      </c>
      <c r="D9" s="7" t="s">
        <v>45</v>
      </c>
      <c r="E9" s="7"/>
      <c r="F9" s="7"/>
      <c r="G9" s="7"/>
      <c r="H9" s="7"/>
      <c r="I9" s="7" t="s">
        <v>46</v>
      </c>
      <c r="J9" s="7"/>
      <c r="K9" s="12" t="s">
        <v>47</v>
      </c>
      <c r="L9" s="12"/>
      <c r="M9" s="12">
        <v>0</v>
      </c>
      <c r="N9" s="12">
        <v>10</v>
      </c>
      <c r="O9" s="12"/>
      <c r="P9" s="13" t="s">
        <v>48</v>
      </c>
      <c r="Q9" s="13" t="s">
        <v>49</v>
      </c>
      <c r="R9" s="13" t="str">
        <f t="shared" si="0"/>
        <v>errorPassword</v>
      </c>
      <c r="T9" s="11" t="str">
        <f t="shared" si="1"/>
        <v xml:space="preserve"> error_password SMALLINT  ,</v>
      </c>
    </row>
    <row r="10" spans="1:67" ht="18.75">
      <c r="B10" s="7">
        <f t="shared" si="2"/>
        <v>7</v>
      </c>
      <c r="C10" s="7" t="s">
        <v>50</v>
      </c>
      <c r="D10" s="7" t="s">
        <v>51</v>
      </c>
      <c r="E10" s="7"/>
      <c r="F10" s="7"/>
      <c r="G10" s="7"/>
      <c r="H10" s="7"/>
      <c r="I10" s="7" t="s">
        <v>52</v>
      </c>
      <c r="J10" s="7"/>
      <c r="K10" s="12"/>
      <c r="L10" s="7" t="s">
        <v>29</v>
      </c>
      <c r="M10" s="12">
        <v>0</v>
      </c>
      <c r="N10" s="12">
        <v>1</v>
      </c>
      <c r="O10" s="12"/>
      <c r="P10" s="13" t="s">
        <v>48</v>
      </c>
      <c r="Q10" s="13" t="s">
        <v>53</v>
      </c>
      <c r="R10" s="13" t="str">
        <f t="shared" si="0"/>
        <v>lock</v>
      </c>
      <c r="T10" s="11" t="str">
        <f t="shared" si="1"/>
        <v xml:space="preserve"> lock BOOLEAN  ,</v>
      </c>
    </row>
    <row r="11" spans="1:67" ht="18.75">
      <c r="B11" s="7">
        <f t="shared" si="2"/>
        <v>8</v>
      </c>
      <c r="C11" s="7" t="s">
        <v>54</v>
      </c>
      <c r="D11" s="7" t="s">
        <v>55</v>
      </c>
      <c r="E11" s="7"/>
      <c r="F11" s="7"/>
      <c r="G11" s="7" t="s">
        <v>29</v>
      </c>
      <c r="H11" s="7"/>
      <c r="I11" s="7" t="s">
        <v>46</v>
      </c>
      <c r="J11" s="7">
        <v>0</v>
      </c>
      <c r="K11" s="13" t="s">
        <v>181</v>
      </c>
      <c r="L11" s="7" t="s">
        <v>29</v>
      </c>
      <c r="M11" s="13"/>
      <c r="N11" s="13"/>
      <c r="O11" s="13" t="s">
        <v>57</v>
      </c>
      <c r="P11" s="13" t="s">
        <v>48</v>
      </c>
      <c r="Q11" s="13" t="s">
        <v>49</v>
      </c>
      <c r="R11" s="13" t="str">
        <f t="shared" si="0"/>
        <v>authority</v>
      </c>
      <c r="T11" s="11" t="str">
        <f t="shared" si="1"/>
        <v xml:space="preserve"> authority SMALLINT NOT NULL DEFAULT 0,</v>
      </c>
    </row>
    <row r="12" spans="1:67" s="20" customFormat="1" ht="27.75">
      <c r="A12" s="14"/>
      <c r="B12" s="15">
        <f>ROW()-ROW($B$4)+1</f>
        <v>9</v>
      </c>
      <c r="C12" s="15" t="s">
        <v>58</v>
      </c>
      <c r="D12" s="15" t="s">
        <v>59</v>
      </c>
      <c r="E12" s="15"/>
      <c r="F12" s="15"/>
      <c r="G12" s="15" t="s">
        <v>29</v>
      </c>
      <c r="H12" s="15"/>
      <c r="I12" s="15" t="s">
        <v>60</v>
      </c>
      <c r="J12" s="16" t="s">
        <v>61</v>
      </c>
      <c r="K12" s="17" t="s">
        <v>182</v>
      </c>
      <c r="L12" s="17"/>
      <c r="M12" s="17"/>
      <c r="N12" s="17"/>
      <c r="O12" s="17"/>
      <c r="P12" s="18" t="s">
        <v>63</v>
      </c>
      <c r="Q12" s="18" t="s">
        <v>64</v>
      </c>
      <c r="R12" s="18" t="str">
        <f t="shared" si="0"/>
        <v>updateDatetime</v>
      </c>
      <c r="S12" s="14"/>
      <c r="T12" s="19" t="str">
        <f t="shared" si="1"/>
        <v xml:space="preserve"> update_datetime TIMESTAMP NOT NULL DEFAULT CURRENT_TIMESTAMP,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</row>
    <row r="13" spans="1:67" s="20" customFormat="1" ht="18.75">
      <c r="A13" s="14"/>
      <c r="B13" s="15">
        <f>ROW()-ROW($B$4)+1</f>
        <v>10</v>
      </c>
      <c r="C13" s="15" t="s">
        <v>65</v>
      </c>
      <c r="D13" s="15" t="s">
        <v>66</v>
      </c>
      <c r="E13" s="15"/>
      <c r="F13" s="15"/>
      <c r="G13" s="15" t="s">
        <v>29</v>
      </c>
      <c r="H13" s="15" t="s">
        <v>29</v>
      </c>
      <c r="I13" s="15" t="s">
        <v>46</v>
      </c>
      <c r="J13" s="15">
        <v>0</v>
      </c>
      <c r="K13" s="15"/>
      <c r="L13" s="15"/>
      <c r="M13" s="15"/>
      <c r="N13" s="15"/>
      <c r="O13" s="15"/>
      <c r="P13" s="18" t="s">
        <v>48</v>
      </c>
      <c r="Q13" s="18" t="s">
        <v>67</v>
      </c>
      <c r="R13" s="18" t="str">
        <f t="shared" si="0"/>
        <v>version</v>
      </c>
      <c r="S13" s="14"/>
      <c r="T13" s="19" t="str">
        <f t="shared" si="1"/>
        <v xml:space="preserve"> version SMALLINT UNSIGNED NOT NULL DEFAULT 0,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</row>
    <row r="14" spans="1:67" ht="18.75">
      <c r="I14" s="6"/>
      <c r="P14" s="21"/>
      <c r="Q14" s="21"/>
      <c r="S14"/>
      <c r="T14" s="11" t="str">
        <f ca="1">" PRIMARY KEY("&amp;INDIRECT("D"&amp;ROW()-INDIRECT("B"&amp;ROW()-1))&amp;"))"&amp;IF(COUNTIF(E$4:E$13,"FK")=0,";",",")</f>
        <v xml:space="preserve"> PRIMARY KEY(user_id));</v>
      </c>
    </row>
    <row r="15" spans="1:67" ht="18.75">
      <c r="B15"/>
      <c r="C15" s="10" t="s">
        <v>183</v>
      </c>
      <c r="I15" s="6"/>
      <c r="P15" s="21"/>
      <c r="Q15" s="21"/>
      <c r="S15"/>
    </row>
    <row r="16" spans="1:67" ht="18.75">
      <c r="B16" s="6"/>
      <c r="C16" s="7" t="s">
        <v>10</v>
      </c>
      <c r="D16" s="7" t="s">
        <v>184</v>
      </c>
      <c r="E16" s="28" t="s">
        <v>11</v>
      </c>
      <c r="F16" s="28"/>
      <c r="G16" s="28"/>
      <c r="H16" s="28"/>
      <c r="I16" s="6"/>
      <c r="P16" s="21"/>
      <c r="Q16" s="21"/>
      <c r="S16"/>
      <c r="T16" s="11" t="str">
        <f>IF(COUNTIF(E$4:E$13,"FK")=0,"",IF(D17&lt;&gt;""," FOREIGN KEY("&amp;E17&amp;") REFERENCES "&amp;D17&amp;"("&amp;E17&amp;") ON DELETE CASCADE ON UPDATE CASCADE",""))</f>
        <v/>
      </c>
    </row>
    <row r="17" spans="1:67" ht="18.75">
      <c r="C17" s="12"/>
      <c r="D17" s="6"/>
      <c r="E17" s="29"/>
      <c r="F17" s="29"/>
      <c r="G17" s="29"/>
      <c r="H17" s="29"/>
      <c r="I17" s="6"/>
      <c r="P17" s="21"/>
      <c r="Q17" s="21"/>
      <c r="S17"/>
      <c r="T17" s="11" t="str">
        <f>IF(COUNTIF(E$4:E$13,"FK")=0,"",IF(D18&lt;&gt;""," FOREIGN KEY("&amp;E18&amp;") REFERENCES "&amp;D18&amp;"("&amp;E18&amp;") ON DELETE CASCADE ON UPDATE CASCADE",""))</f>
        <v/>
      </c>
    </row>
    <row r="18" spans="1:67" ht="18.75">
      <c r="C18" s="12"/>
      <c r="D18" s="7"/>
      <c r="E18" s="29"/>
      <c r="F18" s="29"/>
      <c r="G18" s="29"/>
      <c r="H18" s="29"/>
      <c r="I18" s="6"/>
      <c r="P18" s="21"/>
      <c r="Q18" s="21"/>
      <c r="S18"/>
      <c r="T18" s="11" t="str">
        <f>IF(COUNTIF(E$4:E$13,"FK")=0,"",IF(D19&lt;&gt;""," FOREIGN KEY("&amp;E19&amp;") REFERENCES "&amp;D19&amp;"("&amp;E19&amp;") ON DELETE CASCADE ON UPDATE CASCADE",""))</f>
        <v/>
      </c>
    </row>
    <row r="19" spans="1:67" ht="18.75">
      <c r="C19" s="12"/>
      <c r="D19" s="7"/>
      <c r="E19" s="29"/>
      <c r="F19" s="29"/>
      <c r="G19" s="29"/>
      <c r="H19" s="29"/>
      <c r="I19" s="6"/>
      <c r="P19" s="21"/>
      <c r="Q19" s="21"/>
      <c r="S19"/>
      <c r="T19" s="11" t="str">
        <f>IF(COUNTIF(E$4:E$13,"FK")=0,"",IF(D20&lt;&gt;""," FOREIGN KEY("&amp;E20&amp;") REFERENCES "&amp;D20&amp;"("&amp;E20&amp;") ON DELETE CASCADE ON UPDATE CASCADE",""))</f>
        <v/>
      </c>
    </row>
    <row r="20" spans="1:67" ht="18.75">
      <c r="S20"/>
      <c r="T20" s="11" t="str">
        <f>IF(COUNTIF(E$4:E$13,"FK")=0,"",";")</f>
        <v/>
      </c>
    </row>
    <row r="21" spans="1:67" ht="18.75">
      <c r="B21" s="10" t="s">
        <v>185</v>
      </c>
    </row>
    <row r="22" spans="1:67" ht="18.75">
      <c r="B22" s="10" t="s">
        <v>186</v>
      </c>
    </row>
    <row r="23" spans="1:67" ht="18.75">
      <c r="B23" s="10" t="str">
        <f>"        "&amp;C2&amp;"から検索を行う。"</f>
        <v xml:space="preserve">        ユーザマスタから検索を行う。</v>
      </c>
    </row>
    <row r="24" spans="1:67" ht="18.75">
      <c r="B24" s="10" t="s">
        <v>187</v>
      </c>
    </row>
    <row r="25" spans="1:67" ht="18.75">
      <c r="B25" s="10" t="s">
        <v>188</v>
      </c>
    </row>
    <row r="26" spans="1:67" ht="18.75">
      <c r="B26" s="10" t="s">
        <v>189</v>
      </c>
    </row>
    <row r="27" spans="1:67" ht="18.75">
      <c r="B27" s="10" t="s">
        <v>190</v>
      </c>
    </row>
    <row r="28" spans="1:67" ht="18.75">
      <c r="B28" s="10" t="s">
        <v>191</v>
      </c>
    </row>
    <row r="29" spans="1:67" ht="18.75">
      <c r="A29" s="10">
        <v>1</v>
      </c>
      <c r="B29" s="10" t="str">
        <f ca="1">"        | "&amp;INDIRECT("Q"&amp;A29+3)&amp;"         | "&amp;INDIRECT("C"&amp;A29+3)&amp;"  | "&amp;INDIRECT("P"&amp;A29+3)&amp;"         | "&amp;INDIRECT("O"&amp;A29+3)&amp;"  | "&amp;IF(INDIRECT("F"&amp;A29+3)="","○","")&amp;"    | "&amp;INDIRECT("I"&amp;A29+3)&amp;"                 | "&amp;INDIRECT("L"&amp;A29+3)&amp;"                 | "&amp;INDIRECT("M"&amp;A29+3)&amp;"          | "&amp;IF(INDIRECT("N"&amp;A29+3)&lt;&gt;"",INDIRECT("N"&amp;A29+3),"")&amp;"                  |"</f>
        <v xml:space="preserve">        | String         | ユーザID  | 半角英数字         |   | ○    | VARCHAR                 | 〇                 | 12          | 12                  |</v>
      </c>
    </row>
    <row r="30" spans="1:67" ht="18.75">
      <c r="A30" s="10">
        <v>4</v>
      </c>
      <c r="B30" s="10" t="str">
        <f ca="1">"        | "&amp;INDIRECT("Q"&amp;A30+3)&amp;"         | "&amp;INDIRECT("C"&amp;A30+3)&amp;"  | "&amp;INDIRECT("P"&amp;A30+3)&amp;"         | "&amp;INDIRECT("O"&amp;A30+3)&amp;"  | "&amp;IF(INDIRECT("F"&amp;A30+3)="","○","")&amp;"    | "&amp;INDIRECT("I"&amp;A30+3)&amp;"                 | "&amp;INDIRECT("L"&amp;A30+3)&amp;"                 | "&amp;INDIRECT("M"&amp;A30+3)&amp;"          | "&amp;IF(INDIRECT("N"&amp;A30+3)&lt;&gt;"",INDIRECT("N"&amp;A30+3),"")&amp;"                  |"</f>
        <v xml:space="preserve">        | String         | 秘密の質問ID  | 半角英数字         |   | ○    | VARCHAR                 |                  | 7          | 7                  |</v>
      </c>
    </row>
    <row r="31" spans="1:67" s="25" customFormat="1" ht="18.75">
      <c r="A31" s="22"/>
      <c r="B31" s="23" t="s">
        <v>192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</row>
    <row r="32" spans="1:67" s="20" customFormat="1" ht="18.75">
      <c r="A32" s="14"/>
      <c r="B32" s="26" t="s">
        <v>193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9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s="20" customFormat="1" ht="18.75">
      <c r="A33" s="14"/>
      <c r="B33" s="26" t="str">
        <f>"        | limit          | 最大取得数     | Integer | 半角数字   | -    | 100          | (1)                | (2147483647)       | -                  |"</f>
        <v xml:space="preserve">        | limit          | 最大取得数     | Integer | 半角数字   | -    | 100          | (1)                | (2147483647)       | -                  |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9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</row>
    <row r="34" spans="1:67" s="20" customFormat="1" ht="18.75">
      <c r="A34" s="14"/>
      <c r="B34" s="26" t="str">
        <f>"        | offset         | オフセット     | Integer | 半角数字   | -    | 0            | (0)                | (2147483647)       | -                  |"</f>
        <v xml:space="preserve">        | offset         | オフセット     | Integer | 半角数字   | -    | 0            | (0)                | (2147483647)       | -                  |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9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</row>
    <row r="35" spans="1:67" ht="18.75">
      <c r="B35" s="10" t="str">
        <f>"        2. 「"&amp;D2&amp;"」テーブルからログイン時のユーザIDをキーに"&amp;R2&amp;"情報を取得する。"</f>
        <v xml:space="preserve">        2. 「cook_user_mst」テーブルからログイン時のユーザIDをキーに情報を取得する。</v>
      </c>
    </row>
    <row r="36" spans="1:67" ht="18.75">
      <c r="B36" s="10" t="s">
        <v>194</v>
      </c>
    </row>
    <row r="37" spans="1:67" ht="18.75"/>
    <row r="38" spans="1:67" ht="18.75">
      <c r="B38" s="10" t="s">
        <v>195</v>
      </c>
    </row>
    <row r="39" spans="1:67" ht="18.75">
      <c r="B39" s="10" t="s">
        <v>186</v>
      </c>
    </row>
    <row r="40" spans="1:67" ht="18.75">
      <c r="B40" s="10" t="str">
        <f>"        "&amp;C2&amp;"に登録を行う。"</f>
        <v xml:space="preserve">        ユーザマスタに登録を行う。</v>
      </c>
    </row>
    <row r="41" spans="1:67" ht="18.75">
      <c r="B41" s="10" t="s">
        <v>187</v>
      </c>
    </row>
    <row r="42" spans="1:67" ht="18.75">
      <c r="B42" s="10" t="s">
        <v>188</v>
      </c>
    </row>
    <row r="43" spans="1:67" ht="18.75">
      <c r="B43" s="10" t="s">
        <v>189</v>
      </c>
    </row>
    <row r="44" spans="1:67" ht="18.75">
      <c r="B44" s="10" t="s">
        <v>196</v>
      </c>
    </row>
    <row r="45" spans="1:67" ht="18.75">
      <c r="B45" s="10" t="s">
        <v>197</v>
      </c>
    </row>
    <row r="46" spans="1:67" s="20" customFormat="1" ht="18.75">
      <c r="A46" s="14"/>
      <c r="B46" s="14" t="str">
        <f>"           | "&amp;B4&amp;"  | "&amp;R4&amp;"         | "&amp;C4&amp;"  | "&amp;Q4&amp;"  | "&amp;P4&amp;" | "&amp;G4&amp;"    | "&amp;J4&amp;"            | "&amp;M4&amp;"                 | "&amp;N4&amp;"          | "&amp;O4&amp;"                 |"</f>
        <v xml:space="preserve">           | 1  | userId         | ユーザID  | String  | 半角英数字 | 〇    |             | 12                 | 12          |                  |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9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</row>
    <row r="47" spans="1:67" ht="18.75">
      <c r="B47" s="10" t="str">
        <f>"           | "&amp;B5&amp;"  | "&amp;R5&amp;"         | "&amp;C5&amp;"  | "&amp;Q5&amp;"  | "&amp;P5&amp;" | "&amp;G5&amp;"    | "&amp;J5&amp;"            | "&amp;M5&amp;"                 | "&amp;N5&amp;"          | "&amp;O5&amp;"                  |"</f>
        <v xml:space="preserve">           | 2  | password         | パスワード  | String  | 半角英数字 | 〇    |             | 1                 | 20          |                   |</v>
      </c>
    </row>
    <row r="48" spans="1:67" ht="18.75">
      <c r="B48" s="10" t="str">
        <f>"           | "&amp;B6&amp;"  | "&amp;R6&amp;"         | "&amp;C6&amp;"  | "&amp;Q6&amp;"  | "&amp;P6&amp;" | "&amp;G6&amp;"    | "&amp;J6&amp;"            | "&amp;M6&amp;"                 | "&amp;N6&amp;"          | "&amp;O6&amp;"                  |"</f>
        <v xml:space="preserve">           | 3  | userName         | ユーザ名  | String  | 半角英数字 | 〇    |             | 1                 | 100          |                   |</v>
      </c>
    </row>
    <row r="49" spans="1:67" ht="18.75">
      <c r="B49" s="10" t="str">
        <f>"           | "&amp;B7&amp;"  | "&amp;R7&amp;"         | "&amp;C7&amp;"  | "&amp;Q7&amp;"  | "&amp;P7&amp;" | "&amp;G7&amp;"    | "&amp;J7&amp;"            | "&amp;M7&amp;"                 | "&amp;N7&amp;"          | "&amp;O7&amp;"                  |"</f>
        <v xml:space="preserve">           | 4  | secretId         | 秘密の質問ID  | String  | 半角英数字 | 〇    |             | 7                 | 7          |                   |</v>
      </c>
    </row>
    <row r="50" spans="1:67" ht="18.75">
      <c r="B50" s="10" t="str">
        <f>"           | "&amp;B8&amp;"  | "&amp;R8&amp;"         | "&amp;C8&amp;"  | "&amp;Q8&amp;"  | "&amp;P8&amp;" | "&amp;G8&amp;"    | "&amp;J8&amp;"            | "&amp;M8&amp;"                 | "&amp;N8&amp;"          | "&amp;O8&amp;"                  |"</f>
        <v xml:space="preserve">           | 5  | secretAnswer         | 秘密の答え  | String  | 半角英数字 | 〇    |             | 1                 | 200          |                   |</v>
      </c>
    </row>
    <row r="51" spans="1:67" ht="18.75">
      <c r="B51" s="10" t="e">
        <f>"           | "&amp;#REF!&amp;"  | "&amp;#REF!&amp;"         | "&amp;#REF!&amp;"  | "&amp;#REF!&amp;"  | "&amp;#REF!&amp;" | "&amp;#REF!&amp;"    | "&amp;#REF!&amp;"            | "&amp;#REF!&amp;"                 | "&amp;#REF!&amp;"          | "&amp;#REF!&amp;"                  |"</f>
        <v>#REF!</v>
      </c>
    </row>
    <row r="52" spans="1:67" ht="18.75">
      <c r="B52" s="10" t="e">
        <f>"           | "&amp;#REF!&amp;"  | "&amp;#REF!&amp;"         | "&amp;#REF!&amp;"  | "&amp;#REF!&amp;"  | "&amp;#REF!&amp;" | "&amp;#REF!&amp;"    | "&amp;#REF!&amp;"            | "&amp;#REF!&amp;"                 | "&amp;#REF!&amp;"          | "&amp;#REF!&amp;"                  |"</f>
        <v>#REF!</v>
      </c>
    </row>
    <row r="53" spans="1:67" ht="18.75">
      <c r="B53" s="10" t="e">
        <f>"           | "&amp;#REF!&amp;"  | "&amp;#REF!&amp;"         | "&amp;#REF!&amp;"  | "&amp;#REF!&amp;"  | "&amp;#REF!&amp;" | "&amp;#REF!&amp;"    | "&amp;#REF!&amp;"            | "&amp;#REF!&amp;"                 | "&amp;#REF!&amp;"          | "&amp;#REF!&amp;"                  |"</f>
        <v>#REF!</v>
      </c>
    </row>
    <row r="54" spans="1:67" s="20" customFormat="1" ht="18.75">
      <c r="A54" s="14"/>
      <c r="B54" s="14" t="str">
        <f>"           | "&amp;B12&amp;"  | "&amp;R12&amp;"         | "&amp;C12&amp;"  | "&amp;Q12&amp;"  | "&amp;P12&amp;" | "&amp;G12&amp;"    | "&amp;J12&amp;"            | "&amp;M12&amp;"                 | "&amp;N12&amp;"          |                   |"</f>
        <v xml:space="preserve">           | 9  | updateDatetime         | 更新日時  | Date  | 日付 | 〇    | CURRENT_TIMESTAMP            |                  |           |                   |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9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</row>
    <row r="55" spans="1:67" s="20" customFormat="1" ht="18.75">
      <c r="A55" s="14"/>
      <c r="B55" s="14" t="str">
        <f>"           | "&amp;B13&amp;"  | "&amp;R13&amp;"         | "&amp;C13&amp;"  | "&amp;Q13&amp;"  | "&amp;P13&amp;" | "&amp;G13&amp;"    | "&amp;J13&amp;"            | "&amp;M13&amp;"                 | "&amp;N13&amp;"          |                   |"</f>
        <v xml:space="preserve">           | 10  | version         | バージョン  | Short  | 半角数字 | 〇    | 0            |                  |           |                   |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9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</row>
    <row r="56" spans="1:67" ht="18.75"/>
    <row r="57" spans="1:67" ht="18.75">
      <c r="B57" s="10" t="str">
        <f>"        2. 以下の通り「"&amp;D2&amp;"」テーブルに追加する。"</f>
        <v xml:space="preserve">        2. 以下の通り「cook_user_mst」テーブルに追加する。</v>
      </c>
    </row>
    <row r="58" spans="1:67" ht="18.75"/>
    <row r="59" spans="1:67" ht="18.75">
      <c r="B59" s="10" t="s">
        <v>198</v>
      </c>
    </row>
    <row r="60" spans="1:67" ht="18.75">
      <c r="B60" s="10" t="s">
        <v>199</v>
      </c>
    </row>
    <row r="61" spans="1:67" ht="18.75">
      <c r="A61" s="14"/>
      <c r="B61" s="14" t="str">
        <f>"           | "&amp;C4&amp;"           | "&amp;D4&amp;"        | ※1                                                                    |"</f>
        <v xml:space="preserve">           | ユーザID           | user_id        | ※1                                                                    |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9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</row>
    <row r="62" spans="1:67" ht="18.75">
      <c r="B62" s="27" t="str">
        <f>"           | "&amp;C5&amp;"           | "&amp;D5&amp;"        | "&amp;IF(J5&lt;&gt;"0","リクエストパラメータの"&amp;C5,"設定しない ※デフォルト値の"&amp;J5&amp;"が設定される ")&amp;"                                                                    |"</f>
        <v xml:space="preserve">           | パスワード           | password        | リクエストパラメータのパスワード                                                                    |</v>
      </c>
    </row>
    <row r="63" spans="1:67" ht="18.75">
      <c r="B63" s="27" t="str">
        <f>"           | "&amp;C6&amp;"           | "&amp;D6&amp;"        | "&amp;IF(J6&lt;&gt;"0","リクエストパラメータの"&amp;C6,"設定しない ※デフォルト値の"&amp;J6&amp;"が設定される ")&amp;"                                                                    |"</f>
        <v xml:space="preserve">           | ユーザ名           | user_name        | リクエストパラメータのユーザ名                                                                    |</v>
      </c>
    </row>
    <row r="64" spans="1:67" ht="18.75">
      <c r="B64" s="27" t="str">
        <f>"           | "&amp;C7&amp;"           | "&amp;D7&amp;"        | "&amp;IF(J7&lt;&gt;"0","リクエストパラメータの"&amp;C7,"設定しない ※デフォルト値の"&amp;J7&amp;"が設定される ")&amp;"                                                                    |"</f>
        <v xml:space="preserve">           | 秘密の質問ID           | secret_id        | リクエストパラメータの秘密の質問ID                                                                    |</v>
      </c>
    </row>
    <row r="65" spans="1:67" ht="18.75">
      <c r="B65" s="27" t="str">
        <f>"           | "&amp;C8&amp;"           | "&amp;D8&amp;"        | "&amp;IF(J8&lt;&gt;"0","リクエストパラメータの"&amp;C8,"設定しない ※デフォルト値の"&amp;J8&amp;"が設定される ")&amp;"                                                                    |"</f>
        <v xml:space="preserve">           | 秘密の答え           | secret_answer        | リクエストパラメータの秘密の答え                                                                    |</v>
      </c>
    </row>
    <row r="66" spans="1:67" ht="18.75">
      <c r="B66" s="27" t="e">
        <f>"           | "&amp;#REF!&amp;"           | "&amp;#REF!&amp;"        | "&amp;IF(#REF!&lt;&gt;"0","リクエストパラメータの"&amp;#REF!,"設定しない ※デフォルト値の"&amp;#REF!&amp;"が設定される ")&amp;"                                                                    |"</f>
        <v>#REF!</v>
      </c>
    </row>
    <row r="67" spans="1:67" ht="18.75">
      <c r="B67" s="27" t="e">
        <f>"           | "&amp;#REF!&amp;"           | "&amp;#REF!&amp;"        | "&amp;IF(#REF!&lt;&gt;"0","リクエストパラメータの"&amp;#REF!,"設定しない ※デフォルト値の"&amp;#REF!&amp;"が設定される ")&amp;"                                                                    |"</f>
        <v>#REF!</v>
      </c>
    </row>
    <row r="68" spans="1:67" ht="18.75">
      <c r="B68" s="27" t="e">
        <f>"           | "&amp;#REF!&amp;"           | "&amp;#REF!&amp;"        | "&amp;IF(#REF!&lt;&gt;"0","リクエストパラメータの"&amp;#REF!,"設定しない ※デフォルト値の"&amp;#REF!&amp;"が設定される ")&amp;"                                                                    |"</f>
        <v>#REF!</v>
      </c>
    </row>
    <row r="69" spans="1:67" ht="18.75">
      <c r="A69" s="14"/>
      <c r="B69" s="14" t="s">
        <v>200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9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</row>
    <row r="70" spans="1:67" ht="18.75">
      <c r="A70" s="14"/>
      <c r="B70" s="14" t="s">
        <v>201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9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</row>
    <row r="71" spans="1:67" ht="18.75">
      <c r="B71" s="10" t="s">
        <v>189</v>
      </c>
    </row>
    <row r="72" spans="1:67" ht="18.75">
      <c r="B72" s="10" t="str">
        <f>"           ※1 通番で"&amp;R4&amp;"を発行し、登録を行う。通番は「"&amp;K4&amp;"」とし、  "</f>
        <v xml:space="preserve">           ※1 通番でuserIdを発行し、登録を行う。通番は「ID体系:user00000001~user99999999」とし、  </v>
      </c>
    </row>
    <row r="73" spans="1:67" ht="18.75">
      <c r="B73" s="10" t="str">
        <f>"               DBの「"&amp;D2&amp;"」テーブルから最大の「"&amp;D4&amp;"」を取得し、インクリメントした値を格納する。"</f>
        <v xml:space="preserve">               DBの「cook_user_mst」テーブルから最大の「user_id」を取得し、インクリメントした値を格納する。</v>
      </c>
    </row>
    <row r="74" spans="1:67" ht="18.75">
      <c r="B74" s="10" t="str">
        <f>"        3. 登録した"&amp;R2&amp;"情報の"&amp;R4&amp;"をレスポンスに設定し、返却する。"</f>
        <v xml:space="preserve">        3. 登録した情報のuserIdをレスポンスに設定し、返却する。</v>
      </c>
    </row>
    <row r="75" spans="1:67" ht="18.75"/>
    <row r="76" spans="1:67" ht="18.75"/>
    <row r="77" spans="1:67" ht="18.75">
      <c r="B77" s="10" t="s">
        <v>202</v>
      </c>
    </row>
    <row r="78" spans="1:67" ht="18.75">
      <c r="B78" s="10" t="s">
        <v>186</v>
      </c>
    </row>
    <row r="79" spans="1:67" ht="18.75">
      <c r="B79" s="10" t="str">
        <f>"        "&amp;R2&amp;"情報の編集を行う。"</f>
        <v xml:space="preserve">        情報の編集を行う。</v>
      </c>
    </row>
    <row r="80" spans="1:67" ht="18.75">
      <c r="B80" s="10" t="s">
        <v>187</v>
      </c>
    </row>
    <row r="81" spans="1:67" ht="18.75">
      <c r="B81" s="10" t="s">
        <v>188</v>
      </c>
    </row>
    <row r="82" spans="1:67" ht="18.75">
      <c r="B82" s="10" t="s">
        <v>189</v>
      </c>
    </row>
    <row r="83" spans="1:67" ht="18.75">
      <c r="B83" s="10" t="s">
        <v>203</v>
      </c>
    </row>
    <row r="84" spans="1:67" ht="18.75">
      <c r="B84" s="10" t="s">
        <v>204</v>
      </c>
    </row>
    <row r="85" spans="1:67" s="20" customFormat="1" ht="18.75">
      <c r="A85" s="14"/>
      <c r="B85" s="14" t="str">
        <f>"        | "&amp;B4&amp;"   | "&amp;R4&amp;"        | "&amp;C4&amp;"       | "&amp;Q4&amp;"  | "&amp;P4&amp;" | ○    | "&amp;J4&amp;"              | "&amp;M4&amp;"                 | "&amp;N4&amp;"                 | "&amp;O4&amp;"                 |  "</f>
        <v xml:space="preserve">        | 1   | userId        | ユーザID       | String  | 半角英数字 | ○    |               | 12                 | 12                 |                  |  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9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</row>
    <row r="86" spans="1:67" ht="18.75">
      <c r="B86" s="27" t="str">
        <f>"        | "&amp;B5&amp;"   | "&amp;R5&amp;"        | "&amp;C5&amp;"       | "&amp;Q5&amp;"  | "&amp;P5&amp;" | -    | "&amp;J5&amp;"              | "&amp;M5&amp;"                 | "&amp;N5&amp;"                 | "&amp;O5&amp;"                 |  "</f>
        <v xml:space="preserve">        | 2   | password        | パスワード       | String  | 半角英数字 | -    |               | 1                 | 20                 |                  |  </v>
      </c>
    </row>
    <row r="87" spans="1:67" ht="18.75">
      <c r="B87" s="27" t="str">
        <f>"        | "&amp;B6&amp;"   | "&amp;R6&amp;"        | "&amp;C6&amp;"       | "&amp;Q6&amp;"  | "&amp;P6&amp;" | -    | "&amp;J6&amp;"              | "&amp;M6&amp;"                 | "&amp;N6&amp;"                 | "&amp;O6&amp;"                 |  "</f>
        <v xml:space="preserve">        | 3   | userName        | ユーザ名       | String  | 半角英数字 | -    |               | 1                 | 100                 |                  |  </v>
      </c>
    </row>
    <row r="88" spans="1:67" ht="18.75">
      <c r="B88" s="27" t="str">
        <f>"        | "&amp;B7&amp;"   | "&amp;R7&amp;"        | "&amp;C7&amp;"       | "&amp;Q7&amp;"  | "&amp;P7&amp;" | -    | "&amp;J7&amp;"              | "&amp;M7&amp;"                 | "&amp;N7&amp;"                 | "&amp;O7&amp;"                 |  "</f>
        <v xml:space="preserve">        | 4   | secretId        | 秘密の質問ID       | String  | 半角英数字 | -    |               | 7                 | 7                 |                  |  </v>
      </c>
    </row>
    <row r="89" spans="1:67" ht="18.75">
      <c r="B89" s="27" t="str">
        <f>"        | "&amp;B8&amp;"   | "&amp;R8&amp;"        | "&amp;C8&amp;"       | "&amp;Q8&amp;"  | "&amp;P8&amp;" | -    | "&amp;J8&amp;"              | "&amp;M8&amp;"                 | "&amp;N8&amp;"                 | "&amp;O8&amp;"                 |  "</f>
        <v xml:space="preserve">        | 5   | secretAnswer        | 秘密の答え       | String  | 半角英数字 | -    |               | 1                 | 200                 |                  |  </v>
      </c>
    </row>
    <row r="90" spans="1:67" ht="18.75">
      <c r="B90" s="27" t="e">
        <f>"        | "&amp;#REF!&amp;"   | "&amp;#REF!&amp;"        | "&amp;#REF!&amp;"       | "&amp;#REF!&amp;"  | "&amp;#REF!&amp;" | -    | "&amp;#REF!&amp;"              | "&amp;#REF!&amp;"                 | "&amp;#REF!&amp;"                 | "&amp;#REF!&amp;"                 |  "</f>
        <v>#REF!</v>
      </c>
    </row>
    <row r="91" spans="1:67" ht="18.75">
      <c r="B91" s="27" t="e">
        <f>"        | "&amp;#REF!&amp;"   | "&amp;#REF!&amp;"        | "&amp;#REF!&amp;"       | "&amp;#REF!&amp;"  | "&amp;#REF!&amp;" | -    | "&amp;#REF!&amp;"              | "&amp;#REF!&amp;"                 | "&amp;#REF!&amp;"                 | "&amp;#REF!&amp;"                 |  "</f>
        <v>#REF!</v>
      </c>
    </row>
    <row r="92" spans="1:67" ht="18.75">
      <c r="B92" s="27" t="e">
        <f>"        | "&amp;#REF!&amp;"   | "&amp;#REF!&amp;"        | "&amp;#REF!&amp;"       | "&amp;#REF!&amp;"  | "&amp;#REF!&amp;" | -    | "&amp;#REF!&amp;"              | "&amp;#REF!&amp;"                 | "&amp;#REF!&amp;"                 | "&amp;#REF!&amp;"                 |  "</f>
        <v>#REF!</v>
      </c>
    </row>
    <row r="93" spans="1:67" s="20" customFormat="1" ht="18.75">
      <c r="A93" s="14"/>
      <c r="B93" s="14" t="str">
        <f>"        | "&amp;B12&amp;"   | "&amp;R12&amp;"        | "&amp;C12&amp;"       | "&amp;Q12&amp;"  | "&amp;P12&amp;" | ○    | "&amp;J12&amp;"              | "&amp;M12&amp;"                 | "&amp;N12&amp;"                 | "&amp;O12&amp;"                 |  "</f>
        <v xml:space="preserve">        | 9   | updateDatetime        | 更新日時       | Date  | 日付 | ○    | CURRENT_TIMESTAMP              |                  |                  |                  |  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9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</row>
    <row r="94" spans="1:67" s="20" customFormat="1" ht="18.75">
      <c r="A94" s="14"/>
      <c r="B94" s="14" t="str">
        <f>"        | "&amp;B13&amp;"   | "&amp;R13&amp;"        | "&amp;C13&amp;"       | "&amp;Q13&amp;"  | "&amp;P13&amp;" | ○    | "&amp;J13&amp;"              | "&amp;M13&amp;"                 | "&amp;N13&amp;"                 | "&amp;O13&amp;"                 |  "</f>
        <v xml:space="preserve">        | 10   | version        | バージョン       | Short  | 半角数字 | ○    | 0              |                  |                  |                  |  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9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</row>
    <row r="95" spans="1:67" ht="18.75">
      <c r="B95" s="10" t="str">
        <f>"        2. リクエストパラメータの「"&amp;R4&amp;"」をキーに"&amp;R2&amp;"情報が存在するか確認する。"</f>
        <v xml:space="preserve">        2. リクエストパラメータの「userId」をキーに情報が存在するか確認する。</v>
      </c>
    </row>
    <row r="96" spans="1:67" ht="18.75">
      <c r="B96" s="10" t="str">
        <f>"           * "&amp;R2&amp;"情報が存在しない場合、404エラーとする。"</f>
        <v xml:space="preserve">           * 情報が存在しない場合、404エラーとする。</v>
      </c>
    </row>
    <row r="97" spans="1:67" ht="18.75">
      <c r="B97" s="10" t="str">
        <f>"        3. リクエストパラメータの「version」と「"&amp;D2&amp;"」テーブルの「version」が一致するか確認する。"</f>
        <v xml:space="preserve">        3. リクエストパラメータの「version」と「cook_user_mst」テーブルの「version」が一致するか確認する。</v>
      </c>
    </row>
    <row r="98" spans="1:67" ht="18.75">
      <c r="B98" s="10" t="s">
        <v>205</v>
      </c>
    </row>
    <row r="99" spans="1:67" ht="18.75">
      <c r="B99" s="10" t="str">
        <f>"        4. 以下の通りリクエストパラメータの「"&amp;R4&amp;"」と「"&amp;D2&amp;"」テーブルの「"&amp;D4&amp;"」が一致するレコードを更新する。"</f>
        <v xml:space="preserve">        4. 以下の通りリクエストパラメータの「userId」と「cook_user_mst」テーブルの「user_id」が一致するレコードを更新する。</v>
      </c>
    </row>
    <row r="100" spans="1:67" ht="18.75"/>
    <row r="101" spans="1:67" ht="18.75">
      <c r="B101" s="10" t="s">
        <v>206</v>
      </c>
    </row>
    <row r="102" spans="1:67" ht="18.75">
      <c r="B102" s="10" t="s">
        <v>207</v>
      </c>
    </row>
    <row r="103" spans="1:67" ht="18.75">
      <c r="A103" s="14"/>
      <c r="B103" s="14" t="str">
        <f>"             | "&amp;C4&amp;"           | "&amp;D4&amp;"        | 更新しない                                                               |"</f>
        <v xml:space="preserve">             | ユーザID           | user_id        | 更新しない                                                               |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9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</row>
    <row r="104" spans="1:67" ht="18.75">
      <c r="B104" s="10" t="str">
        <f>"             | "&amp;C5&amp;"         | "&amp;D5&amp;"          | リクエストパラメータ."&amp;R5&amp;"                                         |"</f>
        <v xml:space="preserve">             | パスワード         | password          | リクエストパラメータ.password                                         |</v>
      </c>
    </row>
    <row r="105" spans="1:67" ht="18.75">
      <c r="B105" s="10" t="str">
        <f>"             | "&amp;C6&amp;"         | "&amp;D6&amp;"          | リクエストパラメータ."&amp;R6&amp;"                                         |"</f>
        <v xml:space="preserve">             | ユーザ名         | user_name          | リクエストパラメータ.userName                                         |</v>
      </c>
    </row>
    <row r="106" spans="1:67" ht="18.75">
      <c r="B106" s="10" t="str">
        <f>"             | "&amp;C7&amp;"         | "&amp;D7&amp;"          | リクエストパラメータ."&amp;R7&amp;"                                         |"</f>
        <v xml:space="preserve">             | 秘密の質問ID         | secret_id          | リクエストパラメータ.secretId                                         |</v>
      </c>
    </row>
    <row r="107" spans="1:67" ht="18.75">
      <c r="B107" s="10" t="str">
        <f>"             | "&amp;C8&amp;"         | "&amp;D8&amp;"          | リクエストパラメータ."&amp;R8&amp;"                                         |"</f>
        <v xml:space="preserve">             | 秘密の答え         | secret_answer          | リクエストパラメータ.secretAnswer                                         |</v>
      </c>
    </row>
    <row r="108" spans="1:67" ht="18.75">
      <c r="B108" s="10" t="e">
        <f>"             | "&amp;#REF!&amp;"         | "&amp;#REF!&amp;"          | リクエストパラメータ."&amp;#REF!&amp;"                                         |"</f>
        <v>#REF!</v>
      </c>
    </row>
    <row r="109" spans="1:67" ht="18.75">
      <c r="B109" s="10" t="e">
        <f>"             | "&amp;#REF!&amp;"         | "&amp;#REF!&amp;"          | リクエストパラメータ."&amp;#REF!&amp;"                                         |"</f>
        <v>#REF!</v>
      </c>
    </row>
    <row r="110" spans="1:67" ht="18.75">
      <c r="B110" s="10" t="e">
        <f>"             | "&amp;#REF!&amp;"         | "&amp;#REF!&amp;"          | リクエストパラメータ."&amp;#REF!&amp;"                                         |"</f>
        <v>#REF!</v>
      </c>
    </row>
    <row r="111" spans="1:67" ht="18.75">
      <c r="A111" s="14"/>
      <c r="B111" s="14" t="s">
        <v>208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9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</row>
    <row r="112" spans="1:67" ht="18.75">
      <c r="A112" s="14"/>
      <c r="B112" s="14" t="s">
        <v>209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9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</row>
    <row r="113" spans="1:67" ht="18.75">
      <c r="B113" s="10" t="s">
        <v>210</v>
      </c>
    </row>
    <row r="114" spans="1:67" ht="18.75"/>
    <row r="115" spans="1:67" ht="18.75">
      <c r="B115" s="10" t="s">
        <v>185</v>
      </c>
    </row>
    <row r="116" spans="1:67" ht="18.75">
      <c r="B116" s="10" t="s">
        <v>186</v>
      </c>
    </row>
    <row r="117" spans="1:67" ht="18.75">
      <c r="B117" s="10" t="str">
        <f>"        "&amp;R2&amp;"詳細情報を取得し、返却する。"</f>
        <v xml:space="preserve">        詳細情報を取得し、返却する。</v>
      </c>
    </row>
    <row r="118" spans="1:67" ht="18.75">
      <c r="B118" s="10" t="s">
        <v>187</v>
      </c>
    </row>
    <row r="119" spans="1:67" ht="18.75">
      <c r="B119" s="10" t="s">
        <v>188</v>
      </c>
    </row>
    <row r="120" spans="1:67" ht="18.75"/>
    <row r="121" spans="1:67" ht="18.75">
      <c r="B121" s="10" t="s">
        <v>211</v>
      </c>
    </row>
    <row r="122" spans="1:67" ht="18.75">
      <c r="B122" s="10" t="s">
        <v>212</v>
      </c>
    </row>
    <row r="123" spans="1:67" s="20" customFormat="1" ht="18.75">
      <c r="A123" s="14"/>
      <c r="B123" s="14" t="str">
        <f>"           | "&amp;B4&amp;"   | "&amp;R4&amp;"      | "&amp;C4&amp;" | "&amp;Q4&amp;" |  "&amp;P4&amp;"  | ○    |             | "&amp;M4&amp;"                  | "&amp;N4&amp;"                  |                   |"</f>
        <v xml:space="preserve">           | 1   | userId      | ユーザID | String |  半角英数字  | ○    |             | 12                  | 12                  |                   |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9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</row>
    <row r="124" spans="1:67" ht="18.75">
      <c r="B124" s="10" t="str">
        <f>"        2.リクエストパラメータの「"&amp;R4&amp;"」をキーに「"&amp;D2&amp;"」テーブルの「"&amp;D4&amp;"」から"&amp;R2&amp;"情報を取得する。"</f>
        <v xml:space="preserve">        2.リクエストパラメータの「userId」をキーに「cook_user_mst」テーブルの「user_id」から情報を取得する。</v>
      </c>
    </row>
    <row r="125" spans="1:67" ht="18.75">
      <c r="B125" s="10" t="str">
        <f>"           * 「"&amp;D2&amp;"」テーブルに該当レコードがなかった場合は404エラーとする。"</f>
        <v xml:space="preserve">           * 「cook_user_mst」テーブルに該当レコードがなかった場合は404エラーとする。</v>
      </c>
    </row>
    <row r="126" spans="1:67" ht="18.75">
      <c r="B126" s="10" t="s">
        <v>213</v>
      </c>
    </row>
    <row r="127" spans="1:67" ht="18.75"/>
    <row r="128" spans="1:67" ht="18.75">
      <c r="B128" s="10" t="s">
        <v>214</v>
      </c>
    </row>
    <row r="129" spans="1:67" ht="18.75">
      <c r="B129" s="10" t="s">
        <v>186</v>
      </c>
    </row>
    <row r="130" spans="1:67" ht="18.75">
      <c r="B130" s="10" t="str">
        <f>"        リクエストパラメータの「"&amp;R4&amp;"」と「"&amp;D2&amp;"」テーブルの「"&amp;D4&amp;"」が一致する"&amp;R2&amp;"情報を削除する。  "</f>
        <v xml:space="preserve">        リクエストパラメータの「userId」と「cook_user_mst」テーブルの「user_id」が一致する情報を削除する。  </v>
      </c>
    </row>
    <row r="131" spans="1:67" ht="18.75">
      <c r="B131" s="10" t="s">
        <v>187</v>
      </c>
    </row>
    <row r="132" spans="1:67" ht="18.75">
      <c r="B132" s="10" t="s">
        <v>188</v>
      </c>
    </row>
    <row r="133" spans="1:67" ht="18.75"/>
    <row r="134" spans="1:67" ht="18.75">
      <c r="B134" s="10" t="s">
        <v>215</v>
      </c>
    </row>
    <row r="135" spans="1:67" ht="18.75">
      <c r="B135" s="10" t="s">
        <v>216</v>
      </c>
    </row>
    <row r="136" spans="1:67" s="20" customFormat="1" ht="18.75">
      <c r="A136" s="14"/>
      <c r="B136" s="14" t="str">
        <f>"           | "&amp;B4&amp;"  | "&amp;R4&amp;"      | "&amp;C4&amp;" | "&amp;Q4&amp;" |  "&amp;P4&amp;"  | ○    |             | "&amp;M4&amp;"                  | "&amp;N4&amp;"                  |                   |"</f>
        <v xml:space="preserve">           | 1  | userId      | ユーザID | String |  半角英数字  | ○    |             | 12                  | 12                  |                   |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9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</row>
    <row r="137" spans="1:67" ht="18.75">
      <c r="B137" s="10" t="str">
        <f>"        2. "&amp;R2&amp;"情報の削除を行う。"</f>
        <v xml:space="preserve">        2. 情報の削除を行う。</v>
      </c>
    </row>
    <row r="138" spans="1:67" ht="18.75">
      <c r="B138" s="10" t="str">
        <f>"           * リクエストパラメータの「"&amp;R4&amp;"」と「"&amp;D2&amp;"」テーブルの「"&amp;D4&amp;"」が一致する"&amp;R2&amp;"情報を削除する。"</f>
        <v xml:space="preserve">           * リクエストパラメータの「userId」と「cook_user_mst」テーブルの「user_id」が一致する情報を削除する。</v>
      </c>
    </row>
    <row r="139" spans="1:67" ht="18.75">
      <c r="B139" s="10" t="str">
        <f>"           * 削除対象の"&amp;R2&amp;"情報が存在しない場合は404エラーとする。"</f>
        <v xml:space="preserve">           * 削除対象の情報が存在しない場合は404エラーとする。</v>
      </c>
    </row>
    <row r="140" spans="1:67" ht="18.75">
      <c r="B140" s="10" t="s">
        <v>217</v>
      </c>
    </row>
  </sheetData>
  <mergeCells count="4">
    <mergeCell ref="E16:H16"/>
    <mergeCell ref="E17:H17"/>
    <mergeCell ref="E18:H18"/>
    <mergeCell ref="E19:H19"/>
  </mergeCells>
  <phoneticPr fontId="18"/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マスタ!$B$3:$B$13</xm:f>
          </x14:formula1>
          <xm:sqref>I4:I19</xm:sqref>
        </x14:dataValidation>
        <x14:dataValidation type="list" allowBlank="1" showErrorMessage="1">
          <x14:formula1>
            <xm:f>マスタ!$E$3:$E$7</xm:f>
          </x14:formula1>
          <xm:sqref>P4:P19</xm:sqref>
        </x14:dataValidation>
        <x14:dataValidation type="list" allowBlank="1" showErrorMessage="1">
          <x14:formula1>
            <xm:f>マスタ!$G$3:$G$12</xm:f>
          </x14:formula1>
          <xm:sqref>Q4:Q19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5"/>
  <sheetViews>
    <sheetView workbookViewId="0"/>
  </sheetViews>
  <sheetFormatPr defaultRowHeight="12.75"/>
  <cols>
    <col min="1" max="1" width="2.75" style="10" customWidth="1"/>
    <col min="2" max="2" width="4.125" style="10" customWidth="1"/>
    <col min="3" max="3" width="18.625" style="10" customWidth="1"/>
    <col min="4" max="4" width="15.5" style="10" customWidth="1"/>
    <col min="5" max="5" width="4.75" style="10" customWidth="1"/>
    <col min="6" max="6" width="3.625" style="10" customWidth="1"/>
    <col min="7" max="7" width="15" style="10" customWidth="1"/>
    <col min="8" max="8" width="30.125" style="10" customWidth="1"/>
    <col min="9" max="9" width="21.5" style="10" customWidth="1"/>
    <col min="10" max="10" width="45.875" style="10" customWidth="1"/>
    <col min="11" max="12" width="10.75" style="10" customWidth="1"/>
    <col min="13" max="13" width="11.5" style="10" customWidth="1"/>
    <col min="14" max="14" width="17.75" style="10" customWidth="1"/>
    <col min="15" max="15" width="10.75" style="10" customWidth="1"/>
    <col min="16" max="16" width="8.5" style="10" customWidth="1"/>
    <col min="17" max="17" width="15.5" style="10" customWidth="1"/>
    <col min="18" max="18" width="2.75" style="10" customWidth="1"/>
    <col min="19" max="19" width="2.75" style="11" customWidth="1"/>
    <col min="20" max="66" width="2.75" style="10" customWidth="1"/>
    <col min="67" max="1024" width="10.625" customWidth="1"/>
    <col min="1025" max="1025" width="9" customWidth="1"/>
  </cols>
  <sheetData>
    <row r="1" spans="1:66" ht="18.75"/>
    <row r="2" spans="1:66" ht="18.75">
      <c r="B2" s="6"/>
      <c r="C2" s="6" t="s">
        <v>68</v>
      </c>
      <c r="D2" s="6" t="s">
        <v>69</v>
      </c>
      <c r="E2" s="6" t="s">
        <v>70</v>
      </c>
      <c r="F2" s="6"/>
      <c r="G2" s="6"/>
      <c r="H2" s="6"/>
      <c r="I2" s="6"/>
      <c r="J2" s="6"/>
      <c r="K2" s="6"/>
      <c r="L2" s="6"/>
      <c r="M2" s="6"/>
      <c r="N2" s="6"/>
      <c r="O2" s="21"/>
      <c r="P2" s="21"/>
      <c r="Q2" s="6"/>
      <c r="S2" s="11" t="str">
        <f>" /* "&amp;C2&amp;"作成 */"</f>
        <v xml:space="preserve"> /* 汎用マスタ作成 */</v>
      </c>
    </row>
    <row r="3" spans="1:66" ht="18.75">
      <c r="B3" s="7" t="s">
        <v>9</v>
      </c>
      <c r="C3" s="7" t="s">
        <v>10</v>
      </c>
      <c r="D3" s="7" t="s">
        <v>11</v>
      </c>
      <c r="E3" s="7" t="s">
        <v>12</v>
      </c>
      <c r="F3" s="8" t="s">
        <v>14</v>
      </c>
      <c r="G3" s="8" t="s">
        <v>15</v>
      </c>
      <c r="H3" s="12" t="s">
        <v>177</v>
      </c>
      <c r="I3" s="7" t="s">
        <v>17</v>
      </c>
      <c r="J3" s="7" t="s">
        <v>18</v>
      </c>
      <c r="K3" s="7" t="s">
        <v>19</v>
      </c>
      <c r="L3" s="12" t="s">
        <v>20</v>
      </c>
      <c r="M3" s="12" t="s">
        <v>21</v>
      </c>
      <c r="N3" s="12"/>
      <c r="O3" s="7" t="s">
        <v>23</v>
      </c>
      <c r="P3" s="7" t="s">
        <v>24</v>
      </c>
      <c r="Q3" s="7" t="s">
        <v>25</v>
      </c>
      <c r="S3" s="11" t="str">
        <f>"CREATE TABLE "&amp;D2&amp;"("</f>
        <v>CREATE TABLE common_mst(</v>
      </c>
    </row>
    <row r="4" spans="1:66" ht="18.75">
      <c r="B4" s="7">
        <v>1</v>
      </c>
      <c r="C4" s="12" t="s">
        <v>71</v>
      </c>
      <c r="D4" s="7" t="s">
        <v>72</v>
      </c>
      <c r="E4" s="7" t="s">
        <v>28</v>
      </c>
      <c r="F4" s="7" t="s">
        <v>29</v>
      </c>
      <c r="G4" s="7"/>
      <c r="H4" s="7" t="s">
        <v>30</v>
      </c>
      <c r="I4" s="7"/>
      <c r="J4" s="13" t="s">
        <v>73</v>
      </c>
      <c r="K4" s="7" t="s">
        <v>29</v>
      </c>
      <c r="L4" s="13">
        <v>7</v>
      </c>
      <c r="M4" s="13">
        <v>7</v>
      </c>
      <c r="N4" s="13"/>
      <c r="O4" s="13" t="s">
        <v>32</v>
      </c>
      <c r="P4" s="13" t="s">
        <v>33</v>
      </c>
      <c r="Q4" s="13" t="str">
        <f t="shared" ref="Q4:Q10" si="0">LOWER(LEFT(D4,1))&amp;MID(SUBSTITUTE(PROPER(D4),"_",""),2,LEN(D4))</f>
        <v>commonId</v>
      </c>
      <c r="S4" s="11" t="str">
        <f t="shared" ref="S4:S10" si="1">" "&amp;D4&amp;" "&amp;H4&amp;IF(H4="VARCHAR","("&amp;M4&amp;")","")&amp;" "&amp;IF(E4="UNI","UNIQUE ","")&amp;IF(G4="〇","UNSIGNED ","")&amp;IF(F4="〇","NOT NULL","")&amp;" "&amp;IF(I4&lt;&gt;"","DEFAULT "&amp;I4,"")&amp;","</f>
        <v xml:space="preserve"> common_id VARCHAR(7) NOT NULL ,</v>
      </c>
    </row>
    <row r="5" spans="1:66" ht="18.75">
      <c r="B5" s="30">
        <f t="shared" ref="B5:B10" si="2">ROW()-ROW($B$4)+1</f>
        <v>2</v>
      </c>
      <c r="C5" s="12" t="s">
        <v>74</v>
      </c>
      <c r="D5" s="7" t="s">
        <v>75</v>
      </c>
      <c r="E5" s="7"/>
      <c r="F5" s="7" t="s">
        <v>29</v>
      </c>
      <c r="G5" s="7"/>
      <c r="H5" s="7" t="s">
        <v>30</v>
      </c>
      <c r="I5" s="7"/>
      <c r="J5" s="13"/>
      <c r="K5" s="7" t="s">
        <v>29</v>
      </c>
      <c r="L5" s="7">
        <v>1</v>
      </c>
      <c r="M5" s="13">
        <v>100</v>
      </c>
      <c r="N5" s="13"/>
      <c r="O5" s="13" t="s">
        <v>32</v>
      </c>
      <c r="P5" s="13" t="s">
        <v>33</v>
      </c>
      <c r="Q5" s="13" t="str">
        <f t="shared" si="0"/>
        <v>commonGroup</v>
      </c>
      <c r="S5" s="11" t="str">
        <f t="shared" si="1"/>
        <v xml:space="preserve"> common_group VARCHAR(100) NOT NULL ,</v>
      </c>
    </row>
    <row r="6" spans="1:66" ht="18.75">
      <c r="B6" s="30">
        <f t="shared" si="2"/>
        <v>3</v>
      </c>
      <c r="C6" s="12" t="s">
        <v>76</v>
      </c>
      <c r="D6" s="7" t="s">
        <v>77</v>
      </c>
      <c r="E6" s="7"/>
      <c r="F6" s="7" t="s">
        <v>29</v>
      </c>
      <c r="G6" s="7"/>
      <c r="H6" s="7" t="s">
        <v>30</v>
      </c>
      <c r="I6" s="7"/>
      <c r="J6" s="12"/>
      <c r="K6" s="12"/>
      <c r="L6" s="7">
        <v>1</v>
      </c>
      <c r="M6" s="13">
        <v>200</v>
      </c>
      <c r="N6" s="13"/>
      <c r="O6" s="13" t="s">
        <v>38</v>
      </c>
      <c r="P6" s="13" t="s">
        <v>33</v>
      </c>
      <c r="Q6" s="13" t="str">
        <f t="shared" si="0"/>
        <v>commonName</v>
      </c>
      <c r="S6" s="11" t="str">
        <f t="shared" si="1"/>
        <v xml:space="preserve"> common_name VARCHAR(200) NOT NULL ,</v>
      </c>
    </row>
    <row r="7" spans="1:66" ht="18.75">
      <c r="B7" s="30">
        <f t="shared" si="2"/>
        <v>4</v>
      </c>
      <c r="C7" s="7" t="s">
        <v>78</v>
      </c>
      <c r="D7" s="7" t="s">
        <v>79</v>
      </c>
      <c r="E7" s="7"/>
      <c r="F7" s="7"/>
      <c r="G7" s="7"/>
      <c r="H7" s="7" t="s">
        <v>30</v>
      </c>
      <c r="I7" s="7"/>
      <c r="J7" s="7"/>
      <c r="K7" s="7"/>
      <c r="L7" s="7">
        <v>1</v>
      </c>
      <c r="M7" s="13">
        <v>200</v>
      </c>
      <c r="N7" s="13"/>
      <c r="O7" s="13" t="s">
        <v>38</v>
      </c>
      <c r="P7" s="13" t="s">
        <v>33</v>
      </c>
      <c r="Q7" s="13" t="str">
        <f t="shared" si="0"/>
        <v>commonValue1</v>
      </c>
      <c r="S7" s="11" t="str">
        <f t="shared" si="1"/>
        <v xml:space="preserve"> common_value1 VARCHAR(200)  ,</v>
      </c>
    </row>
    <row r="8" spans="1:66" ht="18.75">
      <c r="B8" s="30">
        <f t="shared" si="2"/>
        <v>5</v>
      </c>
      <c r="C8" s="7" t="s">
        <v>78</v>
      </c>
      <c r="D8" s="7" t="s">
        <v>80</v>
      </c>
      <c r="E8" s="7"/>
      <c r="F8" s="7"/>
      <c r="G8" s="7"/>
      <c r="H8" s="7" t="s">
        <v>30</v>
      </c>
      <c r="I8" s="7"/>
      <c r="J8" s="7"/>
      <c r="K8" s="7"/>
      <c r="L8" s="7">
        <v>1</v>
      </c>
      <c r="M8" s="13">
        <v>200</v>
      </c>
      <c r="N8" s="13"/>
      <c r="O8" s="13" t="s">
        <v>38</v>
      </c>
      <c r="P8" s="13" t="s">
        <v>33</v>
      </c>
      <c r="Q8" s="13" t="str">
        <f t="shared" si="0"/>
        <v>commonValue2</v>
      </c>
      <c r="S8" s="11" t="str">
        <f t="shared" si="1"/>
        <v xml:space="preserve"> common_value2 VARCHAR(200)  ,</v>
      </c>
    </row>
    <row r="9" spans="1:66" s="20" customFormat="1" ht="27.75">
      <c r="A9" s="14"/>
      <c r="B9" s="15">
        <f t="shared" si="2"/>
        <v>6</v>
      </c>
      <c r="C9" s="15" t="s">
        <v>58</v>
      </c>
      <c r="D9" s="15" t="s">
        <v>59</v>
      </c>
      <c r="E9" s="15"/>
      <c r="F9" s="15" t="s">
        <v>29</v>
      </c>
      <c r="G9" s="15"/>
      <c r="H9" s="15" t="s">
        <v>60</v>
      </c>
      <c r="I9" s="16" t="s">
        <v>61</v>
      </c>
      <c r="J9" s="17" t="s">
        <v>182</v>
      </c>
      <c r="K9" s="17"/>
      <c r="L9" s="17"/>
      <c r="M9" s="17"/>
      <c r="N9" s="17"/>
      <c r="O9" s="18" t="s">
        <v>63</v>
      </c>
      <c r="P9" s="18" t="s">
        <v>64</v>
      </c>
      <c r="Q9" s="18" t="str">
        <f t="shared" si="0"/>
        <v>updateDatetime</v>
      </c>
      <c r="R9" s="14"/>
      <c r="S9" s="19" t="str">
        <f t="shared" si="1"/>
        <v xml:space="preserve"> update_datetime TIMESTAMP NOT NULL DEFAULT CURRENT_TIMESTAMP,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</row>
    <row r="10" spans="1:66" s="20" customFormat="1" ht="18.75">
      <c r="A10" s="14"/>
      <c r="B10" s="15">
        <f t="shared" si="2"/>
        <v>7</v>
      </c>
      <c r="C10" s="15" t="s">
        <v>65</v>
      </c>
      <c r="D10" s="15" t="s">
        <v>66</v>
      </c>
      <c r="E10" s="15"/>
      <c r="F10" s="15" t="s">
        <v>29</v>
      </c>
      <c r="G10" s="15" t="s">
        <v>29</v>
      </c>
      <c r="H10" s="15" t="s">
        <v>46</v>
      </c>
      <c r="I10" s="15">
        <v>0</v>
      </c>
      <c r="J10" s="15"/>
      <c r="K10" s="15"/>
      <c r="L10" s="15"/>
      <c r="M10" s="15"/>
      <c r="N10" s="15"/>
      <c r="O10" s="18" t="s">
        <v>48</v>
      </c>
      <c r="P10" s="18" t="s">
        <v>67</v>
      </c>
      <c r="Q10" s="18" t="str">
        <f t="shared" si="0"/>
        <v>version</v>
      </c>
      <c r="R10" s="14"/>
      <c r="S10" s="19" t="str">
        <f t="shared" si="1"/>
        <v xml:space="preserve"> version SMALLINT UNSIGNED NOT NULL DEFAULT 0,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</row>
    <row r="11" spans="1:66" ht="18.75">
      <c r="H11" s="6"/>
      <c r="O11" s="21"/>
      <c r="P11" s="21"/>
      <c r="R11"/>
      <c r="S11" s="11" t="str">
        <f ca="1">" PRIMARY KEY("&amp;INDIRECT("D"&amp;ROW()-INDIRECT("B"&amp;ROW()-1))&amp;"))"&amp;IF(COUNTIF(E$4:E$10,"FK")=0,";",",")</f>
        <v xml:space="preserve"> PRIMARY KEY(common_id));</v>
      </c>
    </row>
    <row r="12" spans="1:66" ht="18.75">
      <c r="B12"/>
      <c r="C12" s="10" t="s">
        <v>183</v>
      </c>
      <c r="H12" s="6"/>
      <c r="O12" s="21"/>
      <c r="P12" s="21"/>
      <c r="R12"/>
    </row>
    <row r="13" spans="1:66" ht="18.75">
      <c r="B13" s="6"/>
      <c r="C13" s="7" t="s">
        <v>10</v>
      </c>
      <c r="D13" s="7" t="s">
        <v>184</v>
      </c>
      <c r="E13" s="28" t="s">
        <v>11</v>
      </c>
      <c r="F13" s="28"/>
      <c r="G13" s="28"/>
      <c r="H13" s="6"/>
      <c r="O13" s="21"/>
      <c r="P13" s="21"/>
      <c r="R13"/>
    </row>
    <row r="14" spans="1:66" ht="18.75">
      <c r="C14" s="31"/>
      <c r="D14" s="31"/>
      <c r="E14" s="29"/>
      <c r="F14" s="29"/>
      <c r="G14" s="29"/>
      <c r="H14" s="6"/>
      <c r="O14" s="21"/>
      <c r="P14" s="21"/>
      <c r="R14"/>
      <c r="S14" s="11" t="str">
        <f>IF(COUNTIF(E$4:E$13,"FK")=0,"",IF(D14&lt;&gt;""," FOREIGN KEY("&amp;E14&amp;") REFERENCES "&amp;D14&amp;"("&amp;E14&amp;") ON DELETE CASCADE ON UPDATE CASCADE",""))</f>
        <v/>
      </c>
    </row>
    <row r="15" spans="1:66" ht="18.75">
      <c r="C15" s="31"/>
      <c r="D15" s="31"/>
      <c r="E15" s="29"/>
      <c r="F15" s="29"/>
      <c r="G15" s="29"/>
      <c r="H15" s="6"/>
      <c r="O15" s="21"/>
      <c r="P15" s="21"/>
      <c r="R15"/>
      <c r="S15" s="11" t="str">
        <f>IF(COUNTIF(E$4:E$13,"FK")=0,"",IF(D15&lt;&gt;""," FOREIGN KEY("&amp;E15&amp;") REFERENCES "&amp;D15&amp;"("&amp;E15&amp;") ON DELETE CASCADE ON UPDATE CASCADE",""))</f>
        <v/>
      </c>
    </row>
    <row r="16" spans="1:66" ht="18.75">
      <c r="C16" s="31"/>
      <c r="D16" s="31"/>
      <c r="E16" s="29"/>
      <c r="F16" s="29"/>
      <c r="G16" s="29"/>
      <c r="H16" s="6"/>
      <c r="O16" s="21"/>
      <c r="P16" s="21"/>
      <c r="R16"/>
      <c r="S16" s="11" t="str">
        <f>IF(COUNTIF(E$4:E$13,"FK")=0,"",IF(D16&lt;&gt;""," FOREIGN KEY("&amp;E16&amp;") REFERENCES "&amp;D16&amp;"("&amp;E16&amp;") ON DELETE CASCADE ON UPDATE CASCADE",""))</f>
        <v/>
      </c>
    </row>
    <row r="17" spans="1:66" ht="18.75">
      <c r="R17"/>
      <c r="S17" s="11" t="str">
        <f>IF(COUNTIF(E$4:E$10,"FK")=0,"",";")</f>
        <v/>
      </c>
    </row>
    <row r="18" spans="1:66" ht="18.75">
      <c r="B18" s="10" t="s">
        <v>185</v>
      </c>
    </row>
    <row r="19" spans="1:66" ht="18.75">
      <c r="B19" s="10" t="s">
        <v>186</v>
      </c>
    </row>
    <row r="20" spans="1:66" ht="18.75">
      <c r="B20" s="10" t="str">
        <f>"        "&amp;C2&amp;"から検索を行う。"</f>
        <v xml:space="preserve">        汎用マスタから検索を行う。</v>
      </c>
    </row>
    <row r="21" spans="1:66" ht="18.75">
      <c r="B21" s="10" t="s">
        <v>187</v>
      </c>
    </row>
    <row r="22" spans="1:66" ht="18.75">
      <c r="B22" s="10" t="s">
        <v>188</v>
      </c>
    </row>
    <row r="23" spans="1:66" ht="18.75">
      <c r="B23" s="10" t="s">
        <v>189</v>
      </c>
    </row>
    <row r="24" spans="1:66" ht="18.75">
      <c r="B24" s="10" t="s">
        <v>190</v>
      </c>
    </row>
    <row r="25" spans="1:66" ht="18.75">
      <c r="B25" s="10" t="s">
        <v>191</v>
      </c>
    </row>
    <row r="26" spans="1:66" ht="18.75">
      <c r="A26" s="10">
        <v>1</v>
      </c>
      <c r="B26" s="10" t="str">
        <f ca="1">"        | "&amp;INDIRECT("Q"&amp;A26+3)&amp;"         | "&amp;INDIRECT("C"&amp;A26+3)&amp;"  | "&amp;INDIRECT("P"&amp;A26+3)&amp;"         | "&amp;INDIRECT("O"&amp;A26+3)&amp;"  | "&amp;IF(INDIRECT("F"&amp;A26+3)="","○","")&amp;"    | "&amp;INDIRECT("I"&amp;A26+3)&amp;"                 | "&amp;INDIRECT("L"&amp;A26+3)&amp;"                 | "&amp;INDIRECT("M"&amp;A26+3)&amp;"          | "&amp;IF(INDIRECT("N"&amp;A26+3)&lt;&gt;"",INDIRECT("N"&amp;A26+3),"")&amp;"                  |"</f>
        <v xml:space="preserve">        | commonId         | 汎用マスタID  | String         | 半角英数字  |     |                  | 7                 | 7          |                   |</v>
      </c>
    </row>
    <row r="27" spans="1:66" ht="18.75">
      <c r="A27" s="10">
        <v>2</v>
      </c>
      <c r="B27" s="10" t="str">
        <f ca="1">"        | "&amp;INDIRECT("Q"&amp;A27+3)&amp;"         | "&amp;INDIRECT("C"&amp;A27+3)&amp;"  | "&amp;INDIRECT("P"&amp;A27+3)&amp;"         | "&amp;INDIRECT("O"&amp;A27+3)&amp;"  | "&amp;IF(INDIRECT("F"&amp;A27+3)="","○","")&amp;"    | "&amp;INDIRECT("I"&amp;A27+3)&amp;"                 | "&amp;INDIRECT("L"&amp;A27+3)&amp;"                 | "&amp;INDIRECT("M"&amp;A27+3)&amp;"          | "&amp;IF(INDIRECT("N"&amp;A27+3)&lt;&gt;"",INDIRECT("N"&amp;A27+3),"")&amp;"                  |"</f>
        <v xml:space="preserve">        | commonGroup         | 汎用マスタグループ  | String         | 半角英数字  |     |                  | 1                 | 100          |                   |</v>
      </c>
    </row>
    <row r="28" spans="1:66" s="25" customFormat="1" ht="18.75">
      <c r="A28" s="22"/>
      <c r="B28" s="23" t="s">
        <v>192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4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</row>
    <row r="29" spans="1:66" s="20" customFormat="1" ht="18.75">
      <c r="A29" s="14"/>
      <c r="B29" s="26" t="s">
        <v>193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</row>
    <row r="30" spans="1:66" s="20" customFormat="1" ht="18.75">
      <c r="A30" s="14"/>
      <c r="B30" s="26" t="str">
        <f>"        | limit          | 最大取得数     | Integer | 半角数字   | -    | 100          | (1)                | (2147483647)       | -                  |"</f>
        <v xml:space="preserve">        | limit          | 最大取得数     | Integer | 半角数字   | -    | 100          | (1)                | (2147483647)       | -                  |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</row>
    <row r="31" spans="1:66" s="20" customFormat="1" ht="18.75">
      <c r="A31" s="14"/>
      <c r="B31" s="26" t="str">
        <f>"        | offset         | オフセット     | Integer | 半角数字   | -    | 0            | (0)                | (2147483647)       | -                  |"</f>
        <v xml:space="preserve">        | offset         | オフセット     | Integer | 半角数字   | -    | 0            | (0)                | (2147483647)       | -                  |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</row>
    <row r="32" spans="1:66" ht="18.75">
      <c r="B32" s="10" t="str">
        <f>"        2. 「"&amp;D2&amp;"」テーブルからログイン時のユーザIDをキーに"&amp;Q2&amp;"情報を取得する。"</f>
        <v xml:space="preserve">        2. 「common_mst」テーブルからログイン時のユーザIDをキーに情報を取得する。</v>
      </c>
    </row>
    <row r="33" spans="1:66" ht="18.75">
      <c r="B33" s="10" t="s">
        <v>194</v>
      </c>
    </row>
    <row r="34" spans="1:66" ht="18.75"/>
    <row r="35" spans="1:66" ht="18.75">
      <c r="B35" s="10" t="s">
        <v>195</v>
      </c>
    </row>
    <row r="36" spans="1:66" ht="18.75">
      <c r="B36" s="10" t="s">
        <v>186</v>
      </c>
    </row>
    <row r="37" spans="1:66" ht="18.75">
      <c r="B37" s="10" t="str">
        <f>"        "&amp;C2&amp;"に登録を行う。"</f>
        <v xml:space="preserve">        汎用マスタに登録を行う。</v>
      </c>
    </row>
    <row r="38" spans="1:66" ht="18.75">
      <c r="B38" s="10" t="s">
        <v>187</v>
      </c>
    </row>
    <row r="39" spans="1:66" ht="18.75">
      <c r="B39" s="10" t="s">
        <v>188</v>
      </c>
    </row>
    <row r="40" spans="1:66" ht="18.75">
      <c r="B40" s="10" t="s">
        <v>189</v>
      </c>
    </row>
    <row r="41" spans="1:66" ht="18.75">
      <c r="B41" s="10" t="s">
        <v>196</v>
      </c>
    </row>
    <row r="42" spans="1:66" ht="18.75">
      <c r="B42" s="10" t="s">
        <v>197</v>
      </c>
    </row>
    <row r="43" spans="1:66" s="20" customFormat="1" ht="18.75">
      <c r="A43" s="14"/>
      <c r="B43" s="14" t="str">
        <f>"           | "&amp;B4&amp;"  | "&amp;Q4&amp;"         | "&amp;C4&amp;"  | "&amp;P4&amp;"  | "&amp;O4&amp;" | "&amp;F4&amp;"    | "&amp;I4&amp;"            | "&amp;L4&amp;"                 | "&amp;M4&amp;"          | "&amp;N4&amp;"                 |"</f>
        <v xml:space="preserve">           | 1  | commonId         | 汎用マスタID  | String  | 半角英数字 | 〇    |             | 7                 | 7          |                  |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</row>
    <row r="44" spans="1:66" ht="18.75">
      <c r="B44" s="10" t="str">
        <f>"           | "&amp;B5&amp;"  | "&amp;Q5&amp;"         | "&amp;C5&amp;"  | "&amp;P5&amp;"  | "&amp;O5&amp;" | "&amp;F5&amp;"    | "&amp;I5&amp;"            | "&amp;L5&amp;"                 | "&amp;M5&amp;"          | "&amp;N5&amp;"                  |"</f>
        <v xml:space="preserve">           | 2  | commonGroup         | 汎用マスタグループ  | String  | 半角英数字 | 〇    |             | 1                 | 100          |                   |</v>
      </c>
    </row>
    <row r="45" spans="1:66" ht="18.75">
      <c r="B45" s="10" t="str">
        <f>"           | "&amp;B6&amp;"  | "&amp;Q6&amp;"         | "&amp;C6&amp;"  | "&amp;P6&amp;"  | "&amp;O6&amp;" | "&amp;F6&amp;"    | "&amp;I6&amp;"            | "&amp;L6&amp;"                 | "&amp;M6&amp;"          | "&amp;N6&amp;"                  |"</f>
        <v xml:space="preserve">           | 3  | commonName         | 汎用マスタ名  | String  | 半角 / 全角 | 〇    |             | 1                 | 200          |                   |</v>
      </c>
    </row>
    <row r="46" spans="1:66" ht="18.75">
      <c r="B46" s="10" t="str">
        <f>"           | "&amp;B7&amp;"  | "&amp;Q7&amp;"         | "&amp;C7&amp;"  | "&amp;P7&amp;"  | "&amp;O7&amp;" | "&amp;F7&amp;"    | "&amp;I7&amp;"            | "&amp;L7&amp;"                 | "&amp;M7&amp;"          | "&amp;N7&amp;"                  |"</f>
        <v xml:space="preserve">           | 4  | commonValue1         | 汎用マスタ値  | String  | 半角 / 全角 |     |             | 1                 | 200          |                   |</v>
      </c>
    </row>
    <row r="47" spans="1:66" ht="18.75">
      <c r="B47" s="10" t="str">
        <f>"           | "&amp;B8&amp;"  | "&amp;Q8&amp;"         | "&amp;C8&amp;"  | "&amp;P8&amp;"  | "&amp;O8&amp;" | "&amp;F8&amp;"    | "&amp;I8&amp;"            | "&amp;L8&amp;"                 | "&amp;M8&amp;"          | "&amp;N8&amp;"                  |"</f>
        <v xml:space="preserve">           | 5  | commonValue2         | 汎用マスタ値  | String  | 半角 / 全角 |     |             | 1                 | 200          |                   |</v>
      </c>
    </row>
    <row r="48" spans="1:66" s="20" customFormat="1" ht="18.75">
      <c r="A48" s="14"/>
      <c r="B48" s="14" t="str">
        <f>"           | "&amp;B9&amp;"  | "&amp;Q9&amp;"         | "&amp;C9&amp;"  | "&amp;P9&amp;"  | "&amp;O9&amp;" | "&amp;F9&amp;"    | "&amp;I9&amp;"            | "&amp;L9&amp;"                 | "&amp;M9&amp;"          |                   |"</f>
        <v xml:space="preserve">           | 6  | updateDatetime         | 更新日時  | Date  | 日付 | 〇    | CURRENT_TIMESTAMP            |                  |           |                   |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</row>
    <row r="49" spans="1:66" s="20" customFormat="1" ht="18.75">
      <c r="A49" s="14"/>
      <c r="B49" s="14" t="str">
        <f>"           | "&amp;B10&amp;"  | "&amp;Q10&amp;"         | "&amp;C10&amp;"  | "&amp;P10&amp;"  | "&amp;O10&amp;" | "&amp;F10&amp;"    | "&amp;I10&amp;"            | "&amp;L10&amp;"                 | "&amp;M10&amp;"          |                   |"</f>
        <v xml:space="preserve">           | 7  | version         | バージョン  | Short  | 半角数字 | 〇    | 0            |                  |           |                   |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</row>
    <row r="50" spans="1:66" ht="18.75"/>
    <row r="51" spans="1:66" ht="18.75">
      <c r="B51" s="10" t="str">
        <f>"        2. 以下の通り「"&amp;D2&amp;"」テーブルに追加する。"</f>
        <v xml:space="preserve">        2. 以下の通り「common_mst」テーブルに追加する。</v>
      </c>
    </row>
    <row r="52" spans="1:66" ht="18.75"/>
    <row r="53" spans="1:66" ht="18.75">
      <c r="B53" s="10" t="s">
        <v>198</v>
      </c>
    </row>
    <row r="54" spans="1:66" ht="18.75">
      <c r="B54" s="10" t="s">
        <v>199</v>
      </c>
    </row>
    <row r="55" spans="1:66" ht="18.75">
      <c r="A55" s="14"/>
      <c r="B55" s="14" t="str">
        <f>"           | "&amp;C4&amp;"           | "&amp;D4&amp;"        | ※1                                                                    |"</f>
        <v xml:space="preserve">           | 汎用マスタID           | common_id        | ※1                                                                    |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</row>
    <row r="56" spans="1:66" ht="18.75">
      <c r="B56" s="27" t="str">
        <f>"           | "&amp;C5&amp;"           | "&amp;D5&amp;"        | "&amp;IF(I5&lt;&gt;"0","リクエストパラメータの"&amp;C5,"設定しない ※デフォルト値の"&amp;I5&amp;"が設定される ")&amp;"                                                                    |"</f>
        <v xml:space="preserve">           | 汎用マスタグループ           | common_group        | リクエストパラメータの汎用マスタグループ                                                                    |</v>
      </c>
    </row>
    <row r="57" spans="1:66" ht="18.75">
      <c r="B57" s="27" t="str">
        <f>"           | "&amp;C6&amp;"           | "&amp;D6&amp;"        | "&amp;IF(I6&lt;&gt;"0","リクエストパラメータの"&amp;C6,"設定しない ※デフォルト値の"&amp;I6&amp;"が設定される ")&amp;"                                                                    |"</f>
        <v xml:space="preserve">           | 汎用マスタ名           | common_name        | リクエストパラメータの汎用マスタ名                                                                    |</v>
      </c>
    </row>
    <row r="58" spans="1:66" ht="18.75">
      <c r="B58" s="27" t="str">
        <f>"           | "&amp;C7&amp;"           | "&amp;D7&amp;"        | "&amp;IF(I7&lt;&gt;"0","リクエストパラメータの"&amp;C7,"設定しない ※デフォルト値の"&amp;I7&amp;"が設定される ")&amp;"                                                                    |"</f>
        <v xml:space="preserve">           | 汎用マスタ値           | common_value1        | リクエストパラメータの汎用マスタ値                                                                    |</v>
      </c>
    </row>
    <row r="59" spans="1:66" ht="18.75">
      <c r="B59" s="27" t="str">
        <f>"           | "&amp;C8&amp;"           | "&amp;D8&amp;"        | "&amp;IF(I8&lt;&gt;"0","リクエストパラメータの"&amp;C8,"設定しない ※デフォルト値の"&amp;I8&amp;"が設定される ")&amp;"                                                                    |"</f>
        <v xml:space="preserve">           | 汎用マスタ値           | common_value2        | リクエストパラメータの汎用マスタ値                                                                    |</v>
      </c>
    </row>
    <row r="60" spans="1:66" ht="18.75">
      <c r="A60" s="14"/>
      <c r="B60" s="14" t="s">
        <v>200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</row>
    <row r="61" spans="1:66" ht="18.75">
      <c r="A61" s="14"/>
      <c r="B61" s="14" t="s">
        <v>201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</row>
    <row r="62" spans="1:66" ht="18.75">
      <c r="B62" s="10" t="s">
        <v>189</v>
      </c>
    </row>
    <row r="63" spans="1:66" ht="18.75">
      <c r="B63" s="10" t="str">
        <f>"           ※1 通番で"&amp;Q4&amp;"を発行し、登録を行う。通番は「"&amp;J4&amp;"」とし、  "</f>
        <v xml:space="preserve">           ※1 通番でcommonIdを発行し、登録を行う。通番は「ID体系:com0001～com9999」とし、  </v>
      </c>
    </row>
    <row r="64" spans="1:66" ht="18.75">
      <c r="B64" s="10" t="str">
        <f>"               DBの「"&amp;D2&amp;"」テーブルから最大の「"&amp;D4&amp;"」を取得し、インクリメントした値を格納する。"</f>
        <v xml:space="preserve">               DBの「common_mst」テーブルから最大の「common_id」を取得し、インクリメントした値を格納する。</v>
      </c>
    </row>
    <row r="65" spans="1:66" ht="18.75">
      <c r="B65" s="10" t="str">
        <f>"        3. 登録した"&amp;Q2&amp;"情報の"&amp;Q4&amp;"をレスポンスに設定し、返却する。"</f>
        <v xml:space="preserve">        3. 登録した情報のcommonIdをレスポンスに設定し、返却する。</v>
      </c>
    </row>
    <row r="66" spans="1:66" ht="18.75"/>
    <row r="67" spans="1:66" ht="18.75"/>
    <row r="68" spans="1:66" ht="18.75">
      <c r="B68" s="10" t="s">
        <v>202</v>
      </c>
    </row>
    <row r="69" spans="1:66" ht="18.75">
      <c r="B69" s="10" t="s">
        <v>186</v>
      </c>
    </row>
    <row r="70" spans="1:66" ht="18.75">
      <c r="B70" s="10" t="str">
        <f>"        "&amp;Q2&amp;"情報の編集を行う。"</f>
        <v xml:space="preserve">        情報の編集を行う。</v>
      </c>
    </row>
    <row r="71" spans="1:66" ht="18.75">
      <c r="B71" s="10" t="s">
        <v>187</v>
      </c>
    </row>
    <row r="72" spans="1:66" ht="18.75">
      <c r="B72" s="10" t="s">
        <v>188</v>
      </c>
    </row>
    <row r="73" spans="1:66" ht="18.75">
      <c r="B73" s="10" t="s">
        <v>189</v>
      </c>
    </row>
    <row r="74" spans="1:66" ht="18.75">
      <c r="B74" s="10" t="s">
        <v>203</v>
      </c>
    </row>
    <row r="75" spans="1:66" ht="18.75">
      <c r="B75" s="10" t="s">
        <v>204</v>
      </c>
    </row>
    <row r="76" spans="1:66" s="20" customFormat="1" ht="18.75">
      <c r="A76" s="14"/>
      <c r="B76" s="14" t="str">
        <f>"        | "&amp;B4&amp;"   | "&amp;Q4&amp;"        | "&amp;C4&amp;"       | "&amp;P4&amp;"  | "&amp;O4&amp;" | ○    | "&amp;I4&amp;"              | "&amp;L4&amp;"                 | "&amp;M4&amp;"                 | "&amp;N4&amp;"                 |  "</f>
        <v xml:space="preserve">        | 1   | commonId        | 汎用マスタID       | String  | 半角英数字 | ○    |               | 7                 | 7                 |                  |  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</row>
    <row r="77" spans="1:66" ht="18.75">
      <c r="B77" s="27" t="str">
        <f>"        | "&amp;B5&amp;"   | "&amp;Q5&amp;"        | "&amp;C5&amp;"       | "&amp;P5&amp;"  | "&amp;O5&amp;" | -    | "&amp;I5&amp;"              | "&amp;L5&amp;"                 | "&amp;M5&amp;"                 | "&amp;N5&amp;"                 |  "</f>
        <v xml:space="preserve">        | 2   | commonGroup        | 汎用マスタグループ       | String  | 半角英数字 | -    |               | 1                 | 100                 |                  |  </v>
      </c>
    </row>
    <row r="78" spans="1:66" ht="18.75">
      <c r="B78" s="27" t="str">
        <f>"        | "&amp;B6&amp;"   | "&amp;Q6&amp;"        | "&amp;C6&amp;"       | "&amp;P6&amp;"  | "&amp;O6&amp;" | -    | "&amp;I6&amp;"              | "&amp;L6&amp;"                 | "&amp;M6&amp;"                 | "&amp;N6&amp;"                 |  "</f>
        <v xml:space="preserve">        | 3   | commonName        | 汎用マスタ名       | String  | 半角 / 全角 | -    |               | 1                 | 200                 |                  |  </v>
      </c>
    </row>
    <row r="79" spans="1:66" ht="18.75">
      <c r="B79" s="27" t="str">
        <f>"        | "&amp;B7&amp;"   | "&amp;Q7&amp;"        | "&amp;C7&amp;"       | "&amp;P7&amp;"  | "&amp;O7&amp;" | -    | "&amp;I7&amp;"              | "&amp;L7&amp;"                 | "&amp;M7&amp;"                 | "&amp;N7&amp;"                 |  "</f>
        <v xml:space="preserve">        | 4   | commonValue1        | 汎用マスタ値       | String  | 半角 / 全角 | -    |               | 1                 | 200                 |                  |  </v>
      </c>
    </row>
    <row r="80" spans="1:66" ht="18.75">
      <c r="B80" s="27" t="str">
        <f>"        | "&amp;B8&amp;"   | "&amp;Q8&amp;"        | "&amp;C8&amp;"       | "&amp;P8&amp;"  | "&amp;O8&amp;" | -    | "&amp;I8&amp;"              | "&amp;L8&amp;"                 | "&amp;M8&amp;"                 | "&amp;N8&amp;"                 |  "</f>
        <v xml:space="preserve">        | 5   | commonValue2        | 汎用マスタ値       | String  | 半角 / 全角 | -    |               | 1                 | 200                 |                  |  </v>
      </c>
    </row>
    <row r="81" spans="1:66" s="20" customFormat="1" ht="18.75">
      <c r="A81" s="14"/>
      <c r="B81" s="14" t="str">
        <f>"        | "&amp;B9&amp;"   | "&amp;Q9&amp;"        | "&amp;C9&amp;"       | "&amp;P9&amp;"  | "&amp;O9&amp;" | ○    | "&amp;I9&amp;"              | "&amp;L9&amp;"                 | "&amp;M9&amp;"                 | "&amp;N9&amp;"                 |  "</f>
        <v xml:space="preserve">        | 6   | updateDatetime        | 更新日時       | Date  | 日付 | ○    | CURRENT_TIMESTAMP              |                  |                  |                  |  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</row>
    <row r="82" spans="1:66" s="20" customFormat="1" ht="18.75">
      <c r="A82" s="14"/>
      <c r="B82" s="14" t="str">
        <f>"        | "&amp;B10&amp;"   | "&amp;Q10&amp;"        | "&amp;C10&amp;"       | "&amp;P10&amp;"  | "&amp;O10&amp;" | ○    | "&amp;I10&amp;"              | "&amp;L10&amp;"                 | "&amp;M10&amp;"                 | "&amp;N10&amp;"                 |  "</f>
        <v xml:space="preserve">        | 7   | version        | バージョン       | Short  | 半角数字 | ○    | 0              |                  |                  |                  |  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</row>
    <row r="83" spans="1:66" ht="18.75">
      <c r="B83" s="10" t="str">
        <f>"        2. リクエストパラメータの「"&amp;Q4&amp;"」をキーに"&amp;Q2&amp;"情報が存在するか確認する。"</f>
        <v xml:space="preserve">        2. リクエストパラメータの「commonId」をキーに情報が存在するか確認する。</v>
      </c>
    </row>
    <row r="84" spans="1:66" ht="18.75">
      <c r="B84" s="10" t="str">
        <f>"           * "&amp;Q2&amp;"情報が存在しない場合、404エラーとする。"</f>
        <v xml:space="preserve">           * 情報が存在しない場合、404エラーとする。</v>
      </c>
    </row>
    <row r="85" spans="1:66" ht="18.75">
      <c r="B85" s="10" t="str">
        <f>"        3. リクエストパラメータの「version」と「"&amp;D2&amp;"」テーブルの「version」が一致するか確認する。"</f>
        <v xml:space="preserve">        3. リクエストパラメータの「version」と「common_mst」テーブルの「version」が一致するか確認する。</v>
      </c>
    </row>
    <row r="86" spans="1:66" ht="18.75">
      <c r="B86" s="10" t="s">
        <v>205</v>
      </c>
    </row>
    <row r="87" spans="1:66" ht="18.75">
      <c r="B87" s="10" t="str">
        <f>"        4. 以下の通りリクエストパラメータの「"&amp;Q4&amp;"」と「"&amp;D2&amp;"」テーブルの「"&amp;D4&amp;"」が一致するレコードを更新する。"</f>
        <v xml:space="preserve">        4. 以下の通りリクエストパラメータの「commonId」と「common_mst」テーブルの「common_id」が一致するレコードを更新する。</v>
      </c>
    </row>
    <row r="88" spans="1:66" ht="18.75"/>
    <row r="89" spans="1:66" ht="18.75">
      <c r="B89" s="10" t="s">
        <v>206</v>
      </c>
    </row>
    <row r="90" spans="1:66" ht="18.75">
      <c r="B90" s="10" t="s">
        <v>207</v>
      </c>
    </row>
    <row r="91" spans="1:66" ht="18.75">
      <c r="A91" s="14"/>
      <c r="B91" s="14" t="str">
        <f>"             | "&amp;C4&amp;"           | "&amp;D4&amp;"        | 更新しない                                                               |"</f>
        <v xml:space="preserve">             | 汎用マスタID           | common_id        | 更新しない                                                               |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</row>
    <row r="92" spans="1:66" ht="18.75">
      <c r="B92" s="10" t="str">
        <f>"             | "&amp;C5&amp;"         | "&amp;D5&amp;"          | リクエストパラメータ."&amp;Q5&amp;"                                         |"</f>
        <v xml:space="preserve">             | 汎用マスタグループ         | common_group          | リクエストパラメータ.commonGroup                                         |</v>
      </c>
    </row>
    <row r="93" spans="1:66" ht="18.75">
      <c r="B93" s="10" t="str">
        <f>"             | "&amp;C6&amp;"         | "&amp;D6&amp;"          | リクエストパラメータ."&amp;Q6&amp;"                                         |"</f>
        <v xml:space="preserve">             | 汎用マスタ名         | common_name          | リクエストパラメータ.commonName                                         |</v>
      </c>
    </row>
    <row r="94" spans="1:66" ht="18.75">
      <c r="B94" s="10" t="str">
        <f>"             | "&amp;C7&amp;"         | "&amp;D7&amp;"          | リクエストパラメータ."&amp;Q7&amp;"                                         |"</f>
        <v xml:space="preserve">             | 汎用マスタ値         | common_value1          | リクエストパラメータ.commonValue1                                         |</v>
      </c>
    </row>
    <row r="95" spans="1:66" ht="18.75">
      <c r="B95" s="10" t="str">
        <f>"             | "&amp;C8&amp;"         | "&amp;D8&amp;"          | リクエストパラメータ."&amp;Q8&amp;"                                         |"</f>
        <v xml:space="preserve">             | 汎用マスタ値         | common_value2          | リクエストパラメータ.commonValue2                                         |</v>
      </c>
    </row>
    <row r="96" spans="1:66" ht="18.75">
      <c r="A96" s="14"/>
      <c r="B96" s="14" t="s">
        <v>208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</row>
    <row r="97" spans="1:66" ht="18.75">
      <c r="A97" s="14"/>
      <c r="B97" s="14" t="s">
        <v>209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</row>
    <row r="98" spans="1:66" ht="18.75">
      <c r="B98" s="10" t="s">
        <v>210</v>
      </c>
    </row>
    <row r="99" spans="1:66" ht="18.75"/>
    <row r="100" spans="1:66" ht="18.75">
      <c r="B100" s="10" t="s">
        <v>185</v>
      </c>
    </row>
    <row r="101" spans="1:66" ht="18.75">
      <c r="B101" s="10" t="s">
        <v>186</v>
      </c>
    </row>
    <row r="102" spans="1:66" ht="18.75">
      <c r="B102" s="10" t="str">
        <f>"        "&amp;Q2&amp;"詳細情報を取得し、返却する。"</f>
        <v xml:space="preserve">        詳細情報を取得し、返却する。</v>
      </c>
    </row>
    <row r="103" spans="1:66" ht="18.75">
      <c r="B103" s="10" t="s">
        <v>187</v>
      </c>
    </row>
    <row r="104" spans="1:66" ht="18.75">
      <c r="B104" s="10" t="s">
        <v>188</v>
      </c>
    </row>
    <row r="105" spans="1:66" ht="18.75"/>
    <row r="106" spans="1:66" ht="18.75">
      <c r="B106" s="10" t="s">
        <v>211</v>
      </c>
    </row>
    <row r="107" spans="1:66" ht="18.75">
      <c r="B107" s="10" t="s">
        <v>212</v>
      </c>
    </row>
    <row r="108" spans="1:66" s="20" customFormat="1" ht="18.75">
      <c r="A108" s="14"/>
      <c r="B108" s="14" t="str">
        <f>"           | "&amp;B4&amp;"   | "&amp;Q4&amp;"      | "&amp;C4&amp;" | "&amp;P4&amp;" |  "&amp;O4&amp;"  | ○    |             | "&amp;L4&amp;"                  | "&amp;M4&amp;"                  |                   |"</f>
        <v xml:space="preserve">           | 1   | commonId      | 汎用マスタID | String |  半角英数字  | ○    |             | 7                  | 7                  |                   |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</row>
    <row r="109" spans="1:66" ht="18.75">
      <c r="B109" s="10" t="str">
        <f>"        2.リクエストパラメータの「"&amp;Q4&amp;"」をキーに「"&amp;D2&amp;"」テーブルの「"&amp;D4&amp;"」から"&amp;Q2&amp;"情報を取得する。"</f>
        <v xml:space="preserve">        2.リクエストパラメータの「commonId」をキーに「common_mst」テーブルの「common_id」から情報を取得する。</v>
      </c>
    </row>
    <row r="110" spans="1:66" ht="18.75">
      <c r="B110" s="10" t="str">
        <f>"           * 「"&amp;D2&amp;"」テーブルに該当レコードがなかった場合は404エラーとする。"</f>
        <v xml:space="preserve">           * 「common_mst」テーブルに該当レコードがなかった場合は404エラーとする。</v>
      </c>
    </row>
    <row r="111" spans="1:66" ht="18.75">
      <c r="B111" s="10" t="s">
        <v>213</v>
      </c>
    </row>
    <row r="112" spans="1:66" ht="18.75"/>
    <row r="113" spans="1:66" ht="18.75">
      <c r="B113" s="10" t="s">
        <v>214</v>
      </c>
    </row>
    <row r="114" spans="1:66" ht="18.75">
      <c r="B114" s="10" t="s">
        <v>186</v>
      </c>
    </row>
    <row r="115" spans="1:66" ht="18.75">
      <c r="B115" s="10" t="str">
        <f>"        リクエストパラメータの「"&amp;Q4&amp;"」と「"&amp;D2&amp;"」テーブルの「"&amp;D4&amp;"」が一致する"&amp;Q2&amp;"情報を削除する。  "</f>
        <v xml:space="preserve">        リクエストパラメータの「commonId」と「common_mst」テーブルの「common_id」が一致する情報を削除する。  </v>
      </c>
    </row>
    <row r="116" spans="1:66" ht="18.75">
      <c r="B116" s="10" t="s">
        <v>187</v>
      </c>
    </row>
    <row r="117" spans="1:66" ht="18.75">
      <c r="B117" s="10" t="s">
        <v>188</v>
      </c>
    </row>
    <row r="118" spans="1:66" ht="18.75"/>
    <row r="119" spans="1:66" ht="18.75">
      <c r="B119" s="10" t="s">
        <v>215</v>
      </c>
    </row>
    <row r="120" spans="1:66" ht="18.75">
      <c r="B120" s="10" t="s">
        <v>216</v>
      </c>
    </row>
    <row r="121" spans="1:66" s="20" customFormat="1" ht="18.75">
      <c r="A121" s="14"/>
      <c r="B121" s="14" t="str">
        <f>"           | "&amp;B4&amp;"  | "&amp;Q4&amp;"      | "&amp;C4&amp;" | "&amp;P4&amp;" |  "&amp;O4&amp;"  | ○    |             | "&amp;L4&amp;"                  | "&amp;M4&amp;"                  |                   |"</f>
        <v xml:space="preserve">           | 1  | commonId      | 汎用マスタID | String |  半角英数字  | ○    |             | 7                  | 7                  |                   |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</row>
    <row r="122" spans="1:66" ht="18.75">
      <c r="B122" s="10" t="str">
        <f>"        2. "&amp;Q2&amp;"情報の削除を行う。"</f>
        <v xml:space="preserve">        2. 情報の削除を行う。</v>
      </c>
    </row>
    <row r="123" spans="1:66" ht="18.75">
      <c r="B123" s="10" t="str">
        <f>"           * リクエストパラメータの「"&amp;Q4&amp;"」と「"&amp;D2&amp;"」テーブルの「"&amp;D4&amp;"」が一致する"&amp;Q2&amp;"情報を削除する。"</f>
        <v xml:space="preserve">           * リクエストパラメータの「commonId」と「common_mst」テーブルの「common_id」が一致する情報を削除する。</v>
      </c>
    </row>
    <row r="124" spans="1:66" ht="18.75">
      <c r="B124" s="10" t="str">
        <f>"           * 削除対象の"&amp;Q2&amp;"情報が存在しない場合は404エラーとする。"</f>
        <v xml:space="preserve">           * 削除対象の情報が存在しない場合は404エラーとする。</v>
      </c>
    </row>
    <row r="125" spans="1:66" ht="18.75">
      <c r="B125" s="10" t="s">
        <v>217</v>
      </c>
    </row>
  </sheetData>
  <mergeCells count="4">
    <mergeCell ref="E13:G13"/>
    <mergeCell ref="E14:G14"/>
    <mergeCell ref="E15:G15"/>
    <mergeCell ref="E16:G16"/>
  </mergeCells>
  <phoneticPr fontId="18"/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マスタ!$B$3:$B$13</xm:f>
          </x14:formula1>
          <xm:sqref>H2 H4:H16</xm:sqref>
        </x14:dataValidation>
        <x14:dataValidation type="list" allowBlank="1" showErrorMessage="1">
          <x14:formula1>
            <xm:f>マスタ!$E$3:$E$7</xm:f>
          </x14:formula1>
          <xm:sqref>O2 O4:O16</xm:sqref>
        </x14:dataValidation>
        <x14:dataValidation type="list" allowBlank="1" showErrorMessage="1">
          <x14:formula1>
            <xm:f>マスタ!$G$3:$G$12</xm:f>
          </x14:formula1>
          <xm:sqref>P2 P4:P16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7"/>
  <sheetViews>
    <sheetView workbookViewId="0"/>
  </sheetViews>
  <sheetFormatPr defaultRowHeight="12.75"/>
  <cols>
    <col min="1" max="1" width="2.75" style="10" customWidth="1"/>
    <col min="2" max="2" width="4.125" style="10" customWidth="1"/>
    <col min="3" max="3" width="18.625" style="10" customWidth="1"/>
    <col min="4" max="4" width="15.5" style="10" customWidth="1"/>
    <col min="5" max="5" width="4.75" style="10" customWidth="1"/>
    <col min="6" max="6" width="3.625" style="10" customWidth="1"/>
    <col min="7" max="7" width="15" style="10" customWidth="1"/>
    <col min="8" max="8" width="30.125" style="10" customWidth="1"/>
    <col min="9" max="9" width="21.5" style="10" customWidth="1"/>
    <col min="10" max="10" width="45.875" style="10" customWidth="1"/>
    <col min="11" max="12" width="10.75" style="10" customWidth="1"/>
    <col min="13" max="13" width="11.5" style="10" customWidth="1"/>
    <col min="14" max="14" width="17.75" style="10" customWidth="1"/>
    <col min="15" max="15" width="10.75" style="10" customWidth="1"/>
    <col min="16" max="16" width="8.5" style="10" customWidth="1"/>
    <col min="17" max="17" width="15.5" style="10" customWidth="1"/>
    <col min="18" max="18" width="2.75" style="10" customWidth="1"/>
    <col min="19" max="19" width="2.75" style="11" customWidth="1"/>
    <col min="20" max="66" width="2.75" style="10" customWidth="1"/>
    <col min="67" max="1024" width="10.625" customWidth="1"/>
    <col min="1025" max="1025" width="9" customWidth="1"/>
  </cols>
  <sheetData>
    <row r="1" spans="1:66" ht="18.75"/>
    <row r="2" spans="1:66" ht="18.75">
      <c r="B2" s="6"/>
      <c r="C2" s="6" t="s">
        <v>218</v>
      </c>
      <c r="D2" s="6" t="s">
        <v>219</v>
      </c>
      <c r="E2" s="6" t="s">
        <v>83</v>
      </c>
      <c r="F2" s="6"/>
      <c r="G2" s="6"/>
      <c r="H2" s="6"/>
      <c r="I2" s="6"/>
      <c r="J2" s="6"/>
      <c r="K2" s="6"/>
      <c r="L2" s="6"/>
      <c r="M2" s="6"/>
      <c r="N2" s="6"/>
      <c r="O2" s="21"/>
      <c r="P2" s="21"/>
      <c r="Q2" s="6"/>
      <c r="S2" s="11" t="str">
        <f>" /* "&amp;C2&amp;"作成 */"</f>
        <v xml:space="preserve"> /* 食材テーブル作成 */</v>
      </c>
    </row>
    <row r="3" spans="1:66" ht="18.75">
      <c r="B3" s="7" t="s">
        <v>9</v>
      </c>
      <c r="C3" s="7" t="s">
        <v>10</v>
      </c>
      <c r="D3" s="7" t="s">
        <v>11</v>
      </c>
      <c r="E3" s="7" t="s">
        <v>12</v>
      </c>
      <c r="F3" s="8" t="s">
        <v>14</v>
      </c>
      <c r="G3" s="8" t="s">
        <v>15</v>
      </c>
      <c r="H3" s="12" t="s">
        <v>177</v>
      </c>
      <c r="I3" s="7" t="s">
        <v>17</v>
      </c>
      <c r="J3" s="7" t="s">
        <v>18</v>
      </c>
      <c r="K3" s="7" t="s">
        <v>19</v>
      </c>
      <c r="L3" s="12" t="s">
        <v>20</v>
      </c>
      <c r="M3" s="12" t="s">
        <v>21</v>
      </c>
      <c r="N3" s="12"/>
      <c r="O3" s="7" t="s">
        <v>23</v>
      </c>
      <c r="P3" s="7" t="s">
        <v>24</v>
      </c>
      <c r="Q3" s="7" t="s">
        <v>25</v>
      </c>
      <c r="S3" s="11" t="str">
        <f>"CREATE TABLE "&amp;D2&amp;"("</f>
        <v>CREATE TABLE food_tbl(</v>
      </c>
    </row>
    <row r="4" spans="1:66" ht="18.75">
      <c r="B4" s="7">
        <v>1</v>
      </c>
      <c r="C4" s="12" t="s">
        <v>84</v>
      </c>
      <c r="D4" s="7" t="s">
        <v>85</v>
      </c>
      <c r="E4" s="7" t="s">
        <v>28</v>
      </c>
      <c r="F4" s="7" t="s">
        <v>29</v>
      </c>
      <c r="G4" s="7"/>
      <c r="H4" s="7" t="s">
        <v>30</v>
      </c>
      <c r="I4" s="7"/>
      <c r="J4" s="13" t="s">
        <v>220</v>
      </c>
      <c r="K4" s="7" t="s">
        <v>29</v>
      </c>
      <c r="L4" s="13">
        <v>12</v>
      </c>
      <c r="M4" s="13">
        <v>12</v>
      </c>
      <c r="N4" s="13"/>
      <c r="O4" s="13" t="s">
        <v>32</v>
      </c>
      <c r="P4" s="13" t="s">
        <v>33</v>
      </c>
      <c r="Q4" s="13" t="str">
        <f t="shared" ref="Q4:Q14" si="0">LOWER(LEFT(D4,1))&amp;MID(SUBSTITUTE(PROPER(D4),"_",""),2,LEN(D4))</f>
        <v>foodId</v>
      </c>
      <c r="S4" s="11" t="str">
        <f t="shared" ref="S4:S14" si="1">" "&amp;D4&amp;" "&amp;H4&amp;IF(H4="VARCHAR","("&amp;M4&amp;")","")&amp;" "&amp;IF(E4="UNI","UNIQUE ","")&amp;IF(G4="〇","UNSIGNED ","")&amp;IF(F4="〇","NOT NULL","")&amp;" "&amp;IF(I4&lt;&gt;"","DEFAULT "&amp;I4,"")&amp;","</f>
        <v xml:space="preserve"> food_id VARCHAR(12) NOT NULL ,</v>
      </c>
    </row>
    <row r="5" spans="1:66" ht="18.75">
      <c r="B5" s="7">
        <f t="shared" ref="B5:B12" si="2">B4+1</f>
        <v>2</v>
      </c>
      <c r="C5" s="12" t="s">
        <v>87</v>
      </c>
      <c r="D5" s="7" t="s">
        <v>88</v>
      </c>
      <c r="E5" s="7"/>
      <c r="F5" s="7" t="s">
        <v>29</v>
      </c>
      <c r="G5" s="7"/>
      <c r="H5" s="7" t="s">
        <v>30</v>
      </c>
      <c r="I5" s="7"/>
      <c r="J5" s="13"/>
      <c r="K5" s="7" t="s">
        <v>29</v>
      </c>
      <c r="L5" s="13">
        <v>1</v>
      </c>
      <c r="M5" s="13">
        <v>100</v>
      </c>
      <c r="N5" s="13"/>
      <c r="O5" s="13" t="s">
        <v>38</v>
      </c>
      <c r="P5" s="13" t="s">
        <v>33</v>
      </c>
      <c r="Q5" s="13" t="str">
        <f t="shared" si="0"/>
        <v>foodName</v>
      </c>
      <c r="S5" s="11" t="str">
        <f t="shared" si="1"/>
        <v xml:space="preserve"> food_name VARCHAR(100) NOT NULL ,</v>
      </c>
    </row>
    <row r="6" spans="1:66" ht="18.75">
      <c r="B6" s="7">
        <f t="shared" si="2"/>
        <v>3</v>
      </c>
      <c r="C6" s="7" t="s">
        <v>89</v>
      </c>
      <c r="D6" s="7" t="s">
        <v>90</v>
      </c>
      <c r="E6" s="7"/>
      <c r="F6" s="7" t="s">
        <v>29</v>
      </c>
      <c r="G6" s="7"/>
      <c r="H6" s="7" t="s">
        <v>30</v>
      </c>
      <c r="I6" s="7"/>
      <c r="J6" s="7" t="s">
        <v>41</v>
      </c>
      <c r="K6" s="7" t="s">
        <v>29</v>
      </c>
      <c r="L6" s="13">
        <v>7</v>
      </c>
      <c r="M6" s="13">
        <v>7</v>
      </c>
      <c r="N6" s="13"/>
      <c r="O6" s="13" t="s">
        <v>32</v>
      </c>
      <c r="P6" s="13" t="s">
        <v>33</v>
      </c>
      <c r="Q6" s="13" t="str">
        <f t="shared" si="0"/>
        <v>foodUnit</v>
      </c>
      <c r="S6" s="11" t="str">
        <f t="shared" si="1"/>
        <v xml:space="preserve"> food_unit VARCHAR(7) NOT NULL ,</v>
      </c>
    </row>
    <row r="7" spans="1:66" ht="18.75">
      <c r="B7" s="7">
        <f t="shared" si="2"/>
        <v>4</v>
      </c>
      <c r="C7" s="7" t="s">
        <v>91</v>
      </c>
      <c r="D7" s="7" t="s">
        <v>92</v>
      </c>
      <c r="E7" s="7"/>
      <c r="F7" s="7"/>
      <c r="G7" s="7"/>
      <c r="H7" s="7" t="s">
        <v>30</v>
      </c>
      <c r="I7" s="7"/>
      <c r="J7" s="7" t="s">
        <v>93</v>
      </c>
      <c r="K7" s="7"/>
      <c r="L7" s="7">
        <v>1</v>
      </c>
      <c r="M7" s="13">
        <v>100</v>
      </c>
      <c r="N7" s="13"/>
      <c r="O7" s="13" t="s">
        <v>38</v>
      </c>
      <c r="P7" s="13" t="s">
        <v>33</v>
      </c>
      <c r="Q7" s="13" t="str">
        <f t="shared" si="0"/>
        <v>others1</v>
      </c>
      <c r="S7" s="11" t="str">
        <f t="shared" si="1"/>
        <v xml:space="preserve"> others1 VARCHAR(100)  ,</v>
      </c>
    </row>
    <row r="8" spans="1:66" ht="18.75">
      <c r="B8" s="7">
        <f t="shared" si="2"/>
        <v>5</v>
      </c>
      <c r="C8" s="7" t="s">
        <v>94</v>
      </c>
      <c r="D8" s="7" t="s">
        <v>95</v>
      </c>
      <c r="E8" s="7"/>
      <c r="F8" s="7"/>
      <c r="G8" s="7"/>
      <c r="H8" s="7" t="s">
        <v>30</v>
      </c>
      <c r="I8" s="7"/>
      <c r="J8" s="7" t="s">
        <v>96</v>
      </c>
      <c r="K8" s="7"/>
      <c r="L8" s="7">
        <v>1</v>
      </c>
      <c r="M8" s="13">
        <v>100</v>
      </c>
      <c r="N8" s="13"/>
      <c r="O8" s="13" t="s">
        <v>38</v>
      </c>
      <c r="P8" s="13" t="s">
        <v>33</v>
      </c>
      <c r="Q8" s="13" t="str">
        <f t="shared" si="0"/>
        <v>others2</v>
      </c>
      <c r="S8" s="11" t="str">
        <f t="shared" si="1"/>
        <v xml:space="preserve"> others2 VARCHAR(100)  ,</v>
      </c>
    </row>
    <row r="9" spans="1:66" ht="18.75">
      <c r="B9" s="7">
        <f t="shared" si="2"/>
        <v>6</v>
      </c>
      <c r="C9" s="7" t="s">
        <v>97</v>
      </c>
      <c r="D9" s="7" t="s">
        <v>98</v>
      </c>
      <c r="E9" s="7"/>
      <c r="F9" s="7"/>
      <c r="G9" s="7"/>
      <c r="H9" s="7" t="s">
        <v>30</v>
      </c>
      <c r="I9" s="7"/>
      <c r="J9" s="7" t="s">
        <v>99</v>
      </c>
      <c r="K9" s="7"/>
      <c r="L9" s="7">
        <v>1</v>
      </c>
      <c r="M9" s="13">
        <v>100</v>
      </c>
      <c r="N9" s="13"/>
      <c r="O9" s="13" t="s">
        <v>38</v>
      </c>
      <c r="P9" s="13" t="s">
        <v>33</v>
      </c>
      <c r="Q9" s="13" t="str">
        <f t="shared" si="0"/>
        <v>others3</v>
      </c>
      <c r="S9" s="11" t="str">
        <f t="shared" si="1"/>
        <v xml:space="preserve"> others3 VARCHAR(100)  ,</v>
      </c>
    </row>
    <row r="10" spans="1:66" ht="18.75">
      <c r="B10" s="7">
        <f t="shared" si="2"/>
        <v>7</v>
      </c>
      <c r="C10" s="7" t="s">
        <v>100</v>
      </c>
      <c r="D10" s="7" t="s">
        <v>101</v>
      </c>
      <c r="E10" s="7"/>
      <c r="F10" s="7"/>
      <c r="G10" s="7"/>
      <c r="H10" s="7" t="s">
        <v>30</v>
      </c>
      <c r="I10" s="7"/>
      <c r="J10" s="7" t="s">
        <v>102</v>
      </c>
      <c r="K10" s="7"/>
      <c r="L10" s="7">
        <v>1</v>
      </c>
      <c r="M10" s="13">
        <v>100</v>
      </c>
      <c r="N10" s="13"/>
      <c r="O10" s="13" t="s">
        <v>38</v>
      </c>
      <c r="P10" s="13" t="s">
        <v>33</v>
      </c>
      <c r="Q10" s="13" t="str">
        <f t="shared" si="0"/>
        <v>others4</v>
      </c>
      <c r="S10" s="11" t="str">
        <f t="shared" si="1"/>
        <v xml:space="preserve"> others4 VARCHAR(100)  ,</v>
      </c>
    </row>
    <row r="11" spans="1:66" ht="18.75">
      <c r="B11" s="7">
        <f t="shared" si="2"/>
        <v>8</v>
      </c>
      <c r="C11" s="7" t="s">
        <v>103</v>
      </c>
      <c r="D11" s="7" t="s">
        <v>104</v>
      </c>
      <c r="E11" s="7"/>
      <c r="F11" s="7"/>
      <c r="G11" s="7"/>
      <c r="H11" s="7" t="s">
        <v>30</v>
      </c>
      <c r="I11" s="7"/>
      <c r="J11" s="7" t="s">
        <v>105</v>
      </c>
      <c r="K11" s="7"/>
      <c r="L11" s="7">
        <v>1</v>
      </c>
      <c r="M11" s="13">
        <v>100</v>
      </c>
      <c r="N11" s="13"/>
      <c r="O11" s="13" t="s">
        <v>38</v>
      </c>
      <c r="P11" s="13" t="s">
        <v>33</v>
      </c>
      <c r="Q11" s="13" t="str">
        <f t="shared" si="0"/>
        <v>others5</v>
      </c>
      <c r="S11" s="11" t="str">
        <f t="shared" si="1"/>
        <v xml:space="preserve"> others5 VARCHAR(100)  ,</v>
      </c>
    </row>
    <row r="12" spans="1:66" ht="18.75">
      <c r="B12" s="7">
        <f t="shared" si="2"/>
        <v>9</v>
      </c>
      <c r="C12" s="12" t="s">
        <v>178</v>
      </c>
      <c r="D12" s="7" t="s">
        <v>27</v>
      </c>
      <c r="E12" s="7" t="s">
        <v>106</v>
      </c>
      <c r="F12" s="7" t="s">
        <v>29</v>
      </c>
      <c r="G12" s="7"/>
      <c r="H12" s="7" t="s">
        <v>30</v>
      </c>
      <c r="I12" s="7"/>
      <c r="J12" s="13" t="s">
        <v>179</v>
      </c>
      <c r="K12" s="13" t="s">
        <v>107</v>
      </c>
      <c r="L12" s="13">
        <v>12</v>
      </c>
      <c r="M12" s="13">
        <v>12</v>
      </c>
      <c r="N12" s="13"/>
      <c r="O12" s="13" t="s">
        <v>32</v>
      </c>
      <c r="P12" s="13" t="s">
        <v>33</v>
      </c>
      <c r="Q12" s="13" t="str">
        <f t="shared" si="0"/>
        <v>userId</v>
      </c>
      <c r="S12" s="11" t="str">
        <f t="shared" si="1"/>
        <v xml:space="preserve"> user_id VARCHAR(12) NOT NULL ,</v>
      </c>
    </row>
    <row r="13" spans="1:66" s="20" customFormat="1" ht="27.75">
      <c r="A13" s="14"/>
      <c r="B13" s="15">
        <f>ROW()-ROW($B$4)+1</f>
        <v>10</v>
      </c>
      <c r="C13" s="15" t="s">
        <v>58</v>
      </c>
      <c r="D13" s="15" t="s">
        <v>59</v>
      </c>
      <c r="E13" s="15"/>
      <c r="F13" s="15" t="s">
        <v>29</v>
      </c>
      <c r="G13" s="15"/>
      <c r="H13" s="15" t="s">
        <v>60</v>
      </c>
      <c r="I13" s="16" t="s">
        <v>61</v>
      </c>
      <c r="J13" s="17" t="s">
        <v>182</v>
      </c>
      <c r="K13" s="17"/>
      <c r="L13" s="17"/>
      <c r="M13" s="17"/>
      <c r="N13" s="17"/>
      <c r="O13" s="18" t="s">
        <v>63</v>
      </c>
      <c r="P13" s="18" t="s">
        <v>64</v>
      </c>
      <c r="Q13" s="18" t="str">
        <f t="shared" si="0"/>
        <v>updateDatetime</v>
      </c>
      <c r="R13" s="14"/>
      <c r="S13" s="19" t="str">
        <f t="shared" si="1"/>
        <v xml:space="preserve"> update_datetime TIMESTAMP NOT NULL DEFAULT CURRENT_TIMESTAMP,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</row>
    <row r="14" spans="1:66" s="20" customFormat="1" ht="18.75">
      <c r="A14" s="14"/>
      <c r="B14" s="15">
        <f>ROW()-ROW($B$4)+1</f>
        <v>11</v>
      </c>
      <c r="C14" s="15" t="s">
        <v>65</v>
      </c>
      <c r="D14" s="15" t="s">
        <v>66</v>
      </c>
      <c r="E14" s="15"/>
      <c r="F14" s="15" t="s">
        <v>29</v>
      </c>
      <c r="G14" s="15" t="s">
        <v>29</v>
      </c>
      <c r="H14" s="15" t="s">
        <v>46</v>
      </c>
      <c r="I14" s="15">
        <v>0</v>
      </c>
      <c r="J14" s="15"/>
      <c r="K14" s="15"/>
      <c r="L14" s="15"/>
      <c r="M14" s="15"/>
      <c r="N14" s="15"/>
      <c r="O14" s="18" t="s">
        <v>48</v>
      </c>
      <c r="P14" s="18" t="s">
        <v>67</v>
      </c>
      <c r="Q14" s="18" t="str">
        <f t="shared" si="0"/>
        <v>version</v>
      </c>
      <c r="R14" s="14"/>
      <c r="S14" s="19" t="str">
        <f t="shared" si="1"/>
        <v xml:space="preserve"> version SMALLINT UNSIGNED NOT NULL DEFAULT 0,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</row>
    <row r="15" spans="1:66" ht="18.75">
      <c r="H15" s="6"/>
      <c r="O15" s="21"/>
      <c r="P15" s="21"/>
      <c r="R15"/>
      <c r="S15" s="11" t="str">
        <f ca="1">" PRIMARY KEY("&amp;INDIRECT("D"&amp;ROW()-INDIRECT("B"&amp;ROW()-1))&amp;"))"&amp;IF(COUNTIF(E$4:E$14,"FK")=0,";",",")</f>
        <v xml:space="preserve"> PRIMARY KEY(food_id)),</v>
      </c>
    </row>
    <row r="16" spans="1:66" ht="18.75">
      <c r="B16"/>
      <c r="C16" s="10" t="s">
        <v>183</v>
      </c>
      <c r="H16" s="6"/>
      <c r="O16" s="21"/>
      <c r="P16" s="21"/>
      <c r="R16"/>
    </row>
    <row r="17" spans="1:19" ht="18.75">
      <c r="B17" s="6"/>
      <c r="C17" s="7" t="s">
        <v>10</v>
      </c>
      <c r="D17" s="7" t="s">
        <v>184</v>
      </c>
      <c r="E17" s="28" t="s">
        <v>11</v>
      </c>
      <c r="F17" s="28"/>
      <c r="G17" s="28"/>
      <c r="H17" s="6"/>
      <c r="O17" s="21"/>
      <c r="P17" s="21"/>
      <c r="R17"/>
    </row>
    <row r="18" spans="1:19" ht="18.75">
      <c r="C18" s="12" t="s">
        <v>178</v>
      </c>
      <c r="D18" s="6" t="s">
        <v>7</v>
      </c>
      <c r="E18" s="32" t="s">
        <v>27</v>
      </c>
      <c r="F18" s="32"/>
      <c r="G18" s="32"/>
      <c r="H18" s="6"/>
      <c r="O18" s="21"/>
      <c r="P18" s="21"/>
      <c r="R18"/>
      <c r="S18" s="11" t="str">
        <f>IF(COUNTIF(E$4:E$14,"FK")=0,"",IF(D18&lt;&gt;""," FOREIGN KEY("&amp;E18&amp;") REFERENCES "&amp;D18&amp;"("&amp;E18&amp;") ON DELETE CASCADE ON UPDATE CASCADE",""))</f>
        <v xml:space="preserve"> FOREIGN KEY(user_id) REFERENCES cook_user_mst(user_id) ON DELETE CASCADE ON UPDATE CASCADE</v>
      </c>
    </row>
    <row r="19" spans="1:19" ht="18.75">
      <c r="C19" s="31"/>
      <c r="D19" s="31"/>
      <c r="E19" s="29"/>
      <c r="F19" s="29"/>
      <c r="G19" s="29"/>
      <c r="H19" s="6"/>
      <c r="O19" s="21"/>
      <c r="P19" s="21"/>
      <c r="R19"/>
      <c r="S19" s="11" t="str">
        <f>IF(COUNTIF(E$4:E$14,"FK")=0,"",IF(D19&lt;&gt;""," FOREIGN KEY("&amp;E19&amp;") REFERENCES "&amp;D19&amp;"("&amp;E19&amp;") ON DELETE CASCADE ON UPDATE CASCADE",""))</f>
        <v/>
      </c>
    </row>
    <row r="20" spans="1:19" ht="18.75">
      <c r="C20" s="31"/>
      <c r="D20" s="31"/>
      <c r="E20" s="29"/>
      <c r="F20" s="29"/>
      <c r="G20" s="29"/>
      <c r="H20" s="6"/>
      <c r="O20" s="21"/>
      <c r="P20" s="21"/>
      <c r="R20"/>
      <c r="S20" s="11" t="str">
        <f>IF(COUNTIF(E$4:E$14,"FK")=0,"",IF(D20&lt;&gt;""," FOREIGN KEY("&amp;E20&amp;") REFERENCES "&amp;D20&amp;"("&amp;E20&amp;") ON DELETE CASCADE ON UPDATE CASCADE",""))</f>
        <v/>
      </c>
    </row>
    <row r="21" spans="1:19" ht="18.75">
      <c r="R21"/>
      <c r="S21" s="11" t="str">
        <f>IF(COUNTIF(E$4:E$14,"FK")=0,"",";")</f>
        <v>;</v>
      </c>
    </row>
    <row r="22" spans="1:19" ht="18.75">
      <c r="B22" s="10" t="s">
        <v>185</v>
      </c>
    </row>
    <row r="23" spans="1:19" ht="18.75">
      <c r="B23" s="10" t="s">
        <v>186</v>
      </c>
    </row>
    <row r="24" spans="1:19" ht="18.75">
      <c r="B24" s="10" t="str">
        <f>"        "&amp;C2&amp;"から検索を行う。"</f>
        <v xml:space="preserve">        食材テーブルから検索を行う。</v>
      </c>
    </row>
    <row r="25" spans="1:19" ht="18.75">
      <c r="B25" s="10" t="s">
        <v>187</v>
      </c>
    </row>
    <row r="26" spans="1:19" ht="18.75">
      <c r="B26" s="10" t="s">
        <v>188</v>
      </c>
    </row>
    <row r="27" spans="1:19" ht="18.75">
      <c r="B27" s="10" t="s">
        <v>189</v>
      </c>
    </row>
    <row r="28" spans="1:19" ht="18.75">
      <c r="B28" s="10" t="s">
        <v>190</v>
      </c>
    </row>
    <row r="29" spans="1:19" ht="18.75">
      <c r="B29" s="10" t="s">
        <v>191</v>
      </c>
    </row>
    <row r="30" spans="1:19" ht="18.75">
      <c r="A30" s="10">
        <v>1</v>
      </c>
      <c r="B30" s="10" t="str">
        <f ca="1">"        | "&amp;INDIRECT("Q"&amp;A30+3)&amp;"         | "&amp;INDIRECT("C"&amp;A30+3)&amp;"  | "&amp;INDIRECT("P"&amp;A30+3)&amp;"         | "&amp;INDIRECT("O"&amp;A30+3)&amp;"  | "&amp;IF(INDIRECT("F"&amp;A30+3)="","○","")&amp;"    | "&amp;INDIRECT("I"&amp;A30+3)&amp;"                 | "&amp;INDIRECT("L"&amp;A30+3)&amp;"                 | "&amp;INDIRECT("M"&amp;A30+3)&amp;"          | "&amp;IF(INDIRECT("N"&amp;A30+3)&lt;&gt;"",INDIRECT("N"&amp;A30+3),"")&amp;"                  |"</f>
        <v xml:space="preserve">        | foodId         | 食材ID  | String         | 半角英数字  |     |                  | 12                 | 12          |                   |</v>
      </c>
    </row>
    <row r="31" spans="1:19" ht="18.75">
      <c r="A31" s="10">
        <v>2</v>
      </c>
      <c r="B31" s="10" t="str">
        <f ca="1">"        | "&amp;INDIRECT("Q"&amp;A31+3)&amp;"         | "&amp;INDIRECT("C"&amp;A31+3)&amp;"  | "&amp;INDIRECT("P"&amp;A31+3)&amp;"         | "&amp;INDIRECT("O"&amp;A31+3)&amp;"  | "&amp;IF(INDIRECT("F"&amp;A31+3)="","○","")&amp;"    | "&amp;INDIRECT("I"&amp;A31+3)&amp;"                 | "&amp;INDIRECT("L"&amp;A31+3)&amp;"                 | "&amp;INDIRECT("M"&amp;A31+3)&amp;"          | "&amp;IF(INDIRECT("N"&amp;A31+3)&lt;&gt;"",INDIRECT("N"&amp;A31+3),"")&amp;"                  |"</f>
        <v xml:space="preserve">        | foodName         | 食材名  | String         | 半角 / 全角  |     |                  | 1                 | 100          |                   |</v>
      </c>
    </row>
    <row r="32" spans="1:19" ht="18.75">
      <c r="A32" s="10">
        <v>3</v>
      </c>
      <c r="B32" s="10" t="str">
        <f ca="1">"        | "&amp;INDIRECT("Q"&amp;A32+3)&amp;"         | "&amp;INDIRECT("C"&amp;A32+3)&amp;"  | "&amp;INDIRECT("P"&amp;A32+3)&amp;"         | "&amp;INDIRECT("O"&amp;A32+3)&amp;"  | "&amp;IF(INDIRECT("F"&amp;A32+3)="","○","")&amp;"    | "&amp;INDIRECT("I"&amp;A32+3)&amp;"                 | "&amp;INDIRECT("L"&amp;A32+3)&amp;"                 | "&amp;INDIRECT("M"&amp;A32+3)&amp;"          | "&amp;IF(INDIRECT("N"&amp;A32+3)&lt;&gt;"",INDIRECT("N"&amp;A32+3),"")&amp;"                  |"</f>
        <v xml:space="preserve">        | foodUnit         | 単位  | String         | 半角英数字  |     |                  | 7                 | 7          |                   |</v>
      </c>
    </row>
    <row r="33" spans="1:66" ht="18.75">
      <c r="A33" s="10">
        <v>9</v>
      </c>
      <c r="B33" s="10" t="str">
        <f ca="1">"        | "&amp;INDIRECT("Q"&amp;A33+3)&amp;"         | "&amp;INDIRECT("C"&amp;A33+3)&amp;"  | "&amp;INDIRECT("P"&amp;A33+3)&amp;"         | "&amp;INDIRECT("O"&amp;A33+3)&amp;"  | "&amp;IF(INDIRECT("F"&amp;A33+3)="","○","")&amp;"    | "&amp;INDIRECT("I"&amp;A33+3)&amp;"                 | "&amp;INDIRECT("L"&amp;A33+3)&amp;"                 | "&amp;INDIRECT("M"&amp;A33+3)&amp;"          | "&amp;IF(INDIRECT("N"&amp;A33+3)&lt;&gt;"",INDIRECT("N"&amp;A33+3),"")&amp;"                  |"</f>
        <v xml:space="preserve">        | userId         | ユーザID  | String         | 半角英数字  |     |                  | 12                 | 12          |                   |</v>
      </c>
    </row>
    <row r="34" spans="1:66" s="25" customFormat="1" ht="18.75">
      <c r="A34" s="22"/>
      <c r="B34" s="23" t="s">
        <v>221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4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</row>
    <row r="35" spans="1:66" s="20" customFormat="1" ht="18.75">
      <c r="A35" s="14"/>
      <c r="B35" s="26" t="s">
        <v>193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</row>
    <row r="36" spans="1:66" s="20" customFormat="1" ht="18.75">
      <c r="A36" s="14"/>
      <c r="B36" s="26" t="str">
        <f>"        | limit          | 最大取得数     | Integer | 半角数字   | -    | 100          | (1)                | (2147483647)       | -                  |"</f>
        <v xml:space="preserve">        | limit          | 最大取得数     | Integer | 半角数字   | -    | 100          | (1)                | (2147483647)       | -                  |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</row>
    <row r="37" spans="1:66" s="20" customFormat="1" ht="18.75">
      <c r="A37" s="14"/>
      <c r="B37" s="26" t="str">
        <f>"        | offset         | オフセット     | Integer | 半角数字   | -    | 0            | (0)                | (2147483647)       | -                  |"</f>
        <v xml:space="preserve">        | offset         | オフセット     | Integer | 半角数字   | -    | 0            | (0)                | (2147483647)       | -                  |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</row>
    <row r="38" spans="1:66" ht="18.75">
      <c r="B38" s="10" t="str">
        <f>"        2. 「"&amp;D2&amp;"」テーブルからログイン時のユーザIDをキーに"&amp;Q2&amp;"情報を取得する。"</f>
        <v xml:space="preserve">        2. 「food_tbl」テーブルからログイン時のユーザIDをキーに情報を取得する。</v>
      </c>
    </row>
    <row r="39" spans="1:66" ht="18.75">
      <c r="B39" s="10" t="s">
        <v>194</v>
      </c>
    </row>
    <row r="40" spans="1:66" ht="18.75"/>
    <row r="41" spans="1:66" ht="18.75">
      <c r="B41" s="10" t="s">
        <v>195</v>
      </c>
    </row>
    <row r="42" spans="1:66" ht="18.75">
      <c r="B42" s="10" t="s">
        <v>186</v>
      </c>
    </row>
    <row r="43" spans="1:66" ht="18.75">
      <c r="B43" s="10" t="str">
        <f>"        "&amp;C2&amp;"に登録を行う。"</f>
        <v xml:space="preserve">        食材テーブルに登録を行う。</v>
      </c>
    </row>
    <row r="44" spans="1:66" ht="18.75">
      <c r="B44" s="10" t="s">
        <v>187</v>
      </c>
    </row>
    <row r="45" spans="1:66" ht="18.75">
      <c r="B45" s="10" t="s">
        <v>188</v>
      </c>
    </row>
    <row r="46" spans="1:66" ht="18.75">
      <c r="B46" s="10" t="s">
        <v>189</v>
      </c>
    </row>
    <row r="47" spans="1:66" ht="18.75">
      <c r="B47" s="10" t="s">
        <v>196</v>
      </c>
    </row>
    <row r="48" spans="1:66" ht="18.75">
      <c r="B48" s="10" t="s">
        <v>197</v>
      </c>
    </row>
    <row r="49" spans="1:66" s="20" customFormat="1" ht="18.75">
      <c r="A49" s="14"/>
      <c r="B49" s="14" t="str">
        <f>"           | "&amp;B4&amp;"  | "&amp;Q4&amp;"         | "&amp;C4&amp;"  | "&amp;P4&amp;"  | "&amp;O4&amp;" | "&amp;F4&amp;"    | "&amp;I4&amp;"            | "&amp;L4&amp;"                 | "&amp;M4&amp;"          | "&amp;N4&amp;"                 |"</f>
        <v xml:space="preserve">           | 1  | foodId         | 食材ID  | String  | 半角英数字 | 〇    |             | 12                 | 12          |                  |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</row>
    <row r="50" spans="1:66" ht="18.75">
      <c r="B50" s="10" t="str">
        <f t="shared" ref="B50:B57" si="3">"           | "&amp;B5&amp;"  | "&amp;Q5&amp;"         | "&amp;C5&amp;"  | "&amp;P5&amp;"  | "&amp;O5&amp;" | "&amp;F5&amp;"    | "&amp;I5&amp;"            | "&amp;L5&amp;"                 | "&amp;M5&amp;"          | "&amp;N5&amp;"                  |"</f>
        <v xml:space="preserve">           | 2  | foodName         | 食材名  | String  | 半角 / 全角 | 〇    |             | 1                 | 100          |                   |</v>
      </c>
    </row>
    <row r="51" spans="1:66" ht="18.75">
      <c r="B51" s="10" t="str">
        <f t="shared" si="3"/>
        <v xml:space="preserve">           | 3  | foodUnit         | 単位  | String  | 半角英数字 | 〇    |             | 7                 | 7          |                   |</v>
      </c>
    </row>
    <row r="52" spans="1:66" ht="18.75">
      <c r="B52" s="10" t="str">
        <f t="shared" si="3"/>
        <v xml:space="preserve">           | 4  | others1         | その他1  | String  | 半角 / 全角 |     |             | 1                 | 100          |                   |</v>
      </c>
    </row>
    <row r="53" spans="1:66" ht="18.75">
      <c r="B53" s="10" t="str">
        <f t="shared" si="3"/>
        <v xml:space="preserve">           | 5  | others2         | その他2  | String  | 半角 / 全角 |     |             | 1                 | 100          |                   |</v>
      </c>
    </row>
    <row r="54" spans="1:66" ht="18.75">
      <c r="B54" s="10" t="str">
        <f t="shared" si="3"/>
        <v xml:space="preserve">           | 6  | others3         | その他3  | String  | 半角 / 全角 |     |             | 1                 | 100          |                   |</v>
      </c>
    </row>
    <row r="55" spans="1:66" ht="18.75">
      <c r="B55" s="10" t="str">
        <f t="shared" si="3"/>
        <v xml:space="preserve">           | 7  | others4         | その他4  | String  | 半角 / 全角 |     |             | 1                 | 100          |                   |</v>
      </c>
    </row>
    <row r="56" spans="1:66" ht="18.75">
      <c r="B56" s="10" t="str">
        <f t="shared" si="3"/>
        <v xml:space="preserve">           | 8  | others5         | その他5  | String  | 半角 / 全角 |     |             | 1                 | 100          |                   |</v>
      </c>
    </row>
    <row r="57" spans="1:66" ht="18.75">
      <c r="B57" s="10" t="str">
        <f t="shared" si="3"/>
        <v xml:space="preserve">           | 9  | userId         | ユーザID  | String  | 半角英数字 | 〇    |             | 12                 | 12          |                   |</v>
      </c>
    </row>
    <row r="58" spans="1:66" s="20" customFormat="1" ht="18.75">
      <c r="A58" s="14"/>
      <c r="B58" s="14" t="str">
        <f>"           | "&amp;B13&amp;"  | "&amp;Q13&amp;"         | "&amp;C13&amp;"  | "&amp;P13&amp;"  | "&amp;O13&amp;" | "&amp;F13&amp;"    | "&amp;I13&amp;"            | "&amp;L13&amp;"                 | "&amp;M13&amp;"          |                   |"</f>
        <v xml:space="preserve">           | 10  | updateDatetime         | 更新日時  | Date  | 日付 | 〇    | CURRENT_TIMESTAMP            |                  |           |                   |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</row>
    <row r="59" spans="1:66" s="20" customFormat="1" ht="18.75">
      <c r="A59" s="14"/>
      <c r="B59" s="14" t="str">
        <f>"           | "&amp;B14&amp;"  | "&amp;Q14&amp;"         | "&amp;C14&amp;"  | "&amp;P14&amp;"  | "&amp;O14&amp;" | "&amp;F14&amp;"    | "&amp;I14&amp;"            | "&amp;L14&amp;"                 | "&amp;M14&amp;"          |                   |"</f>
        <v xml:space="preserve">           | 11  | version         | バージョン  | Short  | 半角数字 | 〇    | 0            |                  |           |                   |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</row>
    <row r="60" spans="1:66" ht="18.75"/>
    <row r="61" spans="1:66" ht="18.75">
      <c r="B61" s="10" t="str">
        <f>"        2. 以下の通り「"&amp;D2&amp;"」テーブルに追加する。"</f>
        <v xml:space="preserve">        2. 以下の通り「food_tbl」テーブルに追加する。</v>
      </c>
    </row>
    <row r="62" spans="1:66" ht="18.75"/>
    <row r="63" spans="1:66" ht="18.75">
      <c r="B63" s="10" t="s">
        <v>198</v>
      </c>
    </row>
    <row r="64" spans="1:66" ht="18.75">
      <c r="B64" s="10" t="s">
        <v>199</v>
      </c>
    </row>
    <row r="65" spans="1:66" ht="18.75">
      <c r="A65" s="14"/>
      <c r="B65" s="14" t="str">
        <f>"           | "&amp;C4&amp;"           | "&amp;D4&amp;"        | ※1                                                                    |"</f>
        <v xml:space="preserve">           | 食材ID           | food_id        | ※1                                                                    |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</row>
    <row r="66" spans="1:66" ht="18.75">
      <c r="B66" s="27" t="str">
        <f t="shared" ref="B66:B73" si="4">"           | "&amp;C5&amp;"           | "&amp;D5&amp;"        | "&amp;IF(I5&lt;&gt;"0","リクエストパラメータの"&amp;C5,"設定しない ※デフォルト値の"&amp;I5&amp;"が設定される ")&amp;"                                                                    |"</f>
        <v xml:space="preserve">           | 食材名           | food_name        | リクエストパラメータの食材名                                                                    |</v>
      </c>
    </row>
    <row r="67" spans="1:66" ht="18.75">
      <c r="B67" s="27" t="str">
        <f t="shared" si="4"/>
        <v xml:space="preserve">           | 単位           | food_unit        | リクエストパラメータの単位                                                                    |</v>
      </c>
    </row>
    <row r="68" spans="1:66" ht="18.75">
      <c r="B68" s="27" t="str">
        <f t="shared" si="4"/>
        <v xml:space="preserve">           | その他1           | others1        | リクエストパラメータのその他1                                                                    |</v>
      </c>
    </row>
    <row r="69" spans="1:66" ht="18.75">
      <c r="B69" s="27" t="str">
        <f t="shared" si="4"/>
        <v xml:space="preserve">           | その他2           | others2        | リクエストパラメータのその他2                                                                    |</v>
      </c>
    </row>
    <row r="70" spans="1:66" ht="18.75">
      <c r="B70" s="27" t="str">
        <f t="shared" si="4"/>
        <v xml:space="preserve">           | その他3           | others3        | リクエストパラメータのその他3                                                                    |</v>
      </c>
    </row>
    <row r="71" spans="1:66" ht="18.75">
      <c r="B71" s="27" t="str">
        <f t="shared" si="4"/>
        <v xml:space="preserve">           | その他4           | others4        | リクエストパラメータのその他4                                                                    |</v>
      </c>
    </row>
    <row r="72" spans="1:66" ht="18.75">
      <c r="B72" s="27" t="str">
        <f t="shared" si="4"/>
        <v xml:space="preserve">           | その他5           | others5        | リクエストパラメータのその他5                                                                    |</v>
      </c>
    </row>
    <row r="73" spans="1:66" ht="18.75">
      <c r="B73" s="27" t="str">
        <f t="shared" si="4"/>
        <v xml:space="preserve">           | ユーザID           | user_id        | リクエストパラメータのユーザID                                                                    |</v>
      </c>
    </row>
    <row r="74" spans="1:66" ht="18.75">
      <c r="A74" s="14"/>
      <c r="B74" s="14" t="s">
        <v>200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</row>
    <row r="75" spans="1:66" ht="18.75">
      <c r="A75" s="14"/>
      <c r="B75" s="14" t="s">
        <v>201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</row>
    <row r="76" spans="1:66" ht="18.75">
      <c r="B76" s="10" t="s">
        <v>189</v>
      </c>
    </row>
    <row r="77" spans="1:66" ht="18.75">
      <c r="B77" s="10" t="str">
        <f>"           ※1 通番で"&amp;Q4&amp;"を発行し、登録を行う。通番は「"&amp;J4&amp;"」とし、  "</f>
        <v xml:space="preserve">           ※1 通番でfoodIdを発行し、登録を行う。通番は「ID体系:food00000001～food99999999」とし、  </v>
      </c>
    </row>
    <row r="78" spans="1:66" ht="18.75">
      <c r="B78" s="10" t="str">
        <f>"               DBの「"&amp;D2&amp;"」テーブルから最大の「"&amp;D4&amp;"」を取得し、インクリメントした値を格納する。"</f>
        <v xml:space="preserve">               DBの「food_tbl」テーブルから最大の「food_id」を取得し、インクリメントした値を格納する。</v>
      </c>
    </row>
    <row r="79" spans="1:66" ht="18.75">
      <c r="B79" s="10" t="str">
        <f>"        3. 登録した"&amp;Q2&amp;"情報の"&amp;Q4&amp;"をレスポンスに設定し、返却する。"</f>
        <v xml:space="preserve">        3. 登録した情報のfoodIdをレスポンスに設定し、返却する。</v>
      </c>
    </row>
    <row r="80" spans="1:66" ht="18.75"/>
    <row r="81" spans="1:66" ht="18.75"/>
    <row r="82" spans="1:66" ht="18.75">
      <c r="B82" s="10" t="s">
        <v>202</v>
      </c>
    </row>
    <row r="83" spans="1:66" ht="18.75">
      <c r="B83" s="10" t="s">
        <v>186</v>
      </c>
    </row>
    <row r="84" spans="1:66" ht="18.75">
      <c r="B84" s="10" t="str">
        <f>"        "&amp;Q2&amp;"情報の編集を行う。"</f>
        <v xml:space="preserve">        情報の編集を行う。</v>
      </c>
    </row>
    <row r="85" spans="1:66" ht="18.75">
      <c r="B85" s="10" t="s">
        <v>187</v>
      </c>
    </row>
    <row r="86" spans="1:66" ht="18.75">
      <c r="B86" s="10" t="s">
        <v>188</v>
      </c>
    </row>
    <row r="87" spans="1:66" ht="18.75">
      <c r="B87" s="10" t="s">
        <v>189</v>
      </c>
    </row>
    <row r="88" spans="1:66" ht="18.75">
      <c r="B88" s="10" t="s">
        <v>203</v>
      </c>
    </row>
    <row r="89" spans="1:66" ht="18.75">
      <c r="B89" s="10" t="s">
        <v>204</v>
      </c>
    </row>
    <row r="90" spans="1:66" s="20" customFormat="1" ht="18.75">
      <c r="A90" s="14"/>
      <c r="B90" s="14" t="str">
        <f>"        | "&amp;B4&amp;"   | "&amp;Q4&amp;"        | "&amp;C4&amp;"       | "&amp;P4&amp;"  | "&amp;O4&amp;" | ○    | "&amp;I4&amp;"              | "&amp;L4&amp;"                 | "&amp;M4&amp;"                 | "&amp;N4&amp;"                 |  "</f>
        <v xml:space="preserve">        | 1   | foodId        | 食材ID       | String  | 半角英数字 | ○    |               | 12                 | 12                 |                  |  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</row>
    <row r="91" spans="1:66" ht="18.75">
      <c r="B91" s="27" t="str">
        <f t="shared" ref="B91:B98" si="5">"        | "&amp;B5&amp;"   | "&amp;Q5&amp;"        | "&amp;C5&amp;"       | "&amp;P5&amp;"  | "&amp;O5&amp;" | -    | "&amp;I5&amp;"              | "&amp;L5&amp;"                 | "&amp;M5&amp;"                 | "&amp;N5&amp;"                 |  "</f>
        <v xml:space="preserve">        | 2   | foodName        | 食材名       | String  | 半角 / 全角 | -    |               | 1                 | 100                 |                  |  </v>
      </c>
    </row>
    <row r="92" spans="1:66" ht="18.75">
      <c r="B92" s="27" t="str">
        <f t="shared" si="5"/>
        <v xml:space="preserve">        | 3   | foodUnit        | 単位       | String  | 半角英数字 | -    |               | 7                 | 7                 |                  |  </v>
      </c>
    </row>
    <row r="93" spans="1:66" ht="18.75">
      <c r="B93" s="27" t="str">
        <f t="shared" si="5"/>
        <v xml:space="preserve">        | 4   | others1        | その他1       | String  | 半角 / 全角 | -    |               | 1                 | 100                 |                  |  </v>
      </c>
    </row>
    <row r="94" spans="1:66" ht="18.75">
      <c r="B94" s="27" t="str">
        <f t="shared" si="5"/>
        <v xml:space="preserve">        | 5   | others2        | その他2       | String  | 半角 / 全角 | -    |               | 1                 | 100                 |                  |  </v>
      </c>
    </row>
    <row r="95" spans="1:66" ht="18.75">
      <c r="B95" s="27" t="str">
        <f t="shared" si="5"/>
        <v xml:space="preserve">        | 6   | others3        | その他3       | String  | 半角 / 全角 | -    |               | 1                 | 100                 |                  |  </v>
      </c>
    </row>
    <row r="96" spans="1:66" ht="18.75">
      <c r="B96" s="27" t="str">
        <f t="shared" si="5"/>
        <v xml:space="preserve">        | 7   | others4        | その他4       | String  | 半角 / 全角 | -    |               | 1                 | 100                 |                  |  </v>
      </c>
    </row>
    <row r="97" spans="1:66" ht="18.75">
      <c r="B97" s="27" t="str">
        <f t="shared" si="5"/>
        <v xml:space="preserve">        | 8   | others5        | その他5       | String  | 半角 / 全角 | -    |               | 1                 | 100                 |                  |  </v>
      </c>
    </row>
    <row r="98" spans="1:66" ht="18.75">
      <c r="B98" s="27" t="str">
        <f t="shared" si="5"/>
        <v xml:space="preserve">        | 9   | userId        | ユーザID       | String  | 半角英数字 | -    |               | 12                 | 12                 |                  |  </v>
      </c>
    </row>
    <row r="99" spans="1:66" s="20" customFormat="1" ht="18.75">
      <c r="A99" s="14"/>
      <c r="B99" s="14" t="str">
        <f>"        | "&amp;B13&amp;"   | "&amp;Q13&amp;"        | "&amp;C13&amp;"       | "&amp;P13&amp;"  | "&amp;O13&amp;" | ○    | "&amp;I13&amp;"              | "&amp;L13&amp;"                 | "&amp;M13&amp;"                 | "&amp;N13&amp;"                 |  "</f>
        <v xml:space="preserve">        | 10   | updateDatetime        | 更新日時       | Date  | 日付 | ○    | CURRENT_TIMESTAMP              |                  |                  |                  |  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</row>
    <row r="100" spans="1:66" s="20" customFormat="1" ht="18.75">
      <c r="A100" s="14"/>
      <c r="B100" s="14" t="str">
        <f>"        | "&amp;B14&amp;"   | "&amp;Q14&amp;"        | "&amp;C14&amp;"       | "&amp;P14&amp;"  | "&amp;O14&amp;" | ○    | "&amp;I14&amp;"              | "&amp;L14&amp;"                 | "&amp;M14&amp;"                 | "&amp;N14&amp;"                 |  "</f>
        <v xml:space="preserve">        | 11   | version        | バージョン       | Short  | 半角数字 | ○    | 0              |                  |                  |                  |  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</row>
    <row r="101" spans="1:66" ht="18.75">
      <c r="B101" s="10" t="str">
        <f>"        2. リクエストパラメータの「"&amp;Q4&amp;"」をキーに"&amp;Q2&amp;"情報が存在するか確認する。"</f>
        <v xml:space="preserve">        2. リクエストパラメータの「foodId」をキーに情報が存在するか確認する。</v>
      </c>
    </row>
    <row r="102" spans="1:66" ht="18.75">
      <c r="B102" s="10" t="str">
        <f>"           * "&amp;Q2&amp;"情報が存在しない場合、404エラーとする。"</f>
        <v xml:space="preserve">           * 情報が存在しない場合、404エラーとする。</v>
      </c>
    </row>
    <row r="103" spans="1:66" ht="18.75">
      <c r="B103" s="10" t="str">
        <f>"        3. リクエストパラメータの「version」と「"&amp;D2&amp;"」テーブルの「version」が一致するか確認する。"</f>
        <v xml:space="preserve">        3. リクエストパラメータの「version」と「food_tbl」テーブルの「version」が一致するか確認する。</v>
      </c>
    </row>
    <row r="104" spans="1:66" ht="18.75">
      <c r="B104" s="10" t="s">
        <v>205</v>
      </c>
    </row>
    <row r="105" spans="1:66" ht="18.75">
      <c r="B105" s="10" t="str">
        <f>"        4. 以下の通りリクエストパラメータの「"&amp;Q4&amp;"」と「"&amp;D2&amp;"」テーブルの「"&amp;D4&amp;"」が一致するレコードを更新する。"</f>
        <v xml:space="preserve">        4. 以下の通りリクエストパラメータの「foodId」と「food_tbl」テーブルの「food_id」が一致するレコードを更新する。</v>
      </c>
    </row>
    <row r="106" spans="1:66" ht="18.75"/>
    <row r="107" spans="1:66" ht="18.75">
      <c r="B107" s="10" t="s">
        <v>206</v>
      </c>
    </row>
    <row r="108" spans="1:66" ht="18.75">
      <c r="B108" s="10" t="s">
        <v>207</v>
      </c>
    </row>
    <row r="109" spans="1:66" ht="18.75">
      <c r="A109" s="14"/>
      <c r="B109" s="14" t="str">
        <f>"             | "&amp;C4&amp;"           | "&amp;D4&amp;"        | 更新しない                                                               |"</f>
        <v xml:space="preserve">             | 食材ID           | food_id        | 更新しない                                                               |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</row>
    <row r="110" spans="1:66" ht="18.75">
      <c r="B110" s="10" t="str">
        <f t="shared" ref="B110:B117" si="6">"             | "&amp;C5&amp;"         | "&amp;D5&amp;"          | リクエストパラメータ."&amp;Q5&amp;"                                         |"</f>
        <v xml:space="preserve">             | 食材名         | food_name          | リクエストパラメータ.foodName                                         |</v>
      </c>
    </row>
    <row r="111" spans="1:66" ht="18.75">
      <c r="B111" s="10" t="str">
        <f t="shared" si="6"/>
        <v xml:space="preserve">             | 単位         | food_unit          | リクエストパラメータ.foodUnit                                         |</v>
      </c>
    </row>
    <row r="112" spans="1:66" ht="18.75">
      <c r="B112" s="10" t="str">
        <f t="shared" si="6"/>
        <v xml:space="preserve">             | その他1         | others1          | リクエストパラメータ.others1                                         |</v>
      </c>
    </row>
    <row r="113" spans="1:66" ht="18.75">
      <c r="B113" s="10" t="str">
        <f t="shared" si="6"/>
        <v xml:space="preserve">             | その他2         | others2          | リクエストパラメータ.others2                                         |</v>
      </c>
    </row>
    <row r="114" spans="1:66" ht="18.75">
      <c r="B114" s="10" t="str">
        <f t="shared" si="6"/>
        <v xml:space="preserve">             | その他3         | others3          | リクエストパラメータ.others3                                         |</v>
      </c>
    </row>
    <row r="115" spans="1:66" ht="18.75">
      <c r="B115" s="10" t="str">
        <f t="shared" si="6"/>
        <v xml:space="preserve">             | その他4         | others4          | リクエストパラメータ.others4                                         |</v>
      </c>
    </row>
    <row r="116" spans="1:66" ht="18.75">
      <c r="B116" s="10" t="str">
        <f t="shared" si="6"/>
        <v xml:space="preserve">             | その他5         | others5          | リクエストパラメータ.others5                                         |</v>
      </c>
    </row>
    <row r="117" spans="1:66" ht="18.75">
      <c r="B117" s="10" t="str">
        <f t="shared" si="6"/>
        <v xml:space="preserve">             | ユーザID         | user_id          | リクエストパラメータ.userId                                         |</v>
      </c>
    </row>
    <row r="118" spans="1:66" ht="18.75">
      <c r="A118" s="14"/>
      <c r="B118" s="14" t="s">
        <v>208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</row>
    <row r="119" spans="1:66" ht="18.75">
      <c r="A119" s="14"/>
      <c r="B119" s="14" t="s">
        <v>209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</row>
    <row r="120" spans="1:66" ht="18.75">
      <c r="B120" s="10" t="s">
        <v>210</v>
      </c>
    </row>
    <row r="121" spans="1:66" ht="18.75"/>
    <row r="122" spans="1:66" ht="18.75">
      <c r="B122" s="10" t="s">
        <v>185</v>
      </c>
    </row>
    <row r="123" spans="1:66" ht="18.75">
      <c r="B123" s="10" t="s">
        <v>186</v>
      </c>
    </row>
    <row r="124" spans="1:66" ht="18.75">
      <c r="B124" s="10" t="str">
        <f>"        "&amp;Q2&amp;"詳細情報を取得し、返却する。"</f>
        <v xml:space="preserve">        詳細情報を取得し、返却する。</v>
      </c>
    </row>
    <row r="125" spans="1:66" ht="18.75">
      <c r="B125" s="10" t="s">
        <v>187</v>
      </c>
    </row>
    <row r="126" spans="1:66" ht="18.75">
      <c r="B126" s="10" t="s">
        <v>188</v>
      </c>
    </row>
    <row r="127" spans="1:66" ht="18.75"/>
    <row r="128" spans="1:66" ht="18.75">
      <c r="B128" s="10" t="s">
        <v>211</v>
      </c>
    </row>
    <row r="129" spans="1:66" ht="18.75">
      <c r="B129" s="10" t="s">
        <v>212</v>
      </c>
    </row>
    <row r="130" spans="1:66" s="20" customFormat="1" ht="18.75">
      <c r="A130" s="14"/>
      <c r="B130" s="14" t="str">
        <f>"           | "&amp;B4&amp;"   | "&amp;Q4&amp;"      | "&amp;C4&amp;" | "&amp;P4&amp;" |  "&amp;O4&amp;"  | ○    |             | "&amp;L4&amp;"                  | "&amp;M4&amp;"                  |                   |"</f>
        <v xml:space="preserve">           | 1   | foodId      | 食材ID | String |  半角英数字  | ○    |             | 12                  | 12                  |                   |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</row>
    <row r="131" spans="1:66" ht="18.75">
      <c r="B131" s="10" t="str">
        <f>"        2.リクエストパラメータの「"&amp;Q4&amp;"」をキーに「"&amp;D2&amp;"」テーブルの「"&amp;D4&amp;"」から"&amp;Q2&amp;"情報を取得する。"</f>
        <v xml:space="preserve">        2.リクエストパラメータの「foodId」をキーに「food_tbl」テーブルの「food_id」から情報を取得する。</v>
      </c>
    </row>
    <row r="132" spans="1:66" ht="18.75">
      <c r="B132" s="10" t="str">
        <f>"           * 「"&amp;D2&amp;"」テーブルに該当レコードがなかった場合は404エラーとする。"</f>
        <v xml:space="preserve">           * 「food_tbl」テーブルに該当レコードがなかった場合は404エラーとする。</v>
      </c>
    </row>
    <row r="133" spans="1:66" ht="18.75">
      <c r="B133" s="10" t="s">
        <v>213</v>
      </c>
    </row>
    <row r="134" spans="1:66" ht="18.75"/>
    <row r="135" spans="1:66" ht="18.75">
      <c r="B135" s="10" t="s">
        <v>214</v>
      </c>
    </row>
    <row r="136" spans="1:66" ht="18.75">
      <c r="B136" s="10" t="s">
        <v>186</v>
      </c>
    </row>
    <row r="137" spans="1:66" ht="18.75">
      <c r="B137" s="10" t="str">
        <f>"        リクエストパラメータの「"&amp;Q4&amp;"」と「"&amp;D2&amp;"」テーブルの「"&amp;D4&amp;"」が一致する"&amp;Q2&amp;"情報を削除する。  "</f>
        <v xml:space="preserve">        リクエストパラメータの「foodId」と「food_tbl」テーブルの「food_id」が一致する情報を削除する。  </v>
      </c>
    </row>
    <row r="138" spans="1:66" ht="18.75">
      <c r="B138" s="10" t="s">
        <v>187</v>
      </c>
    </row>
    <row r="139" spans="1:66" ht="18.75">
      <c r="B139" s="10" t="s">
        <v>188</v>
      </c>
    </row>
    <row r="140" spans="1:66" ht="18.75"/>
    <row r="141" spans="1:66" ht="18.75">
      <c r="B141" s="10" t="s">
        <v>215</v>
      </c>
    </row>
    <row r="142" spans="1:66" ht="18.75">
      <c r="B142" s="10" t="s">
        <v>216</v>
      </c>
    </row>
    <row r="143" spans="1:66" s="20" customFormat="1" ht="18.75">
      <c r="A143" s="14"/>
      <c r="B143" s="14" t="str">
        <f>"           | "&amp;B4&amp;"  | "&amp;Q4&amp;"      | "&amp;C4&amp;" | "&amp;P4&amp;" |  "&amp;O4&amp;"  | ○    |             | "&amp;L4&amp;"                  | "&amp;M4&amp;"                  |                   |"</f>
        <v xml:space="preserve">           | 1  | foodId      | 食材ID | String |  半角英数字  | ○    |             | 12                  | 12                  |                   |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</row>
    <row r="144" spans="1:66" ht="18.75">
      <c r="B144" s="10" t="str">
        <f>"        2. "&amp;Q2&amp;"情報の削除を行う。"</f>
        <v xml:space="preserve">        2. 情報の削除を行う。</v>
      </c>
    </row>
    <row r="145" spans="2:2" ht="18.75">
      <c r="B145" s="10" t="str">
        <f>"           * リクエストパラメータの「"&amp;Q4&amp;"」と「"&amp;D2&amp;"」テーブルの「"&amp;D4&amp;"」が一致する"&amp;Q2&amp;"情報を削除する。"</f>
        <v xml:space="preserve">           * リクエストパラメータの「foodId」と「food_tbl」テーブルの「food_id」が一致する情報を削除する。</v>
      </c>
    </row>
    <row r="146" spans="2:2" ht="18.75">
      <c r="B146" s="10" t="str">
        <f>"           * 削除対象の"&amp;Q2&amp;"情報が存在しない場合は404エラーとする。"</f>
        <v xml:space="preserve">           * 削除対象の情報が存在しない場合は404エラーとする。</v>
      </c>
    </row>
    <row r="147" spans="2:2" ht="18.75">
      <c r="B147" s="10" t="s">
        <v>217</v>
      </c>
    </row>
  </sheetData>
  <mergeCells count="4">
    <mergeCell ref="E17:G17"/>
    <mergeCell ref="E18:G18"/>
    <mergeCell ref="E19:G19"/>
    <mergeCell ref="E20:G20"/>
  </mergeCells>
  <phoneticPr fontId="18"/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マスタ!$B$3:$B$13</xm:f>
          </x14:formula1>
          <xm:sqref>H2 H4:H20</xm:sqref>
        </x14:dataValidation>
        <x14:dataValidation type="list" allowBlank="1" showErrorMessage="1">
          <x14:formula1>
            <xm:f>マスタ!$E$3:$E$7</xm:f>
          </x14:formula1>
          <xm:sqref>O2 O4:O20</xm:sqref>
        </x14:dataValidation>
        <x14:dataValidation type="list" allowBlank="1" showErrorMessage="1">
          <x14:formula1>
            <xm:f>マスタ!$G$3:$G$12</xm:f>
          </x14:formula1>
          <xm:sqref>P2 P4:P20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workbookViewId="0"/>
  </sheetViews>
  <sheetFormatPr defaultRowHeight="12.75"/>
  <cols>
    <col min="1" max="1" width="3.875" style="33" customWidth="1"/>
    <col min="2" max="2" width="14.75" style="33" customWidth="1"/>
    <col min="3" max="3" width="28.625" style="33" customWidth="1"/>
    <col min="4" max="4" width="10.625" style="33" customWidth="1"/>
    <col min="5" max="5" width="13.25" style="33" customWidth="1"/>
    <col min="6" max="7" width="10.625" style="33" customWidth="1"/>
    <col min="8" max="8" width="26.5" style="33" customWidth="1"/>
    <col min="9" max="1023" width="10.625" style="33" customWidth="1"/>
    <col min="1024" max="1024" width="9" customWidth="1"/>
  </cols>
  <sheetData>
    <row r="1" spans="2:8" ht="18.75"/>
    <row r="2" spans="2:8" ht="18.75">
      <c r="B2" s="34" t="s">
        <v>177</v>
      </c>
      <c r="C2" s="34" t="s">
        <v>222</v>
      </c>
      <c r="E2" s="34" t="s">
        <v>23</v>
      </c>
      <c r="G2" s="34" t="s">
        <v>24</v>
      </c>
      <c r="H2" s="34"/>
    </row>
    <row r="3" spans="2:8" ht="18.75">
      <c r="B3" s="34" t="s">
        <v>30</v>
      </c>
      <c r="C3" s="34" t="s">
        <v>223</v>
      </c>
      <c r="E3" s="35" t="s">
        <v>38</v>
      </c>
      <c r="G3" s="34" t="s">
        <v>33</v>
      </c>
      <c r="H3" s="34"/>
    </row>
    <row r="4" spans="2:8" ht="18.75">
      <c r="B4" s="34" t="s">
        <v>46</v>
      </c>
      <c r="C4" s="34" t="s">
        <v>224</v>
      </c>
      <c r="E4" s="35" t="s">
        <v>225</v>
      </c>
      <c r="G4" s="34" t="s">
        <v>226</v>
      </c>
      <c r="H4" s="34" t="s">
        <v>227</v>
      </c>
    </row>
    <row r="5" spans="2:8" ht="18.75">
      <c r="B5" s="34" t="s">
        <v>228</v>
      </c>
      <c r="C5" s="34" t="s">
        <v>229</v>
      </c>
      <c r="E5" s="35" t="s">
        <v>32</v>
      </c>
      <c r="G5" s="34" t="s">
        <v>49</v>
      </c>
      <c r="H5" s="34" t="s">
        <v>230</v>
      </c>
    </row>
    <row r="6" spans="2:8" ht="18.75">
      <c r="B6" s="34" t="s">
        <v>120</v>
      </c>
      <c r="C6" s="34" t="s">
        <v>231</v>
      </c>
      <c r="E6" s="35" t="s">
        <v>48</v>
      </c>
      <c r="G6" s="34" t="s">
        <v>67</v>
      </c>
      <c r="H6" s="34" t="s">
        <v>232</v>
      </c>
    </row>
    <row r="7" spans="2:8" ht="18.75">
      <c r="B7" s="34" t="s">
        <v>233</v>
      </c>
      <c r="C7" s="34" t="s">
        <v>234</v>
      </c>
      <c r="E7" s="35" t="s">
        <v>63</v>
      </c>
      <c r="G7" s="34" t="s">
        <v>235</v>
      </c>
      <c r="H7" s="34" t="s">
        <v>236</v>
      </c>
    </row>
    <row r="8" spans="2:8" ht="18.75">
      <c r="B8" s="34" t="s">
        <v>237</v>
      </c>
      <c r="C8" s="34" t="s">
        <v>234</v>
      </c>
      <c r="E8" s="35"/>
      <c r="G8" s="34" t="s">
        <v>121</v>
      </c>
      <c r="H8" s="34" t="s">
        <v>238</v>
      </c>
    </row>
    <row r="9" spans="2:8" ht="18.75">
      <c r="B9" s="34" t="s">
        <v>239</v>
      </c>
      <c r="C9" s="34" t="s">
        <v>240</v>
      </c>
      <c r="E9" s="35"/>
      <c r="G9" s="34" t="s">
        <v>241</v>
      </c>
      <c r="H9" s="34" t="s">
        <v>242</v>
      </c>
    </row>
    <row r="10" spans="2:8" ht="18.75">
      <c r="B10" s="34" t="s">
        <v>60</v>
      </c>
      <c r="C10" s="34" t="s">
        <v>243</v>
      </c>
      <c r="E10" s="35"/>
      <c r="G10" s="34" t="s">
        <v>64</v>
      </c>
      <c r="H10" s="34" t="s">
        <v>244</v>
      </c>
    </row>
    <row r="11" spans="2:8" ht="18.75">
      <c r="B11" s="34" t="s">
        <v>168</v>
      </c>
      <c r="C11" s="34" t="s">
        <v>245</v>
      </c>
      <c r="E11" s="35"/>
      <c r="G11" s="34" t="s">
        <v>170</v>
      </c>
      <c r="H11" s="34" t="s">
        <v>246</v>
      </c>
    </row>
    <row r="12" spans="2:8" ht="18.75">
      <c r="B12" s="34" t="s">
        <v>247</v>
      </c>
      <c r="C12" s="34" t="s">
        <v>248</v>
      </c>
      <c r="E12" s="36"/>
      <c r="G12" s="34" t="s">
        <v>53</v>
      </c>
      <c r="H12" s="34" t="s">
        <v>249</v>
      </c>
    </row>
    <row r="13" spans="2:8" ht="18.75">
      <c r="B13" s="34" t="s">
        <v>52</v>
      </c>
      <c r="C13" s="34" t="s">
        <v>249</v>
      </c>
      <c r="E13" s="36"/>
      <c r="G13" s="36"/>
      <c r="H13" s="36"/>
    </row>
    <row r="14" spans="2:8" ht="18.75">
      <c r="G14" s="36"/>
      <c r="H14" s="36"/>
    </row>
    <row r="15" spans="2:8" ht="18.75">
      <c r="G15" s="34"/>
      <c r="H15" s="34"/>
    </row>
  </sheetData>
  <phoneticPr fontId="18"/>
  <pageMargins left="0" right="0" top="0.39370078740157505" bottom="0.39370078740157505" header="0" footer="0"/>
  <pageSetup paperSize="0" fitToWidth="0" fitToHeight="0" pageOrder="overThenDown" horizontalDpi="0" verticalDpi="0" copies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テーブル定義書</vt:lpstr>
      <vt:lpstr>ユーザマスタ</vt:lpstr>
      <vt:lpstr>汎用マスタ</vt:lpstr>
      <vt:lpstr>食材テーブル</vt:lpstr>
      <vt:lpstr>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I</dc:creator>
  <cp:lastModifiedBy>石井涼</cp:lastModifiedBy>
  <cp:revision>101</cp:revision>
  <dcterms:created xsi:type="dcterms:W3CDTF">2021-01-12T23:09:35Z</dcterms:created>
  <dcterms:modified xsi:type="dcterms:W3CDTF">2022-06-02T14:44:56Z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