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\\stusrv\システム開発演習\OI-31\"/>
    </mc:Choice>
  </mc:AlternateContent>
  <bookViews>
    <workbookView xWindow="0" yWindow="0" windowWidth="28800" windowHeight="12210"/>
  </bookViews>
  <sheets>
    <sheet name="1日x時間 " sheetId="6" r:id="rId1"/>
    <sheet name="1日2時間" sheetId="4" r:id="rId2"/>
    <sheet name="比較表(使用率100%)" sheetId="1" r:id="rId3"/>
    <sheet name="比較表 (11月の平日1日につき1時間換算)" sheetId="3" r:id="rId4"/>
  </sheets>
  <externalReferences>
    <externalReference r:id="rId5"/>
  </externalReferences>
  <definedNames>
    <definedName name="Calendar3Month">'比較表 (11月の平日1日につき1時間換算)'!$C$29</definedName>
    <definedName name="Calendar3MonthOption">MATCH(Calendar3Month,月,0)</definedName>
    <definedName name="Calendar3Year">'比較表 (11月の平日1日につき1時間換算)'!$B$29</definedName>
    <definedName name="Calendar4Month">[1]カレンダー!$C$43</definedName>
    <definedName name="Calendar4MonthOption">MATCH(Calendar4Month,月,0)</definedName>
    <definedName name="Calendar4Year">'比較表 (11月の平日1日につき1時間換算)'!$B$43</definedName>
    <definedName name="Days">{0,1,2,3,4,5,6}</definedName>
    <definedName name="WeekdayOption">MATCH(WeekStart,曜日,0)+10</definedName>
    <definedName name="WeekStart">'比較表 (11月の平日1日につき1時間換算)'!$B$2</definedName>
    <definedName name="月">{"1 月","2 月","3 月","4 月","5 月","6 月","7 月","8 月","9 月","10 月","11 月","12 月"}</definedName>
    <definedName name="曜日">{"月曜日","火曜日","水曜日","木曜日","金曜日","土曜日","日曜日"}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6" l="1"/>
  <c r="S29" i="6"/>
  <c r="S27" i="6"/>
  <c r="P36" i="6"/>
  <c r="S35" i="6"/>
  <c r="N6" i="6"/>
  <c r="N20" i="6"/>
  <c r="N14" i="6"/>
  <c r="N15" i="6"/>
  <c r="N13" i="6"/>
  <c r="N8" i="6"/>
  <c r="N7" i="6"/>
  <c r="F4" i="6"/>
  <c r="F5" i="6"/>
  <c r="G4" i="6" l="1"/>
  <c r="D5" i="6"/>
  <c r="N18" i="6" s="1"/>
  <c r="E5" i="6"/>
  <c r="N25" i="6" s="1"/>
  <c r="N4" i="6"/>
  <c r="C5" i="6"/>
  <c r="N11" i="6" s="1"/>
  <c r="D5" i="4"/>
  <c r="E5" i="4"/>
  <c r="F5" i="4"/>
  <c r="C5" i="4"/>
  <c r="N29" i="6"/>
  <c r="M29" i="6" s="1"/>
  <c r="L29" i="6" s="1"/>
  <c r="K29" i="6" s="1"/>
  <c r="N28" i="6"/>
  <c r="M28" i="6" s="1"/>
  <c r="L28" i="6" s="1"/>
  <c r="K28" i="6" s="1"/>
  <c r="N27" i="6"/>
  <c r="M27" i="6" s="1"/>
  <c r="L27" i="6" s="1"/>
  <c r="K27" i="6" s="1"/>
  <c r="N22" i="6"/>
  <c r="M22" i="6" s="1"/>
  <c r="L22" i="6" s="1"/>
  <c r="K22" i="6" s="1"/>
  <c r="N21" i="6"/>
  <c r="M21" i="6" s="1"/>
  <c r="L21" i="6" s="1"/>
  <c r="K21" i="6" s="1"/>
  <c r="M20" i="6"/>
  <c r="L20" i="6" s="1"/>
  <c r="K20" i="6" s="1"/>
  <c r="M15" i="6"/>
  <c r="L15" i="6" s="1"/>
  <c r="K15" i="6" s="1"/>
  <c r="M14" i="6"/>
  <c r="L14" i="6" s="1"/>
  <c r="K14" i="6" s="1"/>
  <c r="M13" i="6"/>
  <c r="L13" i="6" s="1"/>
  <c r="K13" i="6" s="1"/>
  <c r="E4" i="6"/>
  <c r="D4" i="6"/>
  <c r="C4" i="6"/>
  <c r="N7" i="4"/>
  <c r="M7" i="4" s="1"/>
  <c r="L7" i="4" s="1"/>
  <c r="K7" i="4" s="1"/>
  <c r="N8" i="4"/>
  <c r="N6" i="4"/>
  <c r="N14" i="4"/>
  <c r="N15" i="4"/>
  <c r="N13" i="4"/>
  <c r="N28" i="4"/>
  <c r="M28" i="4" s="1"/>
  <c r="L28" i="4" s="1"/>
  <c r="K28" i="4" s="1"/>
  <c r="N29" i="4"/>
  <c r="N27" i="4"/>
  <c r="M27" i="4" s="1"/>
  <c r="L27" i="4" s="1"/>
  <c r="K27" i="4" s="1"/>
  <c r="N21" i="4"/>
  <c r="M21" i="4" s="1"/>
  <c r="L21" i="4" s="1"/>
  <c r="K21" i="4" s="1"/>
  <c r="N22" i="4"/>
  <c r="M22" i="4" s="1"/>
  <c r="L22" i="4" s="1"/>
  <c r="K22" i="4" s="1"/>
  <c r="N20" i="4"/>
  <c r="M20" i="4" s="1"/>
  <c r="L20" i="4" s="1"/>
  <c r="K20" i="4" s="1"/>
  <c r="M6" i="4"/>
  <c r="L6" i="4" s="1"/>
  <c r="K6" i="4" s="1"/>
  <c r="M8" i="4"/>
  <c r="L8" i="4" s="1"/>
  <c r="K8" i="4" s="1"/>
  <c r="M13" i="4"/>
  <c r="L13" i="4" s="1"/>
  <c r="K13" i="4" s="1"/>
  <c r="M15" i="4"/>
  <c r="L15" i="4" s="1"/>
  <c r="K15" i="4" s="1"/>
  <c r="M14" i="4"/>
  <c r="L14" i="4" s="1"/>
  <c r="K14" i="4" s="1"/>
  <c r="E4" i="4"/>
  <c r="F4" i="4"/>
  <c r="D4" i="4"/>
  <c r="C4" i="4"/>
  <c r="G5" i="6" l="1"/>
  <c r="V6" i="6"/>
  <c r="V12" i="6" s="1"/>
  <c r="V7" i="6"/>
  <c r="V13" i="6" s="1"/>
  <c r="V8" i="6"/>
  <c r="V14" i="6" s="1"/>
  <c r="M6" i="6"/>
  <c r="M7" i="6"/>
  <c r="M8" i="6"/>
  <c r="W8" i="4"/>
  <c r="W14" i="4" s="1"/>
  <c r="M29" i="4"/>
  <c r="L29" i="4" s="1"/>
  <c r="U8" i="4" s="1"/>
  <c r="U14" i="4" s="1"/>
  <c r="W7" i="4"/>
  <c r="W13" i="4" s="1"/>
  <c r="T6" i="4"/>
  <c r="T12" i="4" s="1"/>
  <c r="T7" i="4"/>
  <c r="T13" i="4" s="1"/>
  <c r="U7" i="4"/>
  <c r="U13" i="4" s="1"/>
  <c r="W6" i="4"/>
  <c r="W12" i="4" s="1"/>
  <c r="V6" i="4"/>
  <c r="V12" i="4" s="1"/>
  <c r="V7" i="4"/>
  <c r="V13" i="4" s="1"/>
  <c r="U6" i="4"/>
  <c r="U12" i="4" s="1"/>
  <c r="U7" i="6" l="1"/>
  <c r="U13" i="6" s="1"/>
  <c r="L7" i="6"/>
  <c r="U6" i="6"/>
  <c r="U12" i="6" s="1"/>
  <c r="L6" i="6"/>
  <c r="U8" i="6"/>
  <c r="U14" i="6" s="1"/>
  <c r="L8" i="6"/>
  <c r="V8" i="4"/>
  <c r="V14" i="4" s="1"/>
  <c r="K29" i="4"/>
  <c r="T8" i="4" s="1"/>
  <c r="T14" i="4" s="1"/>
  <c r="T8" i="6" l="1"/>
  <c r="T14" i="6" s="1"/>
  <c r="K8" i="6"/>
  <c r="S8" i="6" s="1"/>
  <c r="S14" i="6" s="1"/>
  <c r="T7" i="6"/>
  <c r="T13" i="6" s="1"/>
  <c r="K7" i="6"/>
  <c r="S7" i="6" s="1"/>
  <c r="S13" i="6" s="1"/>
  <c r="T6" i="6"/>
  <c r="T12" i="6" s="1"/>
  <c r="K6" i="6"/>
  <c r="S6" i="6" l="1"/>
  <c r="S12" i="6" s="1"/>
</calcChain>
</file>

<file path=xl/comments1.xml><?xml version="1.0" encoding="utf-8"?>
<comments xmlns="http://schemas.openxmlformats.org/spreadsheetml/2006/main">
  <authors>
    <author>松山　流圭</author>
  </authors>
  <commentList>
    <comment ref="H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松山　流圭:</t>
        </r>
        <r>
          <rPr>
            <sz val="9"/>
            <color indexed="81"/>
            <rFont val="MS P ゴシック"/>
            <family val="3"/>
            <charset val="128"/>
          </rPr>
          <t xml:space="preserve">
シミュレーション搭載
ここに入れた数値に
併せて
データが変わります
ものによって数セントの誤差が
たぶんあるので
あしからず</t>
        </r>
      </text>
    </comment>
    <comment ref="Q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松山　流圭:</t>
        </r>
        <r>
          <rPr>
            <sz val="9"/>
            <color indexed="81"/>
            <rFont val="MS P ゴシック"/>
            <family val="3"/>
            <charset val="128"/>
          </rPr>
          <t xml:space="preserve">
未完成につき
触らないこと</t>
        </r>
      </text>
    </comment>
  </commentList>
</comments>
</file>

<file path=xl/sharedStrings.xml><?xml version="1.0" encoding="utf-8"?>
<sst xmlns="http://schemas.openxmlformats.org/spreadsheetml/2006/main" count="198" uniqueCount="57">
  <si>
    <t>オハイオ</t>
    <phoneticPr fontId="2"/>
  </si>
  <si>
    <t>オレゴン</t>
    <phoneticPr fontId="2"/>
  </si>
  <si>
    <t>東京</t>
    <rPh sb="0" eb="2">
      <t>トウキョウ</t>
    </rPh>
    <phoneticPr fontId="2"/>
  </si>
  <si>
    <t>アメリカ</t>
    <phoneticPr fontId="2"/>
  </si>
  <si>
    <t>バージニア北</t>
    <rPh sb="5" eb="6">
      <t>キタ</t>
    </rPh>
    <phoneticPr fontId="2"/>
  </si>
  <si>
    <t>アジア</t>
    <phoneticPr fontId="2"/>
  </si>
  <si>
    <t>ムンバイ</t>
    <phoneticPr fontId="2"/>
  </si>
  <si>
    <t>シドニー</t>
    <phoneticPr fontId="2"/>
  </si>
  <si>
    <t>欧州</t>
    <rPh sb="0" eb="2">
      <t>オウシュウ</t>
    </rPh>
    <phoneticPr fontId="2"/>
  </si>
  <si>
    <t>フランクフルト</t>
    <phoneticPr fontId="2"/>
  </si>
  <si>
    <t>a1.large</t>
    <phoneticPr fontId="2"/>
  </si>
  <si>
    <t>a1.xlarge</t>
    <phoneticPr fontId="2"/>
  </si>
  <si>
    <t>a1.2xlarge</t>
    <phoneticPr fontId="2"/>
  </si>
  <si>
    <t>共通絞り込み OS:Linux インスタンス:1 使用率100%/ひと月</t>
    <rPh sb="0" eb="2">
      <t>キョウツウ</t>
    </rPh>
    <rPh sb="2" eb="3">
      <t>シボ</t>
    </rPh>
    <rPh sb="4" eb="5">
      <t>コ</t>
    </rPh>
    <rPh sb="25" eb="27">
      <t>シヨウ</t>
    </rPh>
    <rPh sb="27" eb="28">
      <t>リツ</t>
    </rPh>
    <rPh sb="35" eb="36">
      <t>ツキ</t>
    </rPh>
    <phoneticPr fontId="2"/>
  </si>
  <si>
    <t>AWSリージョンの価格表</t>
    <rPh sb="9" eb="11">
      <t>カカク</t>
    </rPh>
    <rPh sb="11" eb="12">
      <t>ヒョウ</t>
    </rPh>
    <phoneticPr fontId="2"/>
  </si>
  <si>
    <t>共通絞り込み OS:Linux インスタンス:1 使用率:23時間/ひと月</t>
    <rPh sb="0" eb="2">
      <t>キョウツウ</t>
    </rPh>
    <rPh sb="2" eb="3">
      <t>シボ</t>
    </rPh>
    <rPh sb="4" eb="5">
      <t>コ</t>
    </rPh>
    <rPh sb="25" eb="27">
      <t>シヨウ</t>
    </rPh>
    <rPh sb="27" eb="28">
      <t>リツ</t>
    </rPh>
    <rPh sb="31" eb="33">
      <t>ジカン</t>
    </rPh>
    <rPh sb="36" eb="37">
      <t>ツキ</t>
    </rPh>
    <phoneticPr fontId="2"/>
  </si>
  <si>
    <t>※23日x1時間=23時間</t>
    <rPh sb="3" eb="4">
      <t>ニチ</t>
    </rPh>
    <rPh sb="6" eb="8">
      <t>ジカン</t>
    </rPh>
    <rPh sb="11" eb="13">
      <t>ジカン</t>
    </rPh>
    <phoneticPr fontId="2"/>
  </si>
  <si>
    <t>a1.medium</t>
    <phoneticPr fontId="2"/>
  </si>
  <si>
    <t>各平日数</t>
    <rPh sb="0" eb="1">
      <t>カク</t>
    </rPh>
    <rPh sb="1" eb="3">
      <t>ヘイジツ</t>
    </rPh>
    <rPh sb="3" eb="4">
      <t>スウ</t>
    </rPh>
    <phoneticPr fontId="2"/>
  </si>
  <si>
    <t>共通絞り込み OS:Linux インスタンス: 11～2月合計</t>
    <rPh sb="0" eb="2">
      <t>キョウツウ</t>
    </rPh>
    <rPh sb="2" eb="3">
      <t>シボ</t>
    </rPh>
    <rPh sb="4" eb="5">
      <t>コ</t>
    </rPh>
    <rPh sb="28" eb="29">
      <t>ゲツ</t>
    </rPh>
    <rPh sb="29" eb="31">
      <t>ゴウケイ</t>
    </rPh>
    <phoneticPr fontId="2"/>
  </si>
  <si>
    <t>1ドル=107.39円(10/8)</t>
    <rPh sb="10" eb="11">
      <t>エン</t>
    </rPh>
    <phoneticPr fontId="2"/>
  </si>
  <si>
    <t>共通絞り込み OS:Linux インスタンス:1 使用率:40時間/ひと月(1日2時間コース)</t>
    <rPh sb="0" eb="2">
      <t>キョウツウ</t>
    </rPh>
    <rPh sb="2" eb="3">
      <t>シボ</t>
    </rPh>
    <rPh sb="4" eb="5">
      <t>コ</t>
    </rPh>
    <rPh sb="25" eb="27">
      <t>シヨウ</t>
    </rPh>
    <rPh sb="27" eb="28">
      <t>リツ</t>
    </rPh>
    <rPh sb="31" eb="33">
      <t>ジカン</t>
    </rPh>
    <rPh sb="36" eb="37">
      <t>ツキ</t>
    </rPh>
    <rPh sb="39" eb="40">
      <t>ニチ</t>
    </rPh>
    <rPh sb="41" eb="43">
      <t>ジカン</t>
    </rPh>
    <phoneticPr fontId="2"/>
  </si>
  <si>
    <t>共通絞り込み OS:Linux インスタンス:1 使用率:42時間/ひと月</t>
    <rPh sb="0" eb="2">
      <t>キョウツウ</t>
    </rPh>
    <rPh sb="2" eb="3">
      <t>シボ</t>
    </rPh>
    <rPh sb="4" eb="5">
      <t>コ</t>
    </rPh>
    <rPh sb="25" eb="27">
      <t>シヨウ</t>
    </rPh>
    <rPh sb="27" eb="28">
      <t>リツ</t>
    </rPh>
    <rPh sb="31" eb="33">
      <t>ジカン</t>
    </rPh>
    <rPh sb="36" eb="37">
      <t>ツキ</t>
    </rPh>
    <phoneticPr fontId="2"/>
  </si>
  <si>
    <t>共通絞り込み OS:Linux インスタンス:1 使用率:44時間/ひと月</t>
    <rPh sb="0" eb="2">
      <t>キョウツウ</t>
    </rPh>
    <rPh sb="2" eb="3">
      <t>シボ</t>
    </rPh>
    <rPh sb="4" eb="5">
      <t>コ</t>
    </rPh>
    <rPh sb="25" eb="27">
      <t>シヨウ</t>
    </rPh>
    <rPh sb="27" eb="28">
      <t>リツ</t>
    </rPh>
    <rPh sb="31" eb="33">
      <t>ジカン</t>
    </rPh>
    <rPh sb="36" eb="37">
      <t>ツキ</t>
    </rPh>
    <phoneticPr fontId="2"/>
  </si>
  <si>
    <t>共通絞り込み OS:Linux インスタンス:1 使用率:46時間/ひと月</t>
    <rPh sb="0" eb="2">
      <t>キョウツウ</t>
    </rPh>
    <rPh sb="2" eb="3">
      <t>シボ</t>
    </rPh>
    <rPh sb="4" eb="5">
      <t>コ</t>
    </rPh>
    <rPh sb="25" eb="27">
      <t>シヨウ</t>
    </rPh>
    <rPh sb="27" eb="28">
      <t>リツ</t>
    </rPh>
    <rPh sb="31" eb="33">
      <t>ジカン</t>
    </rPh>
    <rPh sb="36" eb="37">
      <t>ツキ</t>
    </rPh>
    <phoneticPr fontId="2"/>
  </si>
  <si>
    <t>時間</t>
    <rPh sb="0" eb="2">
      <t>ジカン</t>
    </rPh>
    <phoneticPr fontId="2"/>
  </si>
  <si>
    <t xml:space="preserve">共通絞り込み OS:Linux インスタンス:1 </t>
    <rPh sb="0" eb="2">
      <t>キョウツウ</t>
    </rPh>
    <rPh sb="2" eb="3">
      <t>シボ</t>
    </rPh>
    <rPh sb="4" eb="5">
      <t>コ</t>
    </rPh>
    <phoneticPr fontId="2"/>
  </si>
  <si>
    <t>使用率:</t>
    <phoneticPr fontId="2"/>
  </si>
  <si>
    <t>時間/ひと月</t>
    <phoneticPr fontId="2"/>
  </si>
  <si>
    <t>時間コース</t>
    <rPh sb="0" eb="2">
      <t>ジカン</t>
    </rPh>
    <phoneticPr fontId="2"/>
  </si>
  <si>
    <t>1日</t>
    <rPh sb="1" eb="2">
      <t>ニチ</t>
    </rPh>
    <phoneticPr fontId="2"/>
  </si>
  <si>
    <t>CPU</t>
    <phoneticPr fontId="2"/>
  </si>
  <si>
    <t>メモリ</t>
    <phoneticPr fontId="2"/>
  </si>
  <si>
    <t>ストレージ</t>
    <phoneticPr fontId="2"/>
  </si>
  <si>
    <t>500GB
HDD</t>
    <phoneticPr fontId="2"/>
  </si>
  <si>
    <t>最大
10Gbps</t>
    <rPh sb="0" eb="2">
      <t>サイダイ</t>
    </rPh>
    <phoneticPr fontId="2"/>
  </si>
  <si>
    <t>1コア</t>
    <phoneticPr fontId="2"/>
  </si>
  <si>
    <t>2コア</t>
    <phoneticPr fontId="2"/>
  </si>
  <si>
    <t>4コア</t>
    <phoneticPr fontId="2"/>
  </si>
  <si>
    <t>8コア</t>
    <phoneticPr fontId="2"/>
  </si>
  <si>
    <t>スペック</t>
    <phoneticPr fontId="2"/>
  </si>
  <si>
    <t>NetWork帯域幅</t>
    <rPh sb="7" eb="10">
      <t>タイイキハバ</t>
    </rPh>
    <phoneticPr fontId="2"/>
  </si>
  <si>
    <t>最大
3500Mbps</t>
    <rPh sb="0" eb="2">
      <t>サイダイ</t>
    </rPh>
    <phoneticPr fontId="2"/>
  </si>
  <si>
    <t>EBS帯域幅</t>
    <rPh sb="3" eb="5">
      <t>タイイキ</t>
    </rPh>
    <rPh sb="5" eb="6">
      <t>ハバ</t>
    </rPh>
    <phoneticPr fontId="2"/>
  </si>
  <si>
    <t>約2GB</t>
    <rPh sb="0" eb="1">
      <t>ヤク</t>
    </rPh>
    <phoneticPr fontId="2"/>
  </si>
  <si>
    <t>約4GB</t>
    <rPh sb="0" eb="1">
      <t>ヤク</t>
    </rPh>
    <phoneticPr fontId="2"/>
  </si>
  <si>
    <t>約8GB</t>
    <rPh sb="0" eb="1">
      <t>ヤク</t>
    </rPh>
    <phoneticPr fontId="2"/>
  </si>
  <si>
    <t>約16GB</t>
    <rPh sb="0" eb="1">
      <t>ヤク</t>
    </rPh>
    <phoneticPr fontId="2"/>
  </si>
  <si>
    <t>月ごとの各平日数</t>
    <rPh sb="0" eb="1">
      <t>ツキ</t>
    </rPh>
    <rPh sb="4" eb="5">
      <t>カク</t>
    </rPh>
    <rPh sb="5" eb="7">
      <t>ヘイジツ</t>
    </rPh>
    <rPh sb="7" eb="8">
      <t>スウ</t>
    </rPh>
    <phoneticPr fontId="2"/>
  </si>
  <si>
    <t>使用率計算コーナー</t>
    <rPh sb="0" eb="2">
      <t>シヨウ</t>
    </rPh>
    <rPh sb="2" eb="3">
      <t>リツ</t>
    </rPh>
    <rPh sb="3" eb="5">
      <t>ケイサン</t>
    </rPh>
    <phoneticPr fontId="2"/>
  </si>
  <si>
    <t>基準点</t>
    <rPh sb="0" eb="3">
      <t>キジュンテン</t>
    </rPh>
    <phoneticPr fontId="2"/>
  </si>
  <si>
    <t>基準金額</t>
    <rPh sb="0" eb="2">
      <t>キジュン</t>
    </rPh>
    <rPh sb="2" eb="4">
      <t>キンガク</t>
    </rPh>
    <phoneticPr fontId="2"/>
  </si>
  <si>
    <t>日本円</t>
    <rPh sb="0" eb="3">
      <t>ニホンエン</t>
    </rPh>
    <phoneticPr fontId="2"/>
  </si>
  <si>
    <t>Xヶ月</t>
    <rPh sb="2" eb="3">
      <t>ゲツ</t>
    </rPh>
    <phoneticPr fontId="2"/>
  </si>
  <si>
    <t>月額</t>
    <rPh sb="0" eb="2">
      <t>ゲツガク</t>
    </rPh>
    <phoneticPr fontId="2"/>
  </si>
  <si>
    <t>初期費用</t>
    <rPh sb="0" eb="2">
      <t>ショキ</t>
    </rPh>
    <rPh sb="2" eb="4">
      <t>ヒヨウ</t>
    </rPh>
    <phoneticPr fontId="2"/>
  </si>
  <si>
    <t>NaN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</si>
</sst>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¥&quot;#,##0;[Red]&quot;¥&quot;\-#,##0"/>
    <numFmt numFmtId="176" formatCode="[$$-409]#,##0.00_);[Red]\([$$-409]#,##0.00\)"/>
    <numFmt numFmtId="177" formatCode="dd"/>
  </numFmts>
  <fonts count="1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6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name val="Meiryo UI"/>
      <family val="2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2"/>
      <color theme="1"/>
      <name val="MS UI Gothic"/>
      <family val="3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177" fontId="5" fillId="0" borderId="4" applyFill="0" applyProtection="0">
      <alignment horizontal="left" vertical="center" wrapText="1" indent="1"/>
    </xf>
    <xf numFmtId="0" fontId="6" fillId="0" borderId="5" applyFill="0" applyProtection="0">
      <alignment horizontal="left" vertical="top" wrapText="1" indent="1"/>
    </xf>
    <xf numFmtId="0" fontId="7" fillId="0" borderId="6" applyFill="0" applyProtection="0">
      <alignment horizontal="left" vertical="center" wrapText="1" indent="1"/>
    </xf>
  </cellStyleXfs>
  <cellXfs count="6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6" fontId="3" fillId="0" borderId="1" xfId="1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0" fontId="3" fillId="0" borderId="9" xfId="0" applyFont="1" applyBorder="1">
      <alignment vertical="center"/>
    </xf>
    <xf numFmtId="176" fontId="3" fillId="0" borderId="9" xfId="0" applyNumberFormat="1" applyFont="1" applyBorder="1" applyAlignment="1">
      <alignment horizontal="right" vertical="center"/>
    </xf>
    <xf numFmtId="176" fontId="3" fillId="0" borderId="9" xfId="1" applyNumberFormat="1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176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13" xfId="0" applyFont="1" applyBorder="1">
      <alignment vertical="center"/>
    </xf>
    <xf numFmtId="176" fontId="3" fillId="0" borderId="13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>
      <alignment vertical="center"/>
    </xf>
    <xf numFmtId="176" fontId="3" fillId="0" borderId="14" xfId="0" applyNumberFormat="1" applyFont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6" fontId="3" fillId="0" borderId="1" xfId="1" applyFont="1" applyBorder="1" applyAlignment="1">
      <alignment horizontal="right" vertical="center"/>
    </xf>
    <xf numFmtId="176" fontId="3" fillId="0" borderId="15" xfId="1" applyNumberFormat="1" applyFont="1" applyBorder="1" applyAlignment="1">
      <alignment vertical="center"/>
    </xf>
    <xf numFmtId="0" fontId="3" fillId="0" borderId="17" xfId="0" applyFont="1" applyBorder="1">
      <alignment vertical="center"/>
    </xf>
    <xf numFmtId="176" fontId="3" fillId="0" borderId="12" xfId="1" applyNumberFormat="1" applyFont="1" applyBorder="1" applyAlignment="1">
      <alignment vertical="center"/>
    </xf>
    <xf numFmtId="176" fontId="3" fillId="0" borderId="16" xfId="1" applyNumberFormat="1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14" fontId="3" fillId="0" borderId="0" xfId="0" applyNumberFormat="1" applyFo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3" fillId="0" borderId="1" xfId="0" applyNumberFormat="1" applyFont="1" applyBorder="1">
      <alignment vertical="center"/>
    </xf>
    <xf numFmtId="6" fontId="3" fillId="0" borderId="0" xfId="1" applyFont="1">
      <alignment vertical="center"/>
    </xf>
    <xf numFmtId="6" fontId="3" fillId="0" borderId="1" xfId="1" applyFont="1" applyBorder="1">
      <alignment vertical="center"/>
    </xf>
    <xf numFmtId="6" fontId="3" fillId="0" borderId="0" xfId="1" applyFont="1" applyAlignment="1">
      <alignment vertical="center"/>
    </xf>
    <xf numFmtId="6" fontId="3" fillId="0" borderId="0" xfId="0" applyNumberFormat="1" applyFont="1" applyAlignment="1">
      <alignment vertical="center"/>
    </xf>
    <xf numFmtId="6" fontId="3" fillId="0" borderId="0" xfId="0" applyNumberFormat="1" applyFont="1" applyAlignment="1">
      <alignment horizontal="right" vertical="center"/>
    </xf>
  </cellXfs>
  <cellStyles count="5">
    <cellStyle name="1 日の詳細" xfId="3"/>
    <cellStyle name="メモ見出し" xfId="4"/>
    <cellStyle name="通貨" xfId="1" builtinId="7"/>
    <cellStyle name="日" xfId="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スペック別価格グラフ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'1日x時間 '!$R$12</c:f>
              <c:strCache>
                <c:ptCount val="1"/>
                <c:pt idx="0">
                  <c:v>オハイオ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'1日x時間 '!$S$11:$V$11</c:f>
              <c:strCache>
                <c:ptCount val="4"/>
                <c:pt idx="0">
                  <c:v>a1.medium</c:v>
                </c:pt>
                <c:pt idx="1">
                  <c:v>a1.large</c:v>
                </c:pt>
                <c:pt idx="2">
                  <c:v>a1.xlarge</c:v>
                </c:pt>
                <c:pt idx="3">
                  <c:v>a1.2xlarge</c:v>
                </c:pt>
              </c:strCache>
            </c:strRef>
          </c:cat>
          <c:val>
            <c:numRef>
              <c:f>'1日x時間 '!$S$12:$V$12</c:f>
              <c:numCache>
                <c:formatCode>"¥"#,##0_);[Red]\("¥"#,##0\)</c:formatCode>
                <c:ptCount val="4"/>
                <c:pt idx="0">
                  <c:v>1178.6052500000001</c:v>
                </c:pt>
                <c:pt idx="1">
                  <c:v>2357.2105000000001</c:v>
                </c:pt>
                <c:pt idx="2">
                  <c:v>4714.4210000000003</c:v>
                </c:pt>
                <c:pt idx="3">
                  <c:v>9428.8420000000006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8-445C-AFE1-60AA5DE52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82088"/>
        <c:axId val="518088320"/>
      </c:barChart>
      <c:catAx>
        <c:axId val="51808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製品名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088320"/>
        <c:crosses val="autoZero"/>
        <c:auto val="1"/>
        <c:lblAlgn val="ctr"/>
        <c:lblOffset val="100"/>
        <c:noMultiLvlLbl val="0"/>
      </c:catAx>
      <c:valAx>
        <c:axId val="5180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価格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08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AWS </a:t>
            </a:r>
            <a:r>
              <a:rPr lang="ja-JP" altLang="en-US"/>
              <a:t>各リージョンの料金比較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'比較表(使用率100%)'!$D$6</c:f>
              <c:strCache>
                <c:ptCount val="1"/>
                <c:pt idx="0">
                  <c:v>a1.medium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'比較表(使用率100%)'!$C$7:$C$13</c:f>
              <c:strCache>
                <c:ptCount val="7"/>
                <c:pt idx="0">
                  <c:v>オハイオ</c:v>
                </c:pt>
                <c:pt idx="1">
                  <c:v>バージニア北</c:v>
                </c:pt>
                <c:pt idx="2">
                  <c:v>オレゴン</c:v>
                </c:pt>
                <c:pt idx="3">
                  <c:v>ムンバイ</c:v>
                </c:pt>
                <c:pt idx="4">
                  <c:v>シドニー</c:v>
                </c:pt>
                <c:pt idx="5">
                  <c:v>東京</c:v>
                </c:pt>
                <c:pt idx="6">
                  <c:v>フランクフルト</c:v>
                </c:pt>
              </c:strCache>
            </c:strRef>
          </c:cat>
          <c:val>
            <c:numRef>
              <c:f>'比較表(使用率100%)'!$D$7:$D$13</c:f>
              <c:numCache>
                <c:formatCode>[$$-409]#,##0.00_);[Red]\([$$-409]#,##0.00\)</c:formatCode>
                <c:ptCount val="7"/>
                <c:pt idx="0">
                  <c:v>18.670000000000002</c:v>
                </c:pt>
                <c:pt idx="1">
                  <c:v>18.670000000000002</c:v>
                </c:pt>
                <c:pt idx="2">
                  <c:v>18.670000000000002</c:v>
                </c:pt>
                <c:pt idx="3">
                  <c:v>18.670000000000002</c:v>
                </c:pt>
                <c:pt idx="4">
                  <c:v>24.38</c:v>
                </c:pt>
                <c:pt idx="5">
                  <c:v>23.5</c:v>
                </c:pt>
                <c:pt idx="6">
                  <c:v>21.31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C-4D25-A30B-47B679B8E7B8}"/>
            </c:ext>
          </c:extLst>
        </c:ser>
        <c:ser>
          <c:idx val="1"/>
          <c:order val="1"/>
          <c:tx>
            <c:strRef>
              <c:f>'比較表(使用率100%)'!$E$6</c:f>
              <c:strCache>
                <c:ptCount val="1"/>
                <c:pt idx="0">
                  <c:v>a1.large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'比較表(使用率100%)'!$C$7:$C$13</c:f>
              <c:strCache>
                <c:ptCount val="7"/>
                <c:pt idx="0">
                  <c:v>オハイオ</c:v>
                </c:pt>
                <c:pt idx="1">
                  <c:v>バージニア北</c:v>
                </c:pt>
                <c:pt idx="2">
                  <c:v>オレゴン</c:v>
                </c:pt>
                <c:pt idx="3">
                  <c:v>ムンバイ</c:v>
                </c:pt>
                <c:pt idx="4">
                  <c:v>シドニー</c:v>
                </c:pt>
                <c:pt idx="5">
                  <c:v>東京</c:v>
                </c:pt>
                <c:pt idx="6">
                  <c:v>フランクフルト</c:v>
                </c:pt>
              </c:strCache>
            </c:strRef>
          </c:cat>
          <c:val>
            <c:numRef>
              <c:f>'比較表(使用率100%)'!$E$7:$E$13</c:f>
              <c:numCache>
                <c:formatCode>[$$-409]#,##0.00_);[Red]\([$$-409]#,##0.00\)</c:formatCode>
                <c:ptCount val="7"/>
                <c:pt idx="0">
                  <c:v>37.340000000000003</c:v>
                </c:pt>
                <c:pt idx="1">
                  <c:v>37.340000000000003</c:v>
                </c:pt>
                <c:pt idx="2">
                  <c:v>37.340000000000003</c:v>
                </c:pt>
                <c:pt idx="3">
                  <c:v>37.340000000000003</c:v>
                </c:pt>
                <c:pt idx="4">
                  <c:v>48.76</c:v>
                </c:pt>
                <c:pt idx="5">
                  <c:v>47</c:v>
                </c:pt>
                <c:pt idx="6">
                  <c:v>42.61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C-4D25-A30B-47B679B8E7B8}"/>
            </c:ext>
          </c:extLst>
        </c:ser>
        <c:ser>
          <c:idx val="2"/>
          <c:order val="2"/>
          <c:tx>
            <c:strRef>
              <c:f>'比較表(使用率100%)'!$F$6</c:f>
              <c:strCache>
                <c:ptCount val="1"/>
                <c:pt idx="0">
                  <c:v>a1.xlarge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'比較表(使用率100%)'!$C$7:$C$13</c:f>
              <c:strCache>
                <c:ptCount val="7"/>
                <c:pt idx="0">
                  <c:v>オハイオ</c:v>
                </c:pt>
                <c:pt idx="1">
                  <c:v>バージニア北</c:v>
                </c:pt>
                <c:pt idx="2">
                  <c:v>オレゴン</c:v>
                </c:pt>
                <c:pt idx="3">
                  <c:v>ムンバイ</c:v>
                </c:pt>
                <c:pt idx="4">
                  <c:v>シドニー</c:v>
                </c:pt>
                <c:pt idx="5">
                  <c:v>東京</c:v>
                </c:pt>
                <c:pt idx="6">
                  <c:v>フランクフルト</c:v>
                </c:pt>
              </c:strCache>
            </c:strRef>
          </c:cat>
          <c:val>
            <c:numRef>
              <c:f>'比較表(使用率100%)'!$F$7:$F$13</c:f>
              <c:numCache>
                <c:formatCode>[$$-409]#,##0.00_);[Red]\([$$-409]#,##0.00\)</c:formatCode>
                <c:ptCount val="7"/>
                <c:pt idx="0">
                  <c:v>74.67</c:v>
                </c:pt>
                <c:pt idx="1">
                  <c:v>74.67</c:v>
                </c:pt>
                <c:pt idx="2">
                  <c:v>74.67</c:v>
                </c:pt>
                <c:pt idx="3">
                  <c:v>74.67</c:v>
                </c:pt>
                <c:pt idx="4">
                  <c:v>97.51</c:v>
                </c:pt>
                <c:pt idx="5">
                  <c:v>93.99</c:v>
                </c:pt>
                <c:pt idx="6">
                  <c:v>85.21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C-4D25-A30B-47B679B8E7B8}"/>
            </c:ext>
          </c:extLst>
        </c:ser>
        <c:ser>
          <c:idx val="3"/>
          <c:order val="3"/>
          <c:tx>
            <c:strRef>
              <c:f>'比較表(使用率100%)'!$G$6</c:f>
              <c:strCache>
                <c:ptCount val="1"/>
                <c:pt idx="0">
                  <c:v>a1.2xlarge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'比較表(使用率100%)'!$C$7:$C$13</c:f>
              <c:strCache>
                <c:ptCount val="7"/>
                <c:pt idx="0">
                  <c:v>オハイオ</c:v>
                </c:pt>
                <c:pt idx="1">
                  <c:v>バージニア北</c:v>
                </c:pt>
                <c:pt idx="2">
                  <c:v>オレゴン</c:v>
                </c:pt>
                <c:pt idx="3">
                  <c:v>ムンバイ</c:v>
                </c:pt>
                <c:pt idx="4">
                  <c:v>シドニー</c:v>
                </c:pt>
                <c:pt idx="5">
                  <c:v>東京</c:v>
                </c:pt>
                <c:pt idx="6">
                  <c:v>フランクフルト</c:v>
                </c:pt>
              </c:strCache>
            </c:strRef>
          </c:cat>
          <c:val>
            <c:numRef>
              <c:f>'比較表(使用率100%)'!$G$7:$G$13</c:f>
              <c:numCache>
                <c:formatCode>[$$-409]#,##0.00_);[Red]\([$$-409]#,##0.00\)</c:formatCode>
                <c:ptCount val="7"/>
                <c:pt idx="0">
                  <c:v>149.33000000000001</c:v>
                </c:pt>
                <c:pt idx="1">
                  <c:v>149.33000000000001</c:v>
                </c:pt>
                <c:pt idx="2">
                  <c:v>149.33000000000001</c:v>
                </c:pt>
                <c:pt idx="3">
                  <c:v>149.33000000000001</c:v>
                </c:pt>
                <c:pt idx="4">
                  <c:v>195.01</c:v>
                </c:pt>
                <c:pt idx="5">
                  <c:v>187.98</c:v>
                </c:pt>
                <c:pt idx="6">
                  <c:v>170.41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AC-4D25-A30B-47B679B8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81760"/>
        <c:axId val="518089304"/>
      </c:barChart>
      <c:catAx>
        <c:axId val="5180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089304"/>
        <c:crosses val="autoZero"/>
        <c:auto val="1"/>
        <c:lblAlgn val="ctr"/>
        <c:lblOffset val="100"/>
        <c:noMultiLvlLbl val="0"/>
      </c:catAx>
      <c:valAx>
        <c:axId val="51808930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[Red]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081760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30</xdr:row>
      <xdr:rowOff>19050</xdr:rowOff>
    </xdr:from>
    <xdr:to>
      <xdr:col>14</xdr:col>
      <xdr:colOff>0</xdr:colOff>
      <xdr:row>46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14</xdr:row>
      <xdr:rowOff>0</xdr:rowOff>
    </xdr:from>
    <xdr:to>
      <xdr:col>6</xdr:col>
      <xdr:colOff>1085850</xdr:colOff>
      <xdr:row>33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3398;&#26657;&#29992;&#12459;&#12524;&#12531;&#12480;&#12540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レンダー"/>
    </sheetNames>
    <sheetDataSet>
      <sheetData sheetId="0">
        <row r="43">
          <cell r="C43" t="str">
            <v>11 月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Z126"/>
  <sheetViews>
    <sheetView tabSelected="1" topLeftCell="L13" zoomScaleNormal="100" workbookViewId="0">
      <selection activeCell="R27" sqref="R27"/>
    </sheetView>
  </sheetViews>
  <sheetFormatPr defaultRowHeight="13.5"/>
  <cols>
    <col min="1" max="2" width="9" style="3"/>
    <col min="3" max="3" width="12" style="3" bestFit="1" customWidth="1"/>
    <col min="4" max="4" width="11.625" style="3" bestFit="1" customWidth="1"/>
    <col min="5" max="5" width="11.5" style="3" bestFit="1" customWidth="1"/>
    <col min="6" max="6" width="10.5" style="3" bestFit="1" customWidth="1"/>
    <col min="7" max="7" width="10.375" style="3" bestFit="1" customWidth="1"/>
    <col min="8" max="8" width="2.875" style="3" bestFit="1" customWidth="1"/>
    <col min="9" max="10" width="11.375" style="3" bestFit="1" customWidth="1"/>
    <col min="11" max="11" width="10.375" style="3" bestFit="1" customWidth="1"/>
    <col min="12" max="13" width="9.125" style="3" bestFit="1" customWidth="1"/>
    <col min="14" max="14" width="9.875" style="3" bestFit="1" customWidth="1"/>
    <col min="15" max="15" width="10.875" style="3" bestFit="1" customWidth="1"/>
    <col min="16" max="16" width="7" style="3" bestFit="1" customWidth="1"/>
    <col min="17" max="18" width="10.875" style="3" bestFit="1" customWidth="1"/>
    <col min="19" max="19" width="11" style="3" bestFit="1" customWidth="1"/>
    <col min="20" max="20" width="11.25" style="3" customWidth="1"/>
    <col min="21" max="21" width="14.25" style="3" bestFit="1" customWidth="1"/>
    <col min="22" max="25" width="9" style="3"/>
    <col min="26" max="26" width="10.375" style="3" customWidth="1"/>
    <col min="27" max="16384" width="9" style="3"/>
  </cols>
  <sheetData>
    <row r="2" spans="3:26">
      <c r="C2" s="3" t="s">
        <v>49</v>
      </c>
    </row>
    <row r="3" spans="3:26" ht="18.75">
      <c r="C3" s="43" t="s">
        <v>48</v>
      </c>
      <c r="D3" s="43"/>
      <c r="E3" s="43"/>
      <c r="F3" s="43"/>
      <c r="L3" s="15" t="s">
        <v>14</v>
      </c>
      <c r="T3" s="15" t="s">
        <v>14</v>
      </c>
    </row>
    <row r="4" spans="3:26">
      <c r="C4" s="6">
        <f>COUNTA(C9:C31)</f>
        <v>21</v>
      </c>
      <c r="D4" s="6">
        <f>COUNTA(D9:D31)</f>
        <v>22</v>
      </c>
      <c r="E4" s="6">
        <f>COUNTA(E9:E31)</f>
        <v>23</v>
      </c>
      <c r="F4" s="6">
        <f>COUNTA(F9:F31)</f>
        <v>20</v>
      </c>
      <c r="G4" s="38">
        <f>SUM(C4:F4)</f>
        <v>86</v>
      </c>
      <c r="I4" s="13" t="s">
        <v>26</v>
      </c>
      <c r="J4" s="13"/>
      <c r="K4" s="13"/>
      <c r="L4" s="13"/>
      <c r="M4" s="37" t="s">
        <v>27</v>
      </c>
      <c r="N4" s="13">
        <f>F$5</f>
        <v>100</v>
      </c>
      <c r="O4" s="13" t="s">
        <v>28</v>
      </c>
      <c r="U4" s="5" t="s">
        <v>19</v>
      </c>
      <c r="V4" s="5"/>
      <c r="W4" s="5"/>
      <c r="X4" s="5"/>
      <c r="Z4" s="5"/>
    </row>
    <row r="5" spans="3:26">
      <c r="C5" s="3">
        <f>C4*$H$17</f>
        <v>105</v>
      </c>
      <c r="D5" s="3">
        <f t="shared" ref="D5:F5" si="0">D4*$H$17</f>
        <v>110</v>
      </c>
      <c r="E5" s="3">
        <f t="shared" si="0"/>
        <v>115</v>
      </c>
      <c r="F5" s="3">
        <f t="shared" si="0"/>
        <v>100</v>
      </c>
      <c r="G5" s="39">
        <f>SUM(C5:F5)</f>
        <v>430</v>
      </c>
      <c r="H5" s="40"/>
      <c r="J5" s="9"/>
      <c r="K5" s="20" t="s">
        <v>17</v>
      </c>
      <c r="L5" s="20" t="s">
        <v>10</v>
      </c>
      <c r="M5" s="20" t="s">
        <v>11</v>
      </c>
      <c r="N5" s="20" t="s">
        <v>12</v>
      </c>
      <c r="O5" s="13"/>
      <c r="R5" s="9"/>
      <c r="S5" s="1" t="s">
        <v>17</v>
      </c>
      <c r="T5" s="1" t="s">
        <v>10</v>
      </c>
      <c r="U5" s="1" t="s">
        <v>11</v>
      </c>
      <c r="V5" s="1" t="s">
        <v>12</v>
      </c>
    </row>
    <row r="6" spans="3:26">
      <c r="I6" s="50" t="s">
        <v>3</v>
      </c>
      <c r="J6" s="17" t="s">
        <v>0</v>
      </c>
      <c r="K6" s="19">
        <f>L6/2</f>
        <v>2.5499999999999998</v>
      </c>
      <c r="L6" s="19">
        <f>M6/2</f>
        <v>5.0999999999999996</v>
      </c>
      <c r="M6" s="19">
        <f>N6/2</f>
        <v>10.199999999999999</v>
      </c>
      <c r="N6" s="18">
        <f>(R27*$F$4)*$H$17</f>
        <v>20.399999999999999</v>
      </c>
      <c r="O6" s="13"/>
      <c r="Q6" s="45" t="s">
        <v>3</v>
      </c>
      <c r="R6" s="2" t="s">
        <v>0</v>
      </c>
      <c r="S6" s="4">
        <f>K6+K13+K20+K27</f>
        <v>10.975</v>
      </c>
      <c r="T6" s="4">
        <f>L6+L13+L20+L27</f>
        <v>21.95</v>
      </c>
      <c r="U6" s="4">
        <f>M6+M13+M20+M27</f>
        <v>43.9</v>
      </c>
      <c r="V6" s="4">
        <f>N6+N13+N20+N27</f>
        <v>87.8</v>
      </c>
    </row>
    <row r="7" spans="3:26">
      <c r="I7" s="50"/>
      <c r="J7" s="17" t="s">
        <v>4</v>
      </c>
      <c r="K7" s="19">
        <f t="shared" ref="K7:K8" si="1">L7/2</f>
        <v>2.5499999999999998</v>
      </c>
      <c r="L7" s="19">
        <f>M7/2</f>
        <v>5.0999999999999996</v>
      </c>
      <c r="M7" s="19">
        <f>N7/2</f>
        <v>10.199999999999999</v>
      </c>
      <c r="N7" s="18">
        <f>(R28*$F$4)*$H$17</f>
        <v>20.399999999999999</v>
      </c>
      <c r="O7" s="13"/>
      <c r="Q7" s="46"/>
      <c r="R7" s="2" t="s">
        <v>4</v>
      </c>
      <c r="S7" s="4">
        <f>K7+K14+K21+K28</f>
        <v>10.975</v>
      </c>
      <c r="T7" s="4">
        <f>L7+L14+L21+L28</f>
        <v>21.95</v>
      </c>
      <c r="U7" s="4">
        <f>M7+M14+M21+M28</f>
        <v>43.9</v>
      </c>
      <c r="V7" s="4">
        <f>N7+N14+N21+N28</f>
        <v>87.8</v>
      </c>
    </row>
    <row r="8" spans="3:26">
      <c r="I8" s="50"/>
      <c r="J8" s="17" t="s">
        <v>1</v>
      </c>
      <c r="K8" s="19">
        <f t="shared" si="1"/>
        <v>2.5499999999999998</v>
      </c>
      <c r="L8" s="19">
        <f>M8/2</f>
        <v>5.0999999999999996</v>
      </c>
      <c r="M8" s="19">
        <f>N8/2</f>
        <v>10.199999999999999</v>
      </c>
      <c r="N8" s="18">
        <f>(R29*$F$4)*$H$17</f>
        <v>20.399999999999999</v>
      </c>
      <c r="O8" s="13"/>
      <c r="Q8" s="47"/>
      <c r="R8" s="2" t="s">
        <v>1</v>
      </c>
      <c r="S8" s="4">
        <f>K8+K15+K22+K29</f>
        <v>10.975</v>
      </c>
      <c r="T8" s="4">
        <f>L8+L15+L22+L29</f>
        <v>21.95</v>
      </c>
      <c r="U8" s="4">
        <f>M8+M15+M22+M29</f>
        <v>43.9</v>
      </c>
      <c r="V8" s="4">
        <f>N8+N15+N22+N29</f>
        <v>87.8</v>
      </c>
    </row>
    <row r="9" spans="3:26">
      <c r="C9" s="41">
        <v>43770</v>
      </c>
      <c r="D9" s="41">
        <v>43801</v>
      </c>
      <c r="E9" s="41">
        <v>43831</v>
      </c>
      <c r="F9" s="41">
        <v>43864</v>
      </c>
      <c r="O9" s="13"/>
    </row>
    <row r="10" spans="3:26" ht="18.75">
      <c r="C10" s="41">
        <v>43773</v>
      </c>
      <c r="D10" s="41">
        <v>43802</v>
      </c>
      <c r="E10" s="41">
        <v>43832</v>
      </c>
      <c r="F10" s="41">
        <v>43865</v>
      </c>
      <c r="H10" s="13"/>
      <c r="L10" s="15" t="s">
        <v>14</v>
      </c>
      <c r="O10" s="13"/>
      <c r="W10" s="3" t="s">
        <v>20</v>
      </c>
    </row>
    <row r="11" spans="3:26">
      <c r="C11" s="41">
        <v>43774</v>
      </c>
      <c r="D11" s="41">
        <v>43803</v>
      </c>
      <c r="E11" s="41">
        <v>43833</v>
      </c>
      <c r="F11" s="41">
        <v>43866</v>
      </c>
      <c r="H11" s="13"/>
      <c r="I11" s="13" t="s">
        <v>26</v>
      </c>
      <c r="J11" s="13"/>
      <c r="K11" s="13"/>
      <c r="L11" s="13"/>
      <c r="M11" s="37" t="s">
        <v>27</v>
      </c>
      <c r="N11" s="13">
        <f>C$5</f>
        <v>105</v>
      </c>
      <c r="O11" s="13" t="s">
        <v>28</v>
      </c>
      <c r="R11" s="9"/>
      <c r="S11" s="1" t="s">
        <v>17</v>
      </c>
      <c r="T11" s="1" t="s">
        <v>10</v>
      </c>
      <c r="U11" s="1" t="s">
        <v>11</v>
      </c>
      <c r="V11" s="1" t="s">
        <v>12</v>
      </c>
    </row>
    <row r="12" spans="3:26">
      <c r="C12" s="41">
        <v>43775</v>
      </c>
      <c r="D12" s="41">
        <v>43804</v>
      </c>
      <c r="E12" s="41">
        <v>43836</v>
      </c>
      <c r="F12" s="41">
        <v>43867</v>
      </c>
      <c r="H12" s="13"/>
      <c r="J12" s="9"/>
      <c r="K12" s="22" t="s">
        <v>17</v>
      </c>
      <c r="L12" s="22" t="s">
        <v>10</v>
      </c>
      <c r="M12" s="22" t="s">
        <v>11</v>
      </c>
      <c r="N12" s="22" t="s">
        <v>12</v>
      </c>
      <c r="O12" s="13"/>
      <c r="Q12" s="45" t="s">
        <v>3</v>
      </c>
      <c r="R12" s="2" t="s">
        <v>0</v>
      </c>
      <c r="S12" s="32">
        <f t="shared" ref="S12:V14" si="2">S6*107.39</f>
        <v>1178.6052500000001</v>
      </c>
      <c r="T12" s="32">
        <f t="shared" si="2"/>
        <v>2357.2105000000001</v>
      </c>
      <c r="U12" s="32">
        <f t="shared" si="2"/>
        <v>4714.4210000000003</v>
      </c>
      <c r="V12" s="32">
        <f t="shared" si="2"/>
        <v>9428.8420000000006</v>
      </c>
    </row>
    <row r="13" spans="3:26">
      <c r="C13" s="41">
        <v>43776</v>
      </c>
      <c r="D13" s="41">
        <v>43805</v>
      </c>
      <c r="E13" s="41">
        <v>43837</v>
      </c>
      <c r="F13" s="41">
        <v>43868</v>
      </c>
      <c r="H13" s="13"/>
      <c r="I13" s="51" t="s">
        <v>3</v>
      </c>
      <c r="J13" s="25" t="s">
        <v>0</v>
      </c>
      <c r="K13" s="33">
        <f>L13/2</f>
        <v>2.6812499999999999</v>
      </c>
      <c r="L13" s="23">
        <f>M13/2</f>
        <v>5.3624999999999998</v>
      </c>
      <c r="M13" s="23">
        <f>N13/2</f>
        <v>10.725</v>
      </c>
      <c r="N13" s="21">
        <f>(R27*$C$4)*$H$17+0.03</f>
        <v>21.45</v>
      </c>
      <c r="O13" s="13"/>
      <c r="Q13" s="46"/>
      <c r="R13" s="2" t="s">
        <v>4</v>
      </c>
      <c r="S13" s="32">
        <f t="shared" si="2"/>
        <v>1178.6052500000001</v>
      </c>
      <c r="T13" s="32">
        <f t="shared" si="2"/>
        <v>2357.2105000000001</v>
      </c>
      <c r="U13" s="32">
        <f t="shared" si="2"/>
        <v>4714.4210000000003</v>
      </c>
      <c r="V13" s="32">
        <f t="shared" si="2"/>
        <v>9428.8420000000006</v>
      </c>
    </row>
    <row r="14" spans="3:26">
      <c r="C14" s="41">
        <v>43777</v>
      </c>
      <c r="D14" s="41">
        <v>43808</v>
      </c>
      <c r="E14" s="41">
        <v>43838</v>
      </c>
      <c r="F14" s="41">
        <v>43871</v>
      </c>
      <c r="H14" s="13"/>
      <c r="I14" s="51"/>
      <c r="J14" s="34" t="s">
        <v>4</v>
      </c>
      <c r="K14" s="33">
        <f t="shared" ref="K14:K15" si="3">L14/2</f>
        <v>2.6812499999999999</v>
      </c>
      <c r="L14" s="35">
        <f>M14/2</f>
        <v>5.3624999999999998</v>
      </c>
      <c r="M14" s="23">
        <f>N14/2</f>
        <v>10.725</v>
      </c>
      <c r="N14" s="21">
        <f t="shared" ref="N14:N15" si="4">(R28*$C$4)*$H$17+0.03</f>
        <v>21.45</v>
      </c>
      <c r="O14" s="13"/>
      <c r="Q14" s="47"/>
      <c r="R14" s="2" t="s">
        <v>1</v>
      </c>
      <c r="S14" s="32">
        <f t="shared" si="2"/>
        <v>1178.6052500000001</v>
      </c>
      <c r="T14" s="32">
        <f t="shared" si="2"/>
        <v>2357.2105000000001</v>
      </c>
      <c r="U14" s="32">
        <f t="shared" si="2"/>
        <v>4714.4210000000003</v>
      </c>
      <c r="V14" s="32">
        <f t="shared" si="2"/>
        <v>9428.8420000000006</v>
      </c>
    </row>
    <row r="15" spans="3:26">
      <c r="C15" s="41">
        <v>43780</v>
      </c>
      <c r="D15" s="41">
        <v>43809</v>
      </c>
      <c r="E15" s="41">
        <v>43839</v>
      </c>
      <c r="F15" s="41">
        <v>43872</v>
      </c>
      <c r="H15" s="13"/>
      <c r="I15" s="51"/>
      <c r="J15" s="34" t="s">
        <v>1</v>
      </c>
      <c r="K15" s="33">
        <f t="shared" si="3"/>
        <v>2.6812499999999999</v>
      </c>
      <c r="L15" s="35">
        <f>M15/2</f>
        <v>5.3624999999999998</v>
      </c>
      <c r="M15" s="23">
        <f>N15/2</f>
        <v>10.725</v>
      </c>
      <c r="N15" s="21">
        <f t="shared" si="4"/>
        <v>21.45</v>
      </c>
      <c r="O15" s="13"/>
    </row>
    <row r="16" spans="3:26" ht="14.25" thickBot="1">
      <c r="C16" s="41">
        <v>43781</v>
      </c>
      <c r="D16" s="41">
        <v>43810</v>
      </c>
      <c r="E16" s="41">
        <v>43840</v>
      </c>
      <c r="F16" s="41">
        <v>43873</v>
      </c>
      <c r="O16" s="13"/>
    </row>
    <row r="17" spans="3:25" ht="19.5" thickBot="1">
      <c r="C17" s="41">
        <v>43782</v>
      </c>
      <c r="D17" s="41">
        <v>43811</v>
      </c>
      <c r="E17" s="41">
        <v>43843</v>
      </c>
      <c r="F17" s="41">
        <v>43874</v>
      </c>
      <c r="G17" s="37" t="s">
        <v>30</v>
      </c>
      <c r="H17" s="60">
        <v>5</v>
      </c>
      <c r="I17" s="59" t="s">
        <v>29</v>
      </c>
      <c r="L17" s="15" t="s">
        <v>14</v>
      </c>
      <c r="O17" s="13"/>
      <c r="P17" s="13"/>
    </row>
    <row r="18" spans="3:25">
      <c r="C18" s="41">
        <v>43783</v>
      </c>
      <c r="D18" s="41">
        <v>43812</v>
      </c>
      <c r="E18" s="41">
        <v>43844</v>
      </c>
      <c r="F18" s="41">
        <v>43875</v>
      </c>
      <c r="H18" s="41"/>
      <c r="I18" s="13" t="s">
        <v>26</v>
      </c>
      <c r="J18" s="13"/>
      <c r="K18" s="13"/>
      <c r="L18" s="13"/>
      <c r="M18" s="37" t="s">
        <v>27</v>
      </c>
      <c r="N18" s="13">
        <f>D$5</f>
        <v>110</v>
      </c>
      <c r="O18" s="13" t="s">
        <v>28</v>
      </c>
      <c r="P18" s="13"/>
      <c r="Q18" s="5" t="s">
        <v>40</v>
      </c>
      <c r="R18" s="5" t="s">
        <v>31</v>
      </c>
      <c r="S18" s="5" t="s">
        <v>32</v>
      </c>
      <c r="T18" s="5" t="s">
        <v>33</v>
      </c>
      <c r="U18" s="5" t="s">
        <v>41</v>
      </c>
      <c r="V18" s="5" t="s">
        <v>43</v>
      </c>
      <c r="W18" s="13"/>
    </row>
    <row r="19" spans="3:25" ht="13.5" customHeight="1">
      <c r="C19" s="41">
        <v>43784</v>
      </c>
      <c r="D19" s="41">
        <v>43815</v>
      </c>
      <c r="E19" s="41">
        <v>43845</v>
      </c>
      <c r="F19" s="41">
        <v>43878</v>
      </c>
      <c r="J19" s="9"/>
      <c r="K19" s="28" t="s">
        <v>17</v>
      </c>
      <c r="L19" s="28" t="s">
        <v>10</v>
      </c>
      <c r="M19" s="28" t="s">
        <v>11</v>
      </c>
      <c r="N19" s="28" t="s">
        <v>12</v>
      </c>
      <c r="O19" s="13"/>
      <c r="Q19" s="1" t="s">
        <v>17</v>
      </c>
      <c r="R19" s="42" t="s">
        <v>36</v>
      </c>
      <c r="S19" s="42" t="s">
        <v>44</v>
      </c>
      <c r="T19" s="53" t="s">
        <v>34</v>
      </c>
      <c r="U19" s="53" t="s">
        <v>35</v>
      </c>
      <c r="V19" s="53" t="s">
        <v>42</v>
      </c>
      <c r="W19" s="13"/>
    </row>
    <row r="20" spans="3:25">
      <c r="C20" s="41">
        <v>43787</v>
      </c>
      <c r="D20" s="41">
        <v>43816</v>
      </c>
      <c r="E20" s="41">
        <v>43846</v>
      </c>
      <c r="F20" s="41">
        <v>43879</v>
      </c>
      <c r="I20" s="52" t="s">
        <v>3</v>
      </c>
      <c r="J20" s="26" t="s">
        <v>0</v>
      </c>
      <c r="K20" s="27">
        <f>L20/2</f>
        <v>2.8062500000000004</v>
      </c>
      <c r="L20" s="27">
        <f t="shared" ref="L20:M22" si="5">M20/2</f>
        <v>5.6125000000000007</v>
      </c>
      <c r="M20" s="27">
        <f>N20/2</f>
        <v>11.225000000000001</v>
      </c>
      <c r="N20" s="27">
        <f>4.49*$H$17</f>
        <v>22.450000000000003</v>
      </c>
      <c r="O20" s="13"/>
      <c r="Q20" s="1" t="s">
        <v>10</v>
      </c>
      <c r="R20" s="42" t="s">
        <v>37</v>
      </c>
      <c r="S20" s="42" t="s">
        <v>45</v>
      </c>
      <c r="T20" s="46"/>
      <c r="U20" s="46"/>
      <c r="V20" s="54"/>
      <c r="W20" s="13"/>
    </row>
    <row r="21" spans="3:25">
      <c r="C21" s="41">
        <v>43788</v>
      </c>
      <c r="D21" s="41">
        <v>43817</v>
      </c>
      <c r="E21" s="41">
        <v>43847</v>
      </c>
      <c r="F21" s="41">
        <v>43880</v>
      </c>
      <c r="I21" s="52"/>
      <c r="J21" s="26" t="s">
        <v>4</v>
      </c>
      <c r="K21" s="27">
        <f t="shared" ref="K21:K22" si="6">L21/2</f>
        <v>2.8062500000000004</v>
      </c>
      <c r="L21" s="27">
        <f t="shared" si="5"/>
        <v>5.6125000000000007</v>
      </c>
      <c r="M21" s="27">
        <f t="shared" si="5"/>
        <v>11.225000000000001</v>
      </c>
      <c r="N21" s="27">
        <f>4.49*$H$17</f>
        <v>22.450000000000003</v>
      </c>
      <c r="O21" s="13"/>
      <c r="Q21" s="1" t="s">
        <v>11</v>
      </c>
      <c r="R21" s="42" t="s">
        <v>38</v>
      </c>
      <c r="S21" s="42" t="s">
        <v>46</v>
      </c>
      <c r="T21" s="46"/>
      <c r="U21" s="46"/>
      <c r="V21" s="54"/>
      <c r="W21" s="13"/>
      <c r="X21" s="13"/>
      <c r="Y21" s="13"/>
    </row>
    <row r="22" spans="3:25">
      <c r="C22" s="41">
        <v>43789</v>
      </c>
      <c r="D22" s="41">
        <v>43818</v>
      </c>
      <c r="E22" s="41">
        <v>43850</v>
      </c>
      <c r="F22" s="41">
        <v>43881</v>
      </c>
      <c r="I22" s="52"/>
      <c r="J22" s="26" t="s">
        <v>1</v>
      </c>
      <c r="K22" s="27">
        <f t="shared" si="6"/>
        <v>2.8062500000000004</v>
      </c>
      <c r="L22" s="27">
        <f t="shared" si="5"/>
        <v>5.6125000000000007</v>
      </c>
      <c r="M22" s="27">
        <f t="shared" si="5"/>
        <v>11.225000000000001</v>
      </c>
      <c r="N22" s="27">
        <f>4.49*$H$17</f>
        <v>22.450000000000003</v>
      </c>
      <c r="O22" s="13"/>
      <c r="Q22" s="1" t="s">
        <v>12</v>
      </c>
      <c r="R22" s="42" t="s">
        <v>39</v>
      </c>
      <c r="S22" s="42" t="s">
        <v>47</v>
      </c>
      <c r="T22" s="47"/>
      <c r="U22" s="47"/>
      <c r="V22" s="55"/>
      <c r="W22" s="13"/>
      <c r="X22" s="13"/>
      <c r="Y22" s="13"/>
    </row>
    <row r="23" spans="3:25">
      <c r="C23" s="41">
        <v>43790</v>
      </c>
      <c r="D23" s="41">
        <v>43819</v>
      </c>
      <c r="E23" s="41">
        <v>43851</v>
      </c>
      <c r="F23" s="41">
        <v>43882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3:25" ht="18.75">
      <c r="C24" s="41">
        <v>43791</v>
      </c>
      <c r="D24" s="41">
        <v>43822</v>
      </c>
      <c r="E24" s="41">
        <v>43852</v>
      </c>
      <c r="F24" s="41">
        <v>43885</v>
      </c>
      <c r="L24" s="15" t="s">
        <v>14</v>
      </c>
      <c r="O24" s="13"/>
      <c r="Q24" s="61" t="s">
        <v>51</v>
      </c>
      <c r="R24" s="61"/>
      <c r="W24" s="13"/>
      <c r="X24" s="13"/>
      <c r="Y24" s="13"/>
    </row>
    <row r="25" spans="3:25">
      <c r="C25" s="41">
        <v>43794</v>
      </c>
      <c r="D25" s="41">
        <v>43823</v>
      </c>
      <c r="E25" s="41">
        <v>43853</v>
      </c>
      <c r="F25" s="41">
        <v>43886</v>
      </c>
      <c r="I25" s="13" t="s">
        <v>26</v>
      </c>
      <c r="J25" s="13"/>
      <c r="K25" s="13"/>
      <c r="L25" s="13"/>
      <c r="M25" s="37" t="s">
        <v>27</v>
      </c>
      <c r="N25" s="13">
        <f>E$5</f>
        <v>115</v>
      </c>
      <c r="O25" s="13" t="s">
        <v>28</v>
      </c>
      <c r="P25" s="13"/>
      <c r="Q25" s="13"/>
      <c r="R25" s="13">
        <v>1</v>
      </c>
      <c r="S25" s="13" t="s">
        <v>28</v>
      </c>
      <c r="T25" s="13"/>
      <c r="U25" s="13"/>
      <c r="V25" s="13"/>
      <c r="W25" s="13"/>
      <c r="X25" s="13"/>
      <c r="Y25" s="13"/>
    </row>
    <row r="26" spans="3:25">
      <c r="C26" s="41">
        <v>43795</v>
      </c>
      <c r="D26" s="41">
        <v>43824</v>
      </c>
      <c r="E26" s="41">
        <v>43854</v>
      </c>
      <c r="F26" s="41">
        <v>43887</v>
      </c>
      <c r="J26" s="9"/>
      <c r="K26" s="31" t="s">
        <v>17</v>
      </c>
      <c r="L26" s="31" t="s">
        <v>10</v>
      </c>
      <c r="M26" s="31" t="s">
        <v>11</v>
      </c>
      <c r="N26" s="31" t="s">
        <v>12</v>
      </c>
      <c r="Q26" s="37" t="s">
        <v>50</v>
      </c>
      <c r="R26" s="6" t="s">
        <v>12</v>
      </c>
      <c r="S26" s="8" t="s">
        <v>52</v>
      </c>
      <c r="T26" s="13"/>
      <c r="U26" s="13"/>
      <c r="V26" s="13"/>
    </row>
    <row r="27" spans="3:25">
      <c r="C27" s="41">
        <v>43796</v>
      </c>
      <c r="D27" s="41">
        <v>43825</v>
      </c>
      <c r="E27" s="41">
        <v>43857</v>
      </c>
      <c r="F27" s="41">
        <v>43888</v>
      </c>
      <c r="I27" s="49" t="s">
        <v>3</v>
      </c>
      <c r="J27" s="29" t="s">
        <v>0</v>
      </c>
      <c r="K27" s="30">
        <f>L27/2</f>
        <v>2.9375</v>
      </c>
      <c r="L27" s="30">
        <f t="shared" ref="L27:M29" si="7">M27/2</f>
        <v>5.875</v>
      </c>
      <c r="M27" s="30">
        <f>N27/2</f>
        <v>11.75</v>
      </c>
      <c r="N27" s="30">
        <f>4.7*$H$17</f>
        <v>23.5</v>
      </c>
      <c r="Q27" s="2" t="s">
        <v>0</v>
      </c>
      <c r="R27" s="62">
        <v>0.20399999999999999</v>
      </c>
      <c r="S27" s="64">
        <f>ROUNDUP(R27*107.19,0)</f>
        <v>22</v>
      </c>
      <c r="T27" s="13"/>
      <c r="U27" s="13"/>
      <c r="V27" s="13"/>
    </row>
    <row r="28" spans="3:25">
      <c r="C28" s="41">
        <v>43797</v>
      </c>
      <c r="D28" s="41">
        <v>43826</v>
      </c>
      <c r="E28" s="41">
        <v>43858</v>
      </c>
      <c r="F28" s="41">
        <v>43889</v>
      </c>
      <c r="I28" s="49"/>
      <c r="J28" s="29" t="s">
        <v>4</v>
      </c>
      <c r="K28" s="30">
        <f t="shared" ref="K28:K29" si="8">L28/2</f>
        <v>2.9375</v>
      </c>
      <c r="L28" s="30">
        <f t="shared" si="7"/>
        <v>5.875</v>
      </c>
      <c r="M28" s="30">
        <f t="shared" si="7"/>
        <v>11.75</v>
      </c>
      <c r="N28" s="30">
        <f>4.7*$H$17</f>
        <v>23.5</v>
      </c>
      <c r="Q28" s="2" t="s">
        <v>4</v>
      </c>
      <c r="R28" s="62">
        <v>0.20399999999999999</v>
      </c>
      <c r="S28" s="64">
        <f t="shared" ref="S28:S29" si="9">ROUNDUP(R28*107.19,0)</f>
        <v>22</v>
      </c>
      <c r="T28" s="13"/>
      <c r="U28" s="13"/>
      <c r="V28" s="13"/>
    </row>
    <row r="29" spans="3:25">
      <c r="C29" s="41">
        <v>43798</v>
      </c>
      <c r="D29" s="41">
        <v>43829</v>
      </c>
      <c r="E29" s="41">
        <v>43859</v>
      </c>
      <c r="I29" s="49"/>
      <c r="J29" s="29" t="s">
        <v>1</v>
      </c>
      <c r="K29" s="30">
        <f t="shared" si="8"/>
        <v>2.9375</v>
      </c>
      <c r="L29" s="30">
        <f t="shared" si="7"/>
        <v>5.875</v>
      </c>
      <c r="M29" s="30">
        <f t="shared" si="7"/>
        <v>11.75</v>
      </c>
      <c r="N29" s="30">
        <f>4.7*$H$17</f>
        <v>23.5</v>
      </c>
      <c r="Q29" s="2" t="s">
        <v>1</v>
      </c>
      <c r="R29" s="62">
        <v>0.20399999999999999</v>
      </c>
      <c r="S29" s="64">
        <f t="shared" si="9"/>
        <v>22</v>
      </c>
      <c r="T29" s="13"/>
      <c r="U29" s="13"/>
      <c r="V29" s="13"/>
    </row>
    <row r="30" spans="3:25">
      <c r="D30" s="41">
        <v>43830</v>
      </c>
      <c r="E30" s="41">
        <v>43860</v>
      </c>
      <c r="T30" s="13"/>
      <c r="U30" s="13"/>
      <c r="V30" s="13"/>
    </row>
    <row r="31" spans="3:25">
      <c r="E31" s="41">
        <v>43861</v>
      </c>
      <c r="P31" s="13"/>
      <c r="Q31" s="13"/>
      <c r="R31" s="13"/>
      <c r="S31" s="13"/>
      <c r="T31" s="13"/>
      <c r="U31" s="13"/>
      <c r="V31" s="13"/>
      <c r="W31" s="13"/>
      <c r="X31" s="13"/>
    </row>
    <row r="32" spans="3:25">
      <c r="P32" s="13"/>
      <c r="Q32" s="13"/>
      <c r="R32" s="13"/>
      <c r="S32" s="13"/>
      <c r="T32" s="13"/>
      <c r="U32" s="13"/>
      <c r="V32" s="13"/>
      <c r="W32" s="13"/>
      <c r="X32" s="13"/>
    </row>
    <row r="33" spans="9:24">
      <c r="P33" s="13"/>
      <c r="Q33" s="13"/>
      <c r="R33" s="13"/>
      <c r="S33" s="13"/>
      <c r="T33" s="13"/>
      <c r="U33" s="13"/>
      <c r="V33" s="13"/>
      <c r="W33" s="13"/>
      <c r="X33" s="13"/>
    </row>
    <row r="34" spans="9:24">
      <c r="P34" s="13" t="s">
        <v>54</v>
      </c>
      <c r="Q34" s="13" t="s">
        <v>55</v>
      </c>
      <c r="R34" s="37" t="s">
        <v>53</v>
      </c>
      <c r="S34" s="13"/>
      <c r="T34" s="13"/>
      <c r="U34" s="13"/>
      <c r="V34" s="13"/>
      <c r="W34" s="13"/>
      <c r="X34" s="13"/>
    </row>
    <row r="35" spans="9:24">
      <c r="P35" s="65">
        <v>1738</v>
      </c>
      <c r="Q35" s="63">
        <v>2200</v>
      </c>
      <c r="R35" s="13">
        <v>4</v>
      </c>
      <c r="S35" s="66">
        <f>P35*R35+Q35</f>
        <v>9152</v>
      </c>
      <c r="T35" s="13"/>
      <c r="U35" s="13"/>
      <c r="V35" s="13"/>
      <c r="W35" s="13"/>
      <c r="X35" s="13"/>
    </row>
    <row r="36" spans="9:24">
      <c r="P36" s="67">
        <f>S36/R36</f>
        <v>294.75</v>
      </c>
      <c r="Q36" s="37" t="s">
        <v>56</v>
      </c>
      <c r="R36" s="13">
        <v>4</v>
      </c>
      <c r="S36" s="65">
        <v>1179</v>
      </c>
      <c r="T36" s="13"/>
      <c r="U36" s="13"/>
      <c r="V36" s="13"/>
      <c r="W36" s="13"/>
      <c r="X36" s="13"/>
    </row>
    <row r="37" spans="9:24">
      <c r="P37" s="13"/>
      <c r="Q37" s="13"/>
      <c r="R37" s="13"/>
      <c r="S37" s="13"/>
      <c r="T37" s="13"/>
      <c r="U37" s="13"/>
      <c r="V37" s="13"/>
      <c r="W37" s="13"/>
      <c r="X37" s="13"/>
    </row>
    <row r="38" spans="9:24">
      <c r="P38" s="13"/>
      <c r="Q38" s="13"/>
      <c r="R38" s="13"/>
      <c r="S38" s="13"/>
      <c r="T38" s="13"/>
      <c r="U38" s="13"/>
      <c r="V38" s="13"/>
      <c r="W38" s="13"/>
      <c r="X38" s="13"/>
    </row>
    <row r="39" spans="9:24">
      <c r="P39" s="13"/>
      <c r="Q39" s="13"/>
      <c r="R39" s="13"/>
      <c r="S39" s="13"/>
      <c r="T39" s="13"/>
      <c r="U39" s="13"/>
      <c r="V39" s="13"/>
      <c r="W39" s="13"/>
      <c r="X39" s="13"/>
    </row>
    <row r="40" spans="9:24">
      <c r="P40" s="13"/>
      <c r="Q40" s="13"/>
      <c r="R40" s="13"/>
      <c r="S40" s="13"/>
      <c r="T40" s="13"/>
      <c r="U40" s="13"/>
      <c r="V40" s="13"/>
      <c r="W40" s="13"/>
      <c r="X40" s="13"/>
    </row>
    <row r="43" spans="9:24">
      <c r="I43" s="13"/>
      <c r="J43" s="13"/>
      <c r="K43" s="13"/>
      <c r="L43" s="13"/>
      <c r="M43" s="13"/>
      <c r="N43" s="13"/>
      <c r="O43" s="13"/>
      <c r="P43" s="13"/>
    </row>
    <row r="44" spans="9:24">
      <c r="I44" s="13"/>
      <c r="J44" s="13"/>
      <c r="K44" s="13"/>
      <c r="L44" s="13"/>
      <c r="M44" s="13"/>
      <c r="N44" s="13"/>
      <c r="O44" s="13"/>
      <c r="P44" s="13"/>
    </row>
    <row r="54" spans="6:16">
      <c r="F54" s="13"/>
      <c r="G54" s="13"/>
      <c r="H54" s="13"/>
    </row>
    <row r="55" spans="6:16">
      <c r="F55" s="13"/>
      <c r="G55" s="13"/>
      <c r="H55" s="13"/>
    </row>
    <row r="56" spans="6:16"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92" spans="10:10">
      <c r="J92" s="41"/>
    </row>
    <row r="93" spans="10:10">
      <c r="J93" s="41"/>
    </row>
    <row r="94" spans="10:10">
      <c r="J94" s="41"/>
    </row>
    <row r="95" spans="10:10">
      <c r="J95" s="41"/>
    </row>
    <row r="96" spans="10:10">
      <c r="J96" s="41"/>
    </row>
    <row r="97" spans="10:10">
      <c r="J97" s="41"/>
    </row>
    <row r="98" spans="10:10">
      <c r="J98" s="41"/>
    </row>
    <row r="99" spans="10:10">
      <c r="J99" s="41"/>
    </row>
    <row r="100" spans="10:10">
      <c r="J100" s="41"/>
    </row>
    <row r="101" spans="10:10">
      <c r="J101" s="41"/>
    </row>
    <row r="102" spans="10:10">
      <c r="J102" s="41"/>
    </row>
    <row r="103" spans="10:10">
      <c r="J103" s="41"/>
    </row>
    <row r="104" spans="10:10">
      <c r="J104" s="41"/>
    </row>
    <row r="105" spans="10:10">
      <c r="J105" s="41"/>
    </row>
    <row r="106" spans="10:10">
      <c r="J106" s="41"/>
    </row>
    <row r="107" spans="10:10">
      <c r="J107" s="41"/>
    </row>
    <row r="108" spans="10:10">
      <c r="J108" s="41"/>
    </row>
    <row r="109" spans="10:10">
      <c r="J109" s="41"/>
    </row>
    <row r="110" spans="10:10">
      <c r="J110" s="41"/>
    </row>
    <row r="111" spans="10:10">
      <c r="J111" s="41"/>
    </row>
    <row r="112" spans="10:10">
      <c r="J112" s="41"/>
    </row>
    <row r="113" spans="10:10">
      <c r="J113" s="41"/>
    </row>
    <row r="114" spans="10:10">
      <c r="J114" s="41"/>
    </row>
    <row r="115" spans="10:10">
      <c r="J115" s="41"/>
    </row>
    <row r="116" spans="10:10">
      <c r="J116" s="41"/>
    </row>
    <row r="117" spans="10:10">
      <c r="J117" s="41"/>
    </row>
    <row r="118" spans="10:10">
      <c r="J118" s="41"/>
    </row>
    <row r="119" spans="10:10">
      <c r="J119" s="41"/>
    </row>
    <row r="120" spans="10:10">
      <c r="J120" s="41"/>
    </row>
    <row r="121" spans="10:10">
      <c r="J121" s="41"/>
    </row>
    <row r="122" spans="10:10">
      <c r="J122" s="41"/>
    </row>
    <row r="123" spans="10:10">
      <c r="J123" s="41"/>
    </row>
    <row r="124" spans="10:10">
      <c r="J124" s="41"/>
    </row>
    <row r="125" spans="10:10">
      <c r="J125" s="41"/>
    </row>
    <row r="126" spans="10:10">
      <c r="J126" s="41"/>
    </row>
  </sheetData>
  <mergeCells count="11">
    <mergeCell ref="Q24:R24"/>
    <mergeCell ref="I20:I22"/>
    <mergeCell ref="I27:I29"/>
    <mergeCell ref="C3:F3"/>
    <mergeCell ref="I6:I8"/>
    <mergeCell ref="I13:I15"/>
    <mergeCell ref="T19:T22"/>
    <mergeCell ref="U19:U22"/>
    <mergeCell ref="V19:V22"/>
    <mergeCell ref="Q12:Q14"/>
    <mergeCell ref="Q6:Q8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126"/>
  <sheetViews>
    <sheetView topLeftCell="C1" zoomScaleNormal="100" workbookViewId="0">
      <selection activeCell="C17" sqref="C17"/>
    </sheetView>
  </sheetViews>
  <sheetFormatPr defaultRowHeight="13.5"/>
  <cols>
    <col min="1" max="2" width="9" style="3"/>
    <col min="3" max="3" width="12" style="3" bestFit="1" customWidth="1"/>
    <col min="4" max="4" width="11.625" style="3" bestFit="1" customWidth="1"/>
    <col min="5" max="5" width="11.5" style="3" bestFit="1" customWidth="1"/>
    <col min="6" max="6" width="10.5" style="3" bestFit="1" customWidth="1"/>
    <col min="7" max="7" width="10.25" style="3" bestFit="1" customWidth="1"/>
    <col min="8" max="8" width="11.5" style="3" bestFit="1" customWidth="1"/>
    <col min="9" max="10" width="11.375" style="3" bestFit="1" customWidth="1"/>
    <col min="11" max="11" width="10.375" style="3" bestFit="1" customWidth="1"/>
    <col min="12" max="14" width="9.125" style="3" bestFit="1" customWidth="1"/>
    <col min="15" max="15" width="9" style="3"/>
    <col min="16" max="16" width="25.875" style="3" customWidth="1"/>
    <col min="17" max="18" width="9" style="3"/>
    <col min="19" max="19" width="10.875" style="3" bestFit="1" customWidth="1"/>
    <col min="20" max="23" width="9.125" style="3" bestFit="1" customWidth="1"/>
    <col min="24" max="25" width="9" style="3"/>
    <col min="26" max="26" width="10.375" style="3" customWidth="1"/>
    <col min="27" max="16384" width="9" style="3"/>
  </cols>
  <sheetData>
    <row r="2" spans="3:26">
      <c r="G2" s="13"/>
      <c r="H2" s="13"/>
    </row>
    <row r="3" spans="3:26" ht="18.75">
      <c r="C3" s="56" t="s">
        <v>18</v>
      </c>
      <c r="D3" s="57"/>
      <c r="E3" s="57"/>
      <c r="F3" s="58"/>
      <c r="G3" s="13"/>
      <c r="H3" s="13"/>
      <c r="L3" s="15" t="s">
        <v>14</v>
      </c>
      <c r="U3" s="15" t="s">
        <v>14</v>
      </c>
    </row>
    <row r="4" spans="3:26">
      <c r="C4" s="6">
        <f>COUNTA(C9:C31)</f>
        <v>21</v>
      </c>
      <c r="D4" s="6">
        <f>COUNTA(D9:D31)</f>
        <v>22</v>
      </c>
      <c r="E4" s="6">
        <f>COUNTA(E9:E31)</f>
        <v>23</v>
      </c>
      <c r="F4" s="6">
        <f>COUNTA(F9:F31)</f>
        <v>20</v>
      </c>
      <c r="G4" s="13"/>
      <c r="H4" s="13"/>
      <c r="I4" s="44" t="s">
        <v>21</v>
      </c>
      <c r="J4" s="44"/>
      <c r="K4" s="44"/>
      <c r="L4" s="44"/>
      <c r="M4" s="44"/>
      <c r="N4" s="44"/>
      <c r="O4" s="44"/>
      <c r="P4" s="44"/>
      <c r="V4" s="8" t="s">
        <v>19</v>
      </c>
      <c r="W4" s="8"/>
      <c r="X4" s="8"/>
      <c r="Y4" s="8"/>
      <c r="Z4" s="8"/>
    </row>
    <row r="5" spans="3:26">
      <c r="C5" s="3">
        <f>C4*$H$17</f>
        <v>42</v>
      </c>
      <c r="D5" s="3">
        <f t="shared" ref="D5:F5" si="0">D4*$H$17</f>
        <v>44</v>
      </c>
      <c r="E5" s="3">
        <f t="shared" si="0"/>
        <v>46</v>
      </c>
      <c r="F5" s="3">
        <f t="shared" si="0"/>
        <v>40</v>
      </c>
      <c r="G5" s="13"/>
      <c r="H5" s="13"/>
      <c r="J5" s="9"/>
      <c r="K5" s="20" t="s">
        <v>17</v>
      </c>
      <c r="L5" s="20" t="s">
        <v>10</v>
      </c>
      <c r="M5" s="20" t="s">
        <v>11</v>
      </c>
      <c r="N5" s="20" t="s">
        <v>12</v>
      </c>
      <c r="S5" s="9"/>
      <c r="T5" s="6" t="s">
        <v>17</v>
      </c>
      <c r="U5" s="6" t="s">
        <v>10</v>
      </c>
      <c r="V5" s="6" t="s">
        <v>11</v>
      </c>
      <c r="W5" s="6" t="s">
        <v>12</v>
      </c>
    </row>
    <row r="6" spans="3:26">
      <c r="I6" s="50" t="s">
        <v>3</v>
      </c>
      <c r="J6" s="17" t="s">
        <v>0</v>
      </c>
      <c r="K6" s="19">
        <f>L6/2+0.01</f>
        <v>1.03</v>
      </c>
      <c r="L6" s="19">
        <f t="shared" ref="L6:M8" si="1">M6/2</f>
        <v>2.04</v>
      </c>
      <c r="M6" s="19">
        <f t="shared" si="1"/>
        <v>4.08</v>
      </c>
      <c r="N6" s="18">
        <f>4.08*$H$17</f>
        <v>8.16</v>
      </c>
      <c r="R6" s="45" t="s">
        <v>3</v>
      </c>
      <c r="S6" s="2" t="s">
        <v>0</v>
      </c>
      <c r="T6" s="4">
        <f t="shared" ref="T6:W8" si="2">K6+K13+K20+K27</f>
        <v>4.43</v>
      </c>
      <c r="U6" s="4">
        <f t="shared" si="2"/>
        <v>8.7800000000000011</v>
      </c>
      <c r="V6" s="4">
        <f t="shared" si="2"/>
        <v>17.560000000000002</v>
      </c>
      <c r="W6" s="4">
        <f t="shared" si="2"/>
        <v>35.120000000000005</v>
      </c>
    </row>
    <row r="7" spans="3:26">
      <c r="I7" s="50"/>
      <c r="J7" s="17" t="s">
        <v>4</v>
      </c>
      <c r="K7" s="19">
        <f>L7/2+0.01</f>
        <v>1.03</v>
      </c>
      <c r="L7" s="19">
        <f t="shared" si="1"/>
        <v>2.04</v>
      </c>
      <c r="M7" s="19">
        <f t="shared" si="1"/>
        <v>4.08</v>
      </c>
      <c r="N7" s="18">
        <f t="shared" ref="N7:N8" si="3">4.08*$H$17</f>
        <v>8.16</v>
      </c>
      <c r="R7" s="46"/>
      <c r="S7" s="2" t="s">
        <v>4</v>
      </c>
      <c r="T7" s="4">
        <f t="shared" si="2"/>
        <v>4.43</v>
      </c>
      <c r="U7" s="4">
        <f t="shared" si="2"/>
        <v>8.7800000000000011</v>
      </c>
      <c r="V7" s="4">
        <f t="shared" si="2"/>
        <v>17.560000000000002</v>
      </c>
      <c r="W7" s="4">
        <f t="shared" si="2"/>
        <v>35.120000000000005</v>
      </c>
    </row>
    <row r="8" spans="3:26">
      <c r="I8" s="50"/>
      <c r="J8" s="17" t="s">
        <v>1</v>
      </c>
      <c r="K8" s="19">
        <f>L8/2+0.01</f>
        <v>1.03</v>
      </c>
      <c r="L8" s="19">
        <f t="shared" si="1"/>
        <v>2.04</v>
      </c>
      <c r="M8" s="19">
        <f t="shared" si="1"/>
        <v>4.08</v>
      </c>
      <c r="N8" s="18">
        <f t="shared" si="3"/>
        <v>8.16</v>
      </c>
      <c r="P8" s="16"/>
      <c r="R8" s="47"/>
      <c r="S8" s="2" t="s">
        <v>1</v>
      </c>
      <c r="T8" s="4">
        <f t="shared" si="2"/>
        <v>4.43</v>
      </c>
      <c r="U8" s="4">
        <f t="shared" si="2"/>
        <v>8.7800000000000011</v>
      </c>
      <c r="V8" s="4">
        <f t="shared" si="2"/>
        <v>17.560000000000002</v>
      </c>
      <c r="W8" s="4">
        <f t="shared" si="2"/>
        <v>35.120000000000005</v>
      </c>
    </row>
    <row r="9" spans="3:26">
      <c r="C9" s="41">
        <v>43770</v>
      </c>
      <c r="D9" s="41">
        <v>43801</v>
      </c>
      <c r="E9" s="41">
        <v>43831</v>
      </c>
      <c r="F9" s="41">
        <v>43864</v>
      </c>
    </row>
    <row r="10" spans="3:26" ht="18.75">
      <c r="C10" s="41">
        <v>43773</v>
      </c>
      <c r="D10" s="41">
        <v>43802</v>
      </c>
      <c r="E10" s="41">
        <v>43832</v>
      </c>
      <c r="F10" s="41">
        <v>43865</v>
      </c>
      <c r="H10" s="13"/>
      <c r="L10" s="15" t="s">
        <v>14</v>
      </c>
      <c r="X10" s="3" t="s">
        <v>20</v>
      </c>
    </row>
    <row r="11" spans="3:26">
      <c r="C11" s="41">
        <v>43774</v>
      </c>
      <c r="D11" s="41">
        <v>43803</v>
      </c>
      <c r="E11" s="41">
        <v>43833</v>
      </c>
      <c r="F11" s="41">
        <v>43866</v>
      </c>
      <c r="H11" s="13"/>
      <c r="M11" s="48" t="s">
        <v>22</v>
      </c>
      <c r="N11" s="48"/>
      <c r="O11" s="48"/>
      <c r="P11" s="48"/>
      <c r="S11" s="9"/>
      <c r="T11" s="6" t="s">
        <v>17</v>
      </c>
      <c r="U11" s="6" t="s">
        <v>10</v>
      </c>
      <c r="V11" s="6" t="s">
        <v>11</v>
      </c>
      <c r="W11" s="6" t="s">
        <v>12</v>
      </c>
    </row>
    <row r="12" spans="3:26">
      <c r="C12" s="41">
        <v>43775</v>
      </c>
      <c r="D12" s="41">
        <v>43804</v>
      </c>
      <c r="E12" s="41">
        <v>43836</v>
      </c>
      <c r="F12" s="41">
        <v>43867</v>
      </c>
      <c r="H12" s="13"/>
      <c r="J12" s="9"/>
      <c r="K12" s="24" t="s">
        <v>17</v>
      </c>
      <c r="L12" s="24" t="s">
        <v>10</v>
      </c>
      <c r="M12" s="24" t="s">
        <v>11</v>
      </c>
      <c r="N12" s="24" t="s">
        <v>12</v>
      </c>
      <c r="Q12" s="13"/>
      <c r="R12" s="45" t="s">
        <v>3</v>
      </c>
      <c r="S12" s="2" t="s">
        <v>0</v>
      </c>
      <c r="T12" s="32">
        <f t="shared" ref="T12:W14" si="4">T6*107.39</f>
        <v>475.73769999999996</v>
      </c>
      <c r="U12" s="32">
        <f t="shared" si="4"/>
        <v>942.88420000000008</v>
      </c>
      <c r="V12" s="32">
        <f t="shared" si="4"/>
        <v>1885.7684000000002</v>
      </c>
      <c r="W12" s="32">
        <f t="shared" si="4"/>
        <v>3771.5368000000003</v>
      </c>
    </row>
    <row r="13" spans="3:26">
      <c r="C13" s="41">
        <v>43776</v>
      </c>
      <c r="D13" s="41">
        <v>43805</v>
      </c>
      <c r="E13" s="41">
        <v>43837</v>
      </c>
      <c r="F13" s="41">
        <v>43868</v>
      </c>
      <c r="H13" s="13"/>
      <c r="I13" s="51" t="s">
        <v>3</v>
      </c>
      <c r="J13" s="25" t="s">
        <v>0</v>
      </c>
      <c r="K13" s="33">
        <f>L13/2+0.01</f>
        <v>1.0825</v>
      </c>
      <c r="L13" s="23">
        <f t="shared" ref="L13:M15" si="5">M13/2</f>
        <v>2.145</v>
      </c>
      <c r="M13" s="23">
        <f t="shared" si="5"/>
        <v>4.29</v>
      </c>
      <c r="N13" s="21">
        <f>4.29*$H$17</f>
        <v>8.58</v>
      </c>
      <c r="Q13" s="13"/>
      <c r="R13" s="46"/>
      <c r="S13" s="2" t="s">
        <v>4</v>
      </c>
      <c r="T13" s="32">
        <f t="shared" si="4"/>
        <v>475.73769999999996</v>
      </c>
      <c r="U13" s="32">
        <f t="shared" si="4"/>
        <v>942.88420000000008</v>
      </c>
      <c r="V13" s="32">
        <f t="shared" si="4"/>
        <v>1885.7684000000002</v>
      </c>
      <c r="W13" s="32">
        <f t="shared" si="4"/>
        <v>3771.5368000000003</v>
      </c>
    </row>
    <row r="14" spans="3:26">
      <c r="C14" s="41">
        <v>43777</v>
      </c>
      <c r="D14" s="41">
        <v>43808</v>
      </c>
      <c r="E14" s="41">
        <v>43838</v>
      </c>
      <c r="F14" s="41">
        <v>43871</v>
      </c>
      <c r="H14" s="13"/>
      <c r="I14" s="51"/>
      <c r="J14" s="34" t="s">
        <v>4</v>
      </c>
      <c r="K14" s="36">
        <f>L14/2+0.01</f>
        <v>1.0825</v>
      </c>
      <c r="L14" s="35">
        <f t="shared" si="5"/>
        <v>2.145</v>
      </c>
      <c r="M14" s="23">
        <f t="shared" si="5"/>
        <v>4.29</v>
      </c>
      <c r="N14" s="21">
        <f t="shared" ref="N14:N15" si="6">4.29*$H$17</f>
        <v>8.58</v>
      </c>
      <c r="Q14" s="13"/>
      <c r="R14" s="47"/>
      <c r="S14" s="2" t="s">
        <v>1</v>
      </c>
      <c r="T14" s="32">
        <f t="shared" si="4"/>
        <v>475.73769999999996</v>
      </c>
      <c r="U14" s="32">
        <f t="shared" si="4"/>
        <v>942.88420000000008</v>
      </c>
      <c r="V14" s="32">
        <f t="shared" si="4"/>
        <v>1885.7684000000002</v>
      </c>
      <c r="W14" s="32">
        <f t="shared" si="4"/>
        <v>3771.5368000000003</v>
      </c>
    </row>
    <row r="15" spans="3:26">
      <c r="C15" s="41">
        <v>43780</v>
      </c>
      <c r="D15" s="41">
        <v>43809</v>
      </c>
      <c r="E15" s="41">
        <v>43839</v>
      </c>
      <c r="F15" s="41">
        <v>43872</v>
      </c>
      <c r="H15" s="13"/>
      <c r="I15" s="51"/>
      <c r="J15" s="34" t="s">
        <v>1</v>
      </c>
      <c r="K15" s="36">
        <f>L15/2+0.01</f>
        <v>1.0825</v>
      </c>
      <c r="L15" s="35">
        <f t="shared" si="5"/>
        <v>2.145</v>
      </c>
      <c r="M15" s="23">
        <f t="shared" si="5"/>
        <v>4.29</v>
      </c>
      <c r="N15" s="21">
        <f t="shared" si="6"/>
        <v>8.58</v>
      </c>
      <c r="Q15" s="13"/>
      <c r="R15" s="13"/>
      <c r="S15" s="13"/>
      <c r="T15" s="13"/>
      <c r="U15" s="13"/>
      <c r="V15" s="13"/>
      <c r="W15" s="13"/>
      <c r="X15" s="13"/>
    </row>
    <row r="16" spans="3:26">
      <c r="C16" s="41">
        <v>43781</v>
      </c>
      <c r="D16" s="41">
        <v>43810</v>
      </c>
      <c r="E16" s="41">
        <v>43840</v>
      </c>
      <c r="F16" s="41">
        <v>43873</v>
      </c>
    </row>
    <row r="17" spans="3:25" ht="18.75">
      <c r="C17" s="41">
        <v>43782</v>
      </c>
      <c r="D17" s="41">
        <v>43811</v>
      </c>
      <c r="E17" s="41">
        <v>43843</v>
      </c>
      <c r="F17" s="41">
        <v>43874</v>
      </c>
      <c r="H17" s="6">
        <v>2</v>
      </c>
      <c r="I17" s="2" t="s">
        <v>25</v>
      </c>
      <c r="L17" s="15" t="s">
        <v>14</v>
      </c>
    </row>
    <row r="18" spans="3:25">
      <c r="C18" s="41">
        <v>43783</v>
      </c>
      <c r="D18" s="41">
        <v>43812</v>
      </c>
      <c r="E18" s="41">
        <v>43844</v>
      </c>
      <c r="F18" s="41">
        <v>43875</v>
      </c>
      <c r="M18" s="48" t="s">
        <v>23</v>
      </c>
      <c r="N18" s="48"/>
      <c r="O18" s="48"/>
      <c r="P18" s="48"/>
    </row>
    <row r="19" spans="3:25">
      <c r="C19" s="41">
        <v>43784</v>
      </c>
      <c r="D19" s="41">
        <v>43815</v>
      </c>
      <c r="E19" s="41">
        <v>43845</v>
      </c>
      <c r="F19" s="41">
        <v>43878</v>
      </c>
      <c r="J19" s="9"/>
      <c r="K19" s="28" t="s">
        <v>17</v>
      </c>
      <c r="L19" s="28" t="s">
        <v>10</v>
      </c>
      <c r="M19" s="28" t="s">
        <v>11</v>
      </c>
      <c r="N19" s="28" t="s">
        <v>12</v>
      </c>
    </row>
    <row r="20" spans="3:25">
      <c r="C20" s="41">
        <v>43787</v>
      </c>
      <c r="D20" s="41">
        <v>43816</v>
      </c>
      <c r="E20" s="41">
        <v>43846</v>
      </c>
      <c r="F20" s="41">
        <v>43879</v>
      </c>
      <c r="I20" s="52" t="s">
        <v>3</v>
      </c>
      <c r="J20" s="26" t="s">
        <v>0</v>
      </c>
      <c r="K20" s="27">
        <f>L20/2+0.01</f>
        <v>1.1325000000000001</v>
      </c>
      <c r="L20" s="27">
        <f t="shared" ref="L20" si="7">M20/2</f>
        <v>2.2450000000000001</v>
      </c>
      <c r="M20" s="27">
        <f>N20/2</f>
        <v>4.49</v>
      </c>
      <c r="N20" s="27">
        <f>4.49*$H$17</f>
        <v>8.98</v>
      </c>
    </row>
    <row r="21" spans="3:25">
      <c r="C21" s="41">
        <v>43788</v>
      </c>
      <c r="D21" s="41">
        <v>43817</v>
      </c>
      <c r="E21" s="41">
        <v>43847</v>
      </c>
      <c r="F21" s="41">
        <v>43880</v>
      </c>
      <c r="I21" s="52"/>
      <c r="J21" s="26" t="s">
        <v>4</v>
      </c>
      <c r="K21" s="27">
        <f t="shared" ref="K21:K22" si="8">L21/2+0.01</f>
        <v>1.1325000000000001</v>
      </c>
      <c r="L21" s="27">
        <f t="shared" ref="L21:M22" si="9">M21/2</f>
        <v>2.2450000000000001</v>
      </c>
      <c r="M21" s="27">
        <f t="shared" si="9"/>
        <v>4.49</v>
      </c>
      <c r="N21" s="27">
        <f>4.49*$H$17</f>
        <v>8.98</v>
      </c>
      <c r="Q21" s="13"/>
      <c r="R21" s="13"/>
      <c r="S21" s="13"/>
      <c r="T21" s="13"/>
      <c r="U21" s="13"/>
      <c r="V21" s="13"/>
      <c r="W21" s="13"/>
      <c r="X21" s="13"/>
      <c r="Y21" s="13"/>
    </row>
    <row r="22" spans="3:25">
      <c r="C22" s="41">
        <v>43789</v>
      </c>
      <c r="D22" s="41">
        <v>43818</v>
      </c>
      <c r="E22" s="41">
        <v>43850</v>
      </c>
      <c r="F22" s="41">
        <v>43881</v>
      </c>
      <c r="I22" s="52"/>
      <c r="J22" s="26" t="s">
        <v>1</v>
      </c>
      <c r="K22" s="27">
        <f t="shared" si="8"/>
        <v>1.1325000000000001</v>
      </c>
      <c r="L22" s="27">
        <f t="shared" si="9"/>
        <v>2.2450000000000001</v>
      </c>
      <c r="M22" s="27">
        <f t="shared" si="9"/>
        <v>4.49</v>
      </c>
      <c r="N22" s="27">
        <f>4.49*$H$17</f>
        <v>8.98</v>
      </c>
      <c r="Q22" s="13"/>
      <c r="R22" s="13"/>
      <c r="S22" s="13"/>
      <c r="T22" s="13"/>
      <c r="U22" s="13"/>
      <c r="V22" s="13"/>
      <c r="W22" s="13"/>
      <c r="X22" s="13"/>
      <c r="Y22" s="13"/>
    </row>
    <row r="23" spans="3:25">
      <c r="C23" s="41">
        <v>43790</v>
      </c>
      <c r="D23" s="41">
        <v>43819</v>
      </c>
      <c r="E23" s="41">
        <v>43851</v>
      </c>
      <c r="F23" s="41">
        <v>43882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3:25" ht="18.75">
      <c r="C24" s="41">
        <v>43791</v>
      </c>
      <c r="D24" s="41">
        <v>43822</v>
      </c>
      <c r="E24" s="41">
        <v>43852</v>
      </c>
      <c r="F24" s="41">
        <v>43885</v>
      </c>
      <c r="L24" s="15" t="s">
        <v>14</v>
      </c>
      <c r="Q24" s="13"/>
      <c r="R24" s="13"/>
      <c r="S24" s="13"/>
      <c r="T24" s="13"/>
      <c r="U24" s="13"/>
      <c r="V24" s="13"/>
      <c r="W24" s="13"/>
      <c r="X24" s="13"/>
      <c r="Y24" s="13"/>
    </row>
    <row r="25" spans="3:25">
      <c r="C25" s="41">
        <v>43794</v>
      </c>
      <c r="D25" s="41">
        <v>43823</v>
      </c>
      <c r="E25" s="41">
        <v>43853</v>
      </c>
      <c r="F25" s="41">
        <v>43886</v>
      </c>
      <c r="M25" s="48" t="s">
        <v>24</v>
      </c>
      <c r="N25" s="48"/>
      <c r="O25" s="48"/>
      <c r="P25" s="48"/>
      <c r="Q25" s="13"/>
      <c r="R25" s="13"/>
      <c r="S25" s="13"/>
      <c r="T25" s="13"/>
      <c r="U25" s="13"/>
      <c r="V25" s="13"/>
      <c r="W25" s="13"/>
      <c r="X25" s="13"/>
      <c r="Y25" s="13"/>
    </row>
    <row r="26" spans="3:25">
      <c r="C26" s="41">
        <v>43795</v>
      </c>
      <c r="D26" s="41">
        <v>43824</v>
      </c>
      <c r="E26" s="41">
        <v>43854</v>
      </c>
      <c r="F26" s="41">
        <v>43887</v>
      </c>
      <c r="J26" s="9"/>
      <c r="K26" s="31" t="s">
        <v>17</v>
      </c>
      <c r="L26" s="31" t="s">
        <v>10</v>
      </c>
      <c r="M26" s="31" t="s">
        <v>11</v>
      </c>
      <c r="N26" s="31" t="s">
        <v>12</v>
      </c>
    </row>
    <row r="27" spans="3:25">
      <c r="C27" s="41">
        <v>43796</v>
      </c>
      <c r="D27" s="41">
        <v>43825</v>
      </c>
      <c r="E27" s="41">
        <v>43857</v>
      </c>
      <c r="F27" s="41">
        <v>43888</v>
      </c>
      <c r="I27" s="49" t="s">
        <v>3</v>
      </c>
      <c r="J27" s="29" t="s">
        <v>0</v>
      </c>
      <c r="K27" s="30">
        <f>L27/2+0.01</f>
        <v>1.1850000000000001</v>
      </c>
      <c r="L27" s="30">
        <f t="shared" ref="L27" si="10">M27/2</f>
        <v>2.35</v>
      </c>
      <c r="M27" s="30">
        <f>N27/2</f>
        <v>4.7</v>
      </c>
      <c r="N27" s="30">
        <f>4.7*$H$17</f>
        <v>9.4</v>
      </c>
    </row>
    <row r="28" spans="3:25">
      <c r="C28" s="41">
        <v>43797</v>
      </c>
      <c r="D28" s="41">
        <v>43826</v>
      </c>
      <c r="E28" s="41">
        <v>43858</v>
      </c>
      <c r="F28" s="41">
        <v>43889</v>
      </c>
      <c r="I28" s="49"/>
      <c r="J28" s="29" t="s">
        <v>4</v>
      </c>
      <c r="K28" s="30">
        <f>L28/2+0.01</f>
        <v>1.1850000000000001</v>
      </c>
      <c r="L28" s="30">
        <f t="shared" ref="L28:M29" si="11">M28/2</f>
        <v>2.35</v>
      </c>
      <c r="M28" s="30">
        <f t="shared" si="11"/>
        <v>4.7</v>
      </c>
      <c r="N28" s="30">
        <f>4.7*$H$17</f>
        <v>9.4</v>
      </c>
    </row>
    <row r="29" spans="3:25">
      <c r="C29" s="41">
        <v>43798</v>
      </c>
      <c r="D29" s="41">
        <v>43829</v>
      </c>
      <c r="E29" s="41">
        <v>43859</v>
      </c>
      <c r="I29" s="49"/>
      <c r="J29" s="29" t="s">
        <v>1</v>
      </c>
      <c r="K29" s="30">
        <f>L29/2+0.01</f>
        <v>1.1850000000000001</v>
      </c>
      <c r="L29" s="30">
        <f t="shared" si="11"/>
        <v>2.35</v>
      </c>
      <c r="M29" s="30">
        <f t="shared" si="11"/>
        <v>4.7</v>
      </c>
      <c r="N29" s="30">
        <f>4.7*$H$17</f>
        <v>9.4</v>
      </c>
    </row>
    <row r="30" spans="3:25">
      <c r="D30" s="41">
        <v>43830</v>
      </c>
      <c r="E30" s="41">
        <v>43860</v>
      </c>
    </row>
    <row r="31" spans="3:25">
      <c r="E31" s="41">
        <v>43861</v>
      </c>
    </row>
    <row r="43" spans="9:16">
      <c r="I43" s="13"/>
      <c r="J43" s="13"/>
      <c r="K43" s="13"/>
      <c r="L43" s="13"/>
      <c r="M43" s="13"/>
      <c r="N43" s="13"/>
      <c r="O43" s="13"/>
      <c r="P43" s="13"/>
    </row>
    <row r="44" spans="9:16">
      <c r="I44" s="13"/>
      <c r="J44" s="13"/>
      <c r="K44" s="13"/>
      <c r="L44" s="13"/>
      <c r="M44" s="13"/>
      <c r="N44" s="13"/>
      <c r="O44" s="13"/>
      <c r="P44" s="13"/>
    </row>
    <row r="54" spans="6:16">
      <c r="F54" s="13"/>
      <c r="G54" s="13"/>
      <c r="H54" s="13"/>
    </row>
    <row r="55" spans="6:16">
      <c r="F55" s="13"/>
      <c r="G55" s="13"/>
      <c r="H55" s="13"/>
    </row>
    <row r="56" spans="6:16"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92" spans="10:10">
      <c r="J92" s="41"/>
    </row>
    <row r="93" spans="10:10">
      <c r="J93" s="41"/>
    </row>
    <row r="94" spans="10:10">
      <c r="J94" s="41"/>
    </row>
    <row r="95" spans="10:10">
      <c r="J95" s="41"/>
    </row>
    <row r="96" spans="10:10">
      <c r="J96" s="41"/>
    </row>
    <row r="97" spans="10:10">
      <c r="J97" s="41"/>
    </row>
    <row r="98" spans="10:10">
      <c r="J98" s="41"/>
    </row>
    <row r="99" spans="10:10">
      <c r="J99" s="41"/>
    </row>
    <row r="100" spans="10:10">
      <c r="J100" s="41"/>
    </row>
    <row r="101" spans="10:10">
      <c r="J101" s="41"/>
    </row>
    <row r="102" spans="10:10">
      <c r="J102" s="41"/>
    </row>
    <row r="103" spans="10:10">
      <c r="J103" s="41"/>
    </row>
    <row r="104" spans="10:10">
      <c r="J104" s="41"/>
    </row>
    <row r="105" spans="10:10">
      <c r="J105" s="41"/>
    </row>
    <row r="106" spans="10:10">
      <c r="J106" s="41"/>
    </row>
    <row r="107" spans="10:10">
      <c r="J107" s="41"/>
    </row>
    <row r="108" spans="10:10">
      <c r="J108" s="41"/>
    </row>
    <row r="109" spans="10:10">
      <c r="J109" s="41"/>
    </row>
    <row r="110" spans="10:10">
      <c r="J110" s="41"/>
    </row>
    <row r="111" spans="10:10">
      <c r="J111" s="41"/>
    </row>
    <row r="112" spans="10:10">
      <c r="J112" s="41"/>
    </row>
    <row r="113" spans="10:10">
      <c r="J113" s="41"/>
    </row>
    <row r="114" spans="10:10">
      <c r="J114" s="41"/>
    </row>
    <row r="115" spans="10:10">
      <c r="J115" s="41"/>
    </row>
    <row r="116" spans="10:10">
      <c r="J116" s="41"/>
    </row>
    <row r="117" spans="10:10">
      <c r="J117" s="41"/>
    </row>
    <row r="118" spans="10:10">
      <c r="J118" s="41"/>
    </row>
    <row r="119" spans="10:10">
      <c r="J119" s="41"/>
    </row>
    <row r="120" spans="10:10">
      <c r="J120" s="41"/>
    </row>
    <row r="121" spans="10:10">
      <c r="J121" s="41"/>
    </row>
    <row r="122" spans="10:10">
      <c r="J122" s="41"/>
    </row>
    <row r="123" spans="10:10">
      <c r="J123" s="41"/>
    </row>
    <row r="124" spans="10:10">
      <c r="J124" s="41"/>
    </row>
    <row r="125" spans="10:10">
      <c r="J125" s="41"/>
    </row>
    <row r="126" spans="10:10">
      <c r="J126" s="41"/>
    </row>
  </sheetData>
  <mergeCells count="11">
    <mergeCell ref="M18:P18"/>
    <mergeCell ref="I27:I29"/>
    <mergeCell ref="M25:P25"/>
    <mergeCell ref="I6:I8"/>
    <mergeCell ref="I13:I15"/>
    <mergeCell ref="I20:I22"/>
    <mergeCell ref="I4:P4"/>
    <mergeCell ref="C3:F3"/>
    <mergeCell ref="R6:R8"/>
    <mergeCell ref="R12:R14"/>
    <mergeCell ref="M11:P1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4"/>
  <sheetViews>
    <sheetView workbookViewId="0">
      <selection activeCell="D7" sqref="D7"/>
    </sheetView>
  </sheetViews>
  <sheetFormatPr defaultRowHeight="13.5"/>
  <cols>
    <col min="1" max="2" width="9" style="3"/>
    <col min="3" max="3" width="12.875" style="3" bestFit="1" customWidth="1"/>
    <col min="4" max="5" width="16.125" style="3" bestFit="1" customWidth="1"/>
    <col min="6" max="6" width="16.125" style="3" customWidth="1"/>
    <col min="7" max="7" width="14.625" style="3" bestFit="1" customWidth="1"/>
    <col min="8" max="16384" width="9" style="3"/>
  </cols>
  <sheetData>
    <row r="4" spans="2:7" ht="18.75">
      <c r="E4" s="15" t="s">
        <v>14</v>
      </c>
    </row>
    <row r="5" spans="2:7">
      <c r="F5" s="3" t="s">
        <v>13</v>
      </c>
    </row>
    <row r="6" spans="2:7">
      <c r="C6" s="9"/>
      <c r="D6" s="1" t="s">
        <v>17</v>
      </c>
      <c r="E6" s="1" t="s">
        <v>10</v>
      </c>
      <c r="F6" s="1" t="s">
        <v>11</v>
      </c>
      <c r="G6" s="1" t="s">
        <v>12</v>
      </c>
    </row>
    <row r="7" spans="2:7">
      <c r="B7" s="43" t="s">
        <v>3</v>
      </c>
      <c r="C7" s="2" t="s">
        <v>0</v>
      </c>
      <c r="D7" s="4">
        <v>18.670000000000002</v>
      </c>
      <c r="E7" s="4">
        <v>37.340000000000003</v>
      </c>
      <c r="F7" s="4">
        <v>74.67</v>
      </c>
      <c r="G7" s="4">
        <v>149.33000000000001</v>
      </c>
    </row>
    <row r="8" spans="2:7">
      <c r="B8" s="43"/>
      <c r="C8" s="2" t="s">
        <v>4</v>
      </c>
      <c r="D8" s="4">
        <v>18.670000000000002</v>
      </c>
      <c r="E8" s="4">
        <v>37.340000000000003</v>
      </c>
      <c r="F8" s="4">
        <v>74.67</v>
      </c>
      <c r="G8" s="4">
        <v>149.33000000000001</v>
      </c>
    </row>
    <row r="9" spans="2:7">
      <c r="B9" s="43"/>
      <c r="C9" s="2" t="s">
        <v>1</v>
      </c>
      <c r="D9" s="4">
        <v>18.670000000000002</v>
      </c>
      <c r="E9" s="4">
        <v>37.340000000000003</v>
      </c>
      <c r="F9" s="4">
        <v>74.67</v>
      </c>
      <c r="G9" s="4">
        <v>149.33000000000001</v>
      </c>
    </row>
    <row r="10" spans="2:7">
      <c r="B10" s="43" t="s">
        <v>5</v>
      </c>
      <c r="C10" s="10" t="s">
        <v>6</v>
      </c>
      <c r="D10" s="11">
        <v>18.670000000000002</v>
      </c>
      <c r="E10" s="11">
        <v>37.340000000000003</v>
      </c>
      <c r="F10" s="11">
        <v>74.67</v>
      </c>
      <c r="G10" s="11">
        <v>149.33000000000001</v>
      </c>
    </row>
    <row r="11" spans="2:7">
      <c r="B11" s="43"/>
      <c r="C11" s="10" t="s">
        <v>7</v>
      </c>
      <c r="D11" s="11">
        <v>24.38</v>
      </c>
      <c r="E11" s="11">
        <v>48.76</v>
      </c>
      <c r="F11" s="11">
        <v>97.51</v>
      </c>
      <c r="G11" s="11">
        <v>195.01</v>
      </c>
    </row>
    <row r="12" spans="2:7">
      <c r="B12" s="43"/>
      <c r="C12" s="10" t="s">
        <v>2</v>
      </c>
      <c r="D12" s="11">
        <v>23.5</v>
      </c>
      <c r="E12" s="11">
        <v>47</v>
      </c>
      <c r="F12" s="11">
        <v>93.99</v>
      </c>
      <c r="G12" s="11">
        <v>187.98</v>
      </c>
    </row>
    <row r="13" spans="2:7">
      <c r="B13" s="1" t="s">
        <v>8</v>
      </c>
      <c r="C13" s="10" t="s">
        <v>9</v>
      </c>
      <c r="D13" s="14">
        <v>21.31</v>
      </c>
      <c r="E13" s="14">
        <v>42.61</v>
      </c>
      <c r="F13" s="14">
        <v>85.21</v>
      </c>
      <c r="G13" s="14">
        <v>170.41</v>
      </c>
    </row>
    <row r="14" spans="2:7">
      <c r="B14" s="5"/>
      <c r="C14" s="7"/>
      <c r="D14" s="12"/>
      <c r="E14" s="12"/>
      <c r="F14" s="12"/>
      <c r="G14" s="12"/>
    </row>
    <row r="15" spans="2:7">
      <c r="B15" s="5"/>
      <c r="C15" s="7"/>
      <c r="D15" s="12"/>
      <c r="E15" s="12"/>
      <c r="F15" s="12"/>
      <c r="G15" s="12"/>
    </row>
    <row r="16" spans="2:7">
      <c r="C16" s="7"/>
      <c r="D16" s="7"/>
      <c r="E16" s="7"/>
      <c r="F16" s="7"/>
      <c r="G16" s="7"/>
    </row>
    <row r="17" spans="3:7">
      <c r="C17" s="7"/>
      <c r="D17" s="7"/>
      <c r="E17" s="7"/>
      <c r="F17" s="7"/>
      <c r="G17" s="7"/>
    </row>
    <row r="18" spans="3:7">
      <c r="C18" s="7"/>
      <c r="D18" s="7"/>
      <c r="E18" s="7"/>
      <c r="F18" s="7"/>
      <c r="G18" s="7"/>
    </row>
    <row r="19" spans="3:7">
      <c r="C19" s="7"/>
      <c r="D19" s="7"/>
      <c r="E19" s="7"/>
      <c r="F19" s="7"/>
      <c r="G19" s="7"/>
    </row>
    <row r="20" spans="3:7">
      <c r="C20" s="7"/>
      <c r="D20" s="7"/>
      <c r="E20" s="7"/>
      <c r="F20" s="7"/>
      <c r="G20" s="7"/>
    </row>
    <row r="21" spans="3:7">
      <c r="C21" s="7"/>
      <c r="D21" s="7"/>
      <c r="E21" s="7"/>
      <c r="F21" s="7"/>
      <c r="G21" s="7"/>
    </row>
    <row r="22" spans="3:7">
      <c r="C22" s="7"/>
      <c r="D22" s="7"/>
      <c r="E22" s="7"/>
      <c r="F22" s="7"/>
      <c r="G22" s="7"/>
    </row>
    <row r="23" spans="3:7">
      <c r="C23" s="7"/>
      <c r="D23" s="7"/>
      <c r="E23" s="7"/>
      <c r="F23" s="7"/>
      <c r="G23" s="7"/>
    </row>
    <row r="24" spans="3:7">
      <c r="C24" s="7"/>
      <c r="D24" s="7"/>
      <c r="E24" s="7"/>
      <c r="F24" s="7"/>
      <c r="G24" s="7"/>
    </row>
    <row r="25" spans="3:7">
      <c r="C25" s="7"/>
      <c r="D25" s="7"/>
      <c r="E25" s="7"/>
      <c r="F25" s="7"/>
      <c r="G25" s="7"/>
    </row>
    <row r="26" spans="3:7">
      <c r="C26" s="7"/>
      <c r="D26" s="7"/>
      <c r="E26" s="7"/>
      <c r="F26" s="7"/>
      <c r="G26" s="7"/>
    </row>
    <row r="27" spans="3:7">
      <c r="C27" s="7"/>
      <c r="D27" s="7"/>
      <c r="E27" s="7"/>
      <c r="F27" s="7"/>
      <c r="G27" s="7"/>
    </row>
    <row r="28" spans="3:7">
      <c r="C28" s="7"/>
      <c r="D28" s="7"/>
      <c r="E28" s="7"/>
      <c r="F28" s="7"/>
      <c r="G28" s="7"/>
    </row>
    <row r="29" spans="3:7">
      <c r="C29" s="7"/>
      <c r="D29" s="7"/>
      <c r="E29" s="7"/>
      <c r="F29" s="7"/>
      <c r="G29" s="7"/>
    </row>
    <row r="30" spans="3:7">
      <c r="C30" s="7"/>
      <c r="D30" s="7"/>
      <c r="E30" s="7"/>
      <c r="F30" s="7"/>
      <c r="G30" s="7"/>
    </row>
    <row r="31" spans="3:7">
      <c r="C31" s="7"/>
      <c r="D31" s="7"/>
      <c r="E31" s="7"/>
      <c r="F31" s="7"/>
      <c r="G31" s="7"/>
    </row>
    <row r="32" spans="3:7">
      <c r="C32" s="7"/>
      <c r="D32" s="7"/>
      <c r="E32" s="7"/>
      <c r="F32" s="7"/>
      <c r="G32" s="7"/>
    </row>
    <row r="33" spans="3:7">
      <c r="C33" s="7"/>
      <c r="D33" s="7"/>
      <c r="E33" s="7"/>
      <c r="F33" s="7"/>
      <c r="G33" s="7"/>
    </row>
    <row r="34" spans="3:7">
      <c r="C34" s="7"/>
      <c r="D34" s="7"/>
      <c r="E34" s="7"/>
      <c r="F34" s="7"/>
      <c r="G34" s="7"/>
    </row>
  </sheetData>
  <sortState ref="C6:D30">
    <sortCondition ref="C6"/>
  </sortState>
  <mergeCells count="2">
    <mergeCell ref="B7:B9"/>
    <mergeCell ref="B10:B1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4"/>
  <sheetViews>
    <sheetView topLeftCell="A4" workbookViewId="0">
      <selection activeCell="E19" sqref="E19:E21"/>
    </sheetView>
  </sheetViews>
  <sheetFormatPr defaultRowHeight="18.75"/>
  <sheetData>
    <row r="4" spans="2:10">
      <c r="E4" s="15" t="s">
        <v>14</v>
      </c>
    </row>
    <row r="5" spans="2:10">
      <c r="F5" s="3" t="s">
        <v>15</v>
      </c>
      <c r="J5" s="3" t="s">
        <v>16</v>
      </c>
    </row>
    <row r="6" spans="2:10">
      <c r="C6" s="9"/>
      <c r="D6" s="1" t="s">
        <v>17</v>
      </c>
      <c r="E6" s="1" t="s">
        <v>10</v>
      </c>
      <c r="F6" s="1" t="s">
        <v>11</v>
      </c>
      <c r="G6" s="1" t="s">
        <v>12</v>
      </c>
    </row>
    <row r="7" spans="2:10">
      <c r="B7" s="6" t="s">
        <v>3</v>
      </c>
      <c r="C7" s="2" t="s">
        <v>0</v>
      </c>
      <c r="D7" s="4">
        <v>0.59</v>
      </c>
      <c r="E7" s="4">
        <v>1.18</v>
      </c>
      <c r="F7" s="4">
        <v>2.35</v>
      </c>
      <c r="G7" s="4">
        <v>4.7</v>
      </c>
    </row>
    <row r="8" spans="2:10">
      <c r="B8" s="6"/>
      <c r="C8" s="2" t="s">
        <v>4</v>
      </c>
      <c r="D8" s="4">
        <v>0.59</v>
      </c>
      <c r="E8" s="4">
        <v>1.18</v>
      </c>
      <c r="F8" s="4">
        <v>2.35</v>
      </c>
      <c r="G8" s="4">
        <v>4.7</v>
      </c>
    </row>
    <row r="9" spans="2:10">
      <c r="B9" s="6"/>
      <c r="C9" s="2" t="s">
        <v>1</v>
      </c>
      <c r="D9" s="4">
        <v>0.59</v>
      </c>
      <c r="E9" s="4">
        <v>1.18</v>
      </c>
      <c r="F9" s="4">
        <v>2.35</v>
      </c>
      <c r="G9" s="4">
        <v>4.7</v>
      </c>
    </row>
    <row r="10" spans="2:10">
      <c r="B10" s="6" t="s">
        <v>5</v>
      </c>
      <c r="C10" s="10" t="s">
        <v>6</v>
      </c>
      <c r="D10" s="4">
        <v>0.59</v>
      </c>
      <c r="E10" s="4">
        <v>1.18</v>
      </c>
      <c r="F10" s="4">
        <v>2.35</v>
      </c>
      <c r="G10" s="4">
        <v>4.7</v>
      </c>
    </row>
    <row r="11" spans="2:10">
      <c r="B11" s="6"/>
      <c r="C11" s="10" t="s">
        <v>7</v>
      </c>
      <c r="D11" s="11">
        <v>0.77</v>
      </c>
      <c r="E11" s="11">
        <v>1.54</v>
      </c>
      <c r="F11" s="11">
        <v>3.07</v>
      </c>
      <c r="G11" s="11">
        <v>6.16</v>
      </c>
    </row>
    <row r="12" spans="2:10">
      <c r="B12" s="6"/>
      <c r="C12" s="10" t="s">
        <v>2</v>
      </c>
      <c r="D12" s="11">
        <v>0.78</v>
      </c>
      <c r="E12" s="11">
        <v>1.55</v>
      </c>
      <c r="F12" s="11">
        <v>3.09</v>
      </c>
      <c r="G12" s="11">
        <v>6.17</v>
      </c>
    </row>
    <row r="13" spans="2:10">
      <c r="B13" s="1" t="s">
        <v>8</v>
      </c>
      <c r="C13" s="10" t="s">
        <v>9</v>
      </c>
      <c r="D13" s="14">
        <v>0.67</v>
      </c>
      <c r="E13" s="14">
        <v>1.34</v>
      </c>
      <c r="F13" s="14">
        <v>2.68</v>
      </c>
      <c r="G13" s="14">
        <v>5.36</v>
      </c>
    </row>
    <row r="14" spans="2:10">
      <c r="B14" s="5"/>
      <c r="C14" s="7"/>
      <c r="D14" s="12"/>
      <c r="E14" s="12"/>
      <c r="F14" s="12"/>
      <c r="G14" s="12"/>
    </row>
    <row r="15" spans="2:10">
      <c r="B15" s="5"/>
      <c r="C15" s="7"/>
      <c r="D15" s="12"/>
      <c r="E15" s="12"/>
      <c r="F15" s="12"/>
      <c r="G15" s="12"/>
    </row>
    <row r="16" spans="2:10">
      <c r="C16" s="7"/>
      <c r="D16" s="7"/>
      <c r="E16" s="7"/>
      <c r="F16" s="7"/>
      <c r="G16" s="7"/>
    </row>
    <row r="17" spans="3:7">
      <c r="C17" s="7"/>
      <c r="D17" s="7"/>
      <c r="E17" s="7"/>
      <c r="F17" s="7"/>
      <c r="G17" s="7"/>
    </row>
    <row r="18" spans="3:7">
      <c r="C18" s="7"/>
      <c r="D18" s="7"/>
      <c r="E18" s="7"/>
      <c r="F18" s="7"/>
      <c r="G18" s="7"/>
    </row>
    <row r="19" spans="3:7">
      <c r="C19" s="7"/>
      <c r="D19" s="7"/>
      <c r="E19" s="7"/>
      <c r="F19" s="7"/>
      <c r="G19" s="7"/>
    </row>
    <row r="20" spans="3:7">
      <c r="C20" s="7"/>
      <c r="D20" s="7"/>
      <c r="E20" s="7"/>
      <c r="F20" s="7"/>
      <c r="G20" s="7"/>
    </row>
    <row r="21" spans="3:7">
      <c r="C21" s="7"/>
      <c r="D21" s="7"/>
      <c r="E21" s="7"/>
      <c r="F21" s="7"/>
      <c r="G21" s="7"/>
    </row>
    <row r="22" spans="3:7">
      <c r="C22" s="7"/>
      <c r="D22" s="7"/>
      <c r="E22" s="7"/>
      <c r="F22" s="7"/>
      <c r="G22" s="7"/>
    </row>
    <row r="23" spans="3:7">
      <c r="C23" s="7"/>
      <c r="D23" s="7"/>
      <c r="E23" s="7"/>
      <c r="F23" s="7"/>
      <c r="G23" s="7"/>
    </row>
    <row r="24" spans="3:7">
      <c r="C24" s="7"/>
      <c r="D24" s="7"/>
      <c r="E24" s="7"/>
      <c r="F24" s="7"/>
      <c r="G24" s="7"/>
    </row>
    <row r="25" spans="3:7">
      <c r="C25" s="7"/>
      <c r="D25" s="7"/>
      <c r="E25" s="7"/>
      <c r="F25" s="7"/>
      <c r="G25" s="7"/>
    </row>
    <row r="26" spans="3:7">
      <c r="C26" s="7"/>
      <c r="D26" s="7"/>
      <c r="E26" s="7"/>
      <c r="F26" s="7"/>
      <c r="G26" s="7"/>
    </row>
    <row r="27" spans="3:7">
      <c r="C27" s="7"/>
      <c r="D27" s="7"/>
      <c r="E27" s="7"/>
      <c r="F27" s="7"/>
      <c r="G27" s="7"/>
    </row>
    <row r="28" spans="3:7">
      <c r="C28" s="7"/>
      <c r="D28" s="7"/>
      <c r="E28" s="7"/>
      <c r="F28" s="7"/>
      <c r="G28" s="7"/>
    </row>
    <row r="29" spans="3:7">
      <c r="C29" s="7"/>
      <c r="D29" s="7"/>
      <c r="E29" s="7"/>
      <c r="F29" s="7"/>
      <c r="G29" s="7"/>
    </row>
    <row r="30" spans="3:7">
      <c r="C30" s="7"/>
      <c r="D30" s="7"/>
      <c r="E30" s="7"/>
      <c r="F30" s="7"/>
      <c r="G30" s="7"/>
    </row>
    <row r="31" spans="3:7">
      <c r="C31" s="7"/>
      <c r="D31" s="7"/>
      <c r="E31" s="7"/>
      <c r="F31" s="7"/>
      <c r="G31" s="7"/>
    </row>
    <row r="32" spans="3:7">
      <c r="C32" s="7"/>
      <c r="D32" s="7"/>
      <c r="E32" s="7"/>
      <c r="F32" s="7"/>
      <c r="G32" s="7"/>
    </row>
    <row r="33" spans="3:7">
      <c r="C33" s="7"/>
      <c r="D33" s="7"/>
      <c r="E33" s="7"/>
      <c r="F33" s="7"/>
      <c r="G33" s="7"/>
    </row>
    <row r="34" spans="3:7">
      <c r="C34" s="7"/>
      <c r="D34" s="7"/>
      <c r="E34" s="7"/>
      <c r="F34" s="7"/>
      <c r="G34" s="7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1日x時間 </vt:lpstr>
      <vt:lpstr>1日2時間</vt:lpstr>
      <vt:lpstr>比較表(使用率100%)</vt:lpstr>
      <vt:lpstr>比較表 (11月の平日1日につき1時間換算)</vt:lpstr>
      <vt:lpstr>Calendar3Month</vt:lpstr>
      <vt:lpstr>Calendar3Year</vt:lpstr>
      <vt:lpstr>Calendar4Year</vt:lpstr>
      <vt:lpstr>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 流圭</dc:creator>
  <cp:lastModifiedBy>松山　流圭</cp:lastModifiedBy>
  <dcterms:created xsi:type="dcterms:W3CDTF">2019-10-08T04:58:52Z</dcterms:created>
  <dcterms:modified xsi:type="dcterms:W3CDTF">2019-10-08T08:54:40Z</dcterms:modified>
</cp:coreProperties>
</file>