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ric\Downloads\"/>
    </mc:Choice>
  </mc:AlternateContent>
  <bookViews>
    <workbookView xWindow="-108" yWindow="-108" windowWidth="23256" windowHeight="12456" activeTab="9"/>
  </bookViews>
  <sheets>
    <sheet name="Data"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10" sheetId="11" r:id="rId10"/>
  </sheets>
  <externalReferences>
    <externalReference r:id="rId11"/>
  </externalReferences>
  <definedNames>
    <definedName name="_xlnm._FilterDatabase" localSheetId="0" hidden="1">Data!$C$11:$G$11</definedName>
    <definedName name="_xlnm._FilterDatabase" localSheetId="3" hidden="1">Sheet3!$B$3:$E$9</definedName>
    <definedName name="_xlchart.v1.0" hidden="1">Sheet6!$Q$2</definedName>
    <definedName name="_xlchart.v1.1" hidden="1">Sheet6!$Q$3:$Q$305</definedName>
    <definedName name="_xlchart.v1.2" hidden="1">Sheet6!$O$4:$O$303</definedName>
    <definedName name="_xlchart.v1.3" hidden="1">Sheet6!$Q$4:$Q$303</definedName>
    <definedName name="_xlcn.WorksheetConnection_beginnerDAcourseblank.xlsxdata"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C1" i="5" l="1"/>
  <c r="E4" i="4"/>
  <c r="E5" i="4"/>
  <c r="E6" i="4"/>
  <c r="E7" i="4"/>
  <c r="E8" i="4"/>
  <c r="E9" i="4"/>
  <c r="M11" i="4"/>
  <c r="L11" i="4"/>
  <c r="M10" i="4"/>
  <c r="L10" i="4"/>
  <c r="M9" i="4"/>
  <c r="L9" i="4"/>
  <c r="M8" i="4"/>
  <c r="L8" i="4"/>
  <c r="M7" i="4"/>
  <c r="L7" i="4"/>
  <c r="M6" i="4"/>
  <c r="L6" i="4"/>
  <c r="C7" i="4"/>
  <c r="D7" i="4" s="1"/>
  <c r="C5" i="4"/>
  <c r="D5" i="4" s="1"/>
  <c r="C8" i="4"/>
  <c r="D8" i="4" s="1"/>
  <c r="C9" i="4"/>
  <c r="D9" i="4" s="1"/>
  <c r="C4" i="4"/>
  <c r="D4" i="4" s="1"/>
  <c r="C6" i="4"/>
  <c r="D6" i="4" s="1"/>
  <c r="C1" i="4"/>
  <c r="E12" i="2" l="1"/>
  <c r="D12" i="2"/>
  <c r="D11" i="2"/>
  <c r="E11" i="2"/>
  <c r="E8" i="2"/>
  <c r="E9" i="2" s="1"/>
  <c r="D8" i="2"/>
  <c r="E7" i="2"/>
  <c r="D7" i="2"/>
  <c r="E6" i="2"/>
  <c r="D6" i="2"/>
  <c r="E5" i="2"/>
  <c r="D5" i="2"/>
  <c r="D9" i="2"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<sst xmlns="http://schemas.openxmlformats.org/spreadsheetml/2006/main" count="2882" uniqueCount="75">
  <si>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</si>
  <si>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</si>
  <si>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</si>
  <si>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</si>
  <si>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</si>
  <si>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</si>
  <si>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</si>
  <si>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</si>
  <si>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</si>
  <si>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</si>
  <si>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</si>
  <si>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</si>
  <si>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</si>
  <si>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</si>
  <si>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</si>
  <si>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</si>
  <si>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</si>
  <si>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</si>
  <si>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</si>
  <si>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</si>
  <si>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</si>
  <si>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</si>
  <si>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</si>
  <si>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</si>
  <si>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</si>
  <si>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</si>
  <si>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</si>
  <si>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</si>
  <si>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</si>
  <si>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</si>
  <si>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</si>
  <si>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</si>
  <si>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</si>
  <si>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</si>
  <si>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</si>
  <si>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</si>
  <si>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</si>
  <si>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</si>
  <si>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</si>
  <si>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</si>
  <si>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</si>
  <si>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</si>
  <si>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</si>
  <si>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</si>
  <si>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</si>
  <si>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</si>
  <si>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</si>
  <si>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</si>
  <si>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</si>
  <si>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</si>
  <si>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</si>
  <si>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</si>
  <si>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</si>
  <si>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</si>
  <si>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Min</t>
  </si>
  <si>
    <t>Averge</t>
  </si>
  <si>
    <t>Median</t>
  </si>
  <si>
    <t>Max</t>
  </si>
  <si>
    <t>Range</t>
  </si>
  <si>
    <t>First Q</t>
  </si>
  <si>
    <t>Third Q</t>
  </si>
  <si>
    <t>Row Labels</t>
  </si>
  <si>
    <t>Sum of Amount</t>
  </si>
  <si>
    <t>Sum of Units</t>
  </si>
  <si>
    <t xml:space="preserve"> </t>
  </si>
  <si>
    <t>Grand Total</t>
  </si>
  <si>
    <t>sales per unit</t>
  </si>
  <si>
    <t>Profits by product (using products table)</t>
  </si>
  <si>
    <t>cost per unit</t>
  </si>
  <si>
    <t>cost</t>
  </si>
  <si>
    <t>total profit</t>
  </si>
  <si>
    <t>profit %</t>
  </si>
  <si>
    <t>Unit</t>
  </si>
  <si>
    <t>Country</t>
  </si>
  <si>
    <t>Excel Data Analysis of Awesome Chocolates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</si>
</sst>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 #,##0.00;[Red]&quot;₹&quot;\ \-#,##0.00"/>
    <numFmt numFmtId="164" formatCode="&quot;$&quot;#,##0_);[Red]\(&quot;$&quot;#,##0\)"/>
    <numFmt numFmtId="165" formatCode="&quot;$&quot;#,##0.00_);[Red]\(&quot;$&quot;#,##0.00\)"/>
    <numFmt numFmtId="166" formatCode="&quot;₹&quot;\ #,##0"/>
    <numFmt numFmtId="167" formatCode="&quot;₹&quot;\ #,##0.00;#,##0.00\ \-&quot;₹&quot;;&quot;₹&quot;\ #,##0.00"/>
    <numFmt numFmtId="168" formatCode="&quot;₹&quot;\ #,##0;#,##0\ \-&quot;₹&quot;;&quot;₹&quot;\ #,##0"/>
    <numFmt numFmtId="169" formatCode="0%;\-0%;0%"/>
    <numFmt numFmtId="170" formatCode="_-[$$-409]* #,##0.00_ ;_-[$$-409]* \-#,##0.00\ ;_-[$$-409]* &quot;-&quot;??_ ;_-@_ "/>
  </numFmts>
  <fonts count="10" x14ac:knownFonts="1">
    <font>
      <sz val="11"/>
      <color theme="1"/>
      <name val="Calibri"/>
      <family val="2"/>
      <scheme val="minor"/>
    </font>
    <font>
      <sz val="28"/>
      <color theme="1"/>
      <name val="Segoe UI Light"/>
      <family val="2"/>
    </font>
    <font>
      <b/>
      <sz val="11"/>
      <color theme="1"/>
      <name val="Calibri"/>
      <family val="2"/>
      <scheme val="minor"/>
    </font>
    <font>
      <sz val="28"/>
      <color theme="1"/>
      <name val="Calibri"/>
      <family val="2"/>
      <scheme val="minor"/>
    </font>
    <font>
      <sz val="28"/>
      <color theme="1"/>
      <name val="Segoe UI Black"/>
      <family val="2"/>
    </font>
    <font>
      <sz val="36"/>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28"/>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2" tint="-9.9978637043366805E-2"/>
        <bgColor indexed="64"/>
      </patternFill>
    </fill>
  </fills>
  <borders count="8">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5" tint="-0.24994659260841701"/>
      </bottom>
      <diagonal/>
    </border>
    <border>
      <left/>
      <right/>
      <top style="thin">
        <color theme="4" tint="0.39997558519241921"/>
      </top>
      <bottom style="thin">
        <color theme="5" tint="-0.24994659260841701"/>
      </bottom>
      <diagonal/>
    </border>
    <border>
      <left/>
      <right style="thin">
        <color theme="4" tint="0.39997558519241921"/>
      </right>
      <top style="thin">
        <color theme="4" tint="0.39997558519241921"/>
      </top>
      <bottom style="thin">
        <color theme="4" tint="0.39997558519241921"/>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cellStyleXfs>
  <cellXfs count="5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0" borderId="0" xfId="0" applyFont="1"/>
    <xf numFmtId="0" fontId="0" fillId="0" borderId="2" xfId="0" applyFont="1" applyBorder="1"/>
    <xf numFmtId="0" fontId="4" fillId="3" borderId="0" xfId="0" applyFont="1" applyFill="1" applyAlignment="1">
      <alignment horizontal="center" vertical="center"/>
    </xf>
    <xf numFmtId="164" fontId="0" fillId="4" borderId="2" xfId="0" applyNumberFormat="1" applyFont="1" applyFill="1" applyBorder="1"/>
    <xf numFmtId="3" fontId="0" fillId="4" borderId="5" xfId="0" applyNumberFormat="1" applyFont="1" applyFill="1" applyBorder="1"/>
    <xf numFmtId="164" fontId="0" fillId="0" borderId="2" xfId="0" applyNumberFormat="1" applyFont="1" applyBorder="1"/>
    <xf numFmtId="3" fontId="0" fillId="0" borderId="5" xfId="0" applyNumberFormat="1" applyFont="1" applyBorder="1"/>
    <xf numFmtId="0" fontId="3" fillId="0" borderId="1" xfId="0" applyFont="1" applyBorder="1"/>
    <xf numFmtId="0" fontId="3" fillId="3" borderId="0" xfId="0" applyFont="1" applyFill="1"/>
    <xf numFmtId="0" fontId="5" fillId="0" borderId="1" xfId="0" applyFont="1" applyBorder="1"/>
    <xf numFmtId="0" fontId="5" fillId="3" borderId="0" xfId="0" applyFont="1" applyFill="1"/>
    <xf numFmtId="0" fontId="0" fillId="6" borderId="0" xfId="0" applyFill="1" applyAlignment="1">
      <alignment horizontal="left" indent="1"/>
    </xf>
    <xf numFmtId="0" fontId="0" fillId="6" borderId="0" xfId="0" applyFill="1"/>
    <xf numFmtId="0" fontId="8" fillId="0" borderId="0" xfId="0" applyFont="1"/>
    <xf numFmtId="164" fontId="8" fillId="0" borderId="0" xfId="0" applyNumberFormat="1" applyFont="1"/>
    <xf numFmtId="3" fontId="8" fillId="0" borderId="0" xfId="0" applyNumberFormat="1" applyFont="1"/>
    <xf numFmtId="0" fontId="8" fillId="4" borderId="2" xfId="0" applyFont="1" applyFill="1" applyBorder="1"/>
    <xf numFmtId="0" fontId="8" fillId="0" borderId="2" xfId="0" applyFont="1" applyBorder="1"/>
    <xf numFmtId="0" fontId="7" fillId="5" borderId="0" xfId="0" applyFont="1" applyFill="1" applyBorder="1"/>
    <xf numFmtId="8" fontId="8" fillId="0" borderId="0" xfId="0" applyNumberFormat="1" applyFont="1" applyBorder="1"/>
    <xf numFmtId="8" fontId="8" fillId="0" borderId="0" xfId="0" applyNumberFormat="1" applyFont="1"/>
    <xf numFmtId="3" fontId="8" fillId="0" borderId="0" xfId="0" applyNumberFormat="1" applyFont="1" applyBorder="1"/>
    <xf numFmtId="0" fontId="8" fillId="4" borderId="4" xfId="0" applyFont="1" applyFill="1" applyBorder="1"/>
    <xf numFmtId="8" fontId="8" fillId="0" borderId="3" xfId="0" applyNumberFormat="1" applyFont="1" applyBorder="1"/>
    <xf numFmtId="3" fontId="8" fillId="0" borderId="3" xfId="0" applyNumberFormat="1" applyFont="1" applyBorder="1"/>
    <xf numFmtId="0" fontId="7" fillId="0" borderId="0" xfId="0" applyFont="1" applyAlignment="1">
      <alignment horizontal="center"/>
    </xf>
    <xf numFmtId="0" fontId="0" fillId="0" borderId="0" xfId="0" applyAlignment="1">
      <alignment horizontal="center"/>
    </xf>
    <xf numFmtId="0" fontId="7" fillId="5" borderId="0" xfId="0" applyFont="1" applyFill="1" applyBorder="1" applyAlignment="1">
      <alignment horizontal="center"/>
    </xf>
    <xf numFmtId="0" fontId="0" fillId="0" borderId="6" xfId="0" applyBorder="1"/>
    <xf numFmtId="0" fontId="6" fillId="0" borderId="6" xfId="0" applyFont="1" applyBorder="1"/>
    <xf numFmtId="0" fontId="6" fillId="0" borderId="6" xfId="0" applyFont="1" applyBorder="1" applyAlignment="1">
      <alignment horizontal="center"/>
    </xf>
    <xf numFmtId="0" fontId="8" fillId="0" borderId="7" xfId="0" applyFont="1" applyBorder="1"/>
    <xf numFmtId="170" fontId="8" fillId="0" borderId="7" xfId="0" applyNumberFormat="1" applyFont="1" applyBorder="1"/>
    <xf numFmtId="0" fontId="8" fillId="0" borderId="0" xfId="0" pivotButton="1" applyFont="1"/>
    <xf numFmtId="0" fontId="8" fillId="0" borderId="0" xfId="0" applyFont="1" applyAlignment="1">
      <alignment horizontal="left"/>
    </xf>
    <xf numFmtId="166" fontId="8" fillId="0" borderId="0" xfId="0" applyNumberFormat="1" applyFont="1"/>
    <xf numFmtId="0" fontId="8" fillId="0" borderId="0" xfId="0" applyNumberFormat="1" applyFont="1"/>
    <xf numFmtId="167" fontId="8" fillId="0" borderId="0" xfId="0" applyNumberFormat="1" applyFont="1"/>
    <xf numFmtId="0" fontId="8" fillId="0" borderId="0" xfId="0" applyFont="1" applyAlignment="1">
      <alignment horizontal="left" indent="1"/>
    </xf>
    <xf numFmtId="0" fontId="8" fillId="0" borderId="0" xfId="0" pivotButton="1" applyFont="1" applyAlignment="1">
      <alignment horizontal="center"/>
    </xf>
    <xf numFmtId="0" fontId="8" fillId="0" borderId="0" xfId="0" applyFont="1" applyAlignment="1">
      <alignment horizontal="center"/>
    </xf>
    <xf numFmtId="168" fontId="8" fillId="0" borderId="0" xfId="0" applyNumberFormat="1" applyFont="1"/>
    <xf numFmtId="169" fontId="8" fillId="0" borderId="0" xfId="0" applyNumberFormat="1" applyFont="1"/>
    <xf numFmtId="0" fontId="9" fillId="0" borderId="1" xfId="0" applyFont="1" applyBorder="1"/>
  </cellXfs>
  <cellStyles count="1">
    <cellStyle name="Normal" xfId="0" builtinId="0"/>
  </cellStyles>
  <dxfs count="80">
    <dxf>
      <font>
        <sz val="16"/>
      </font>
    </dxf>
    <dxf>
      <font>
        <sz val="16"/>
      </font>
    </dxf>
    <dxf>
      <font>
        <sz val="16"/>
      </font>
    </dxf>
    <dxf>
      <font>
        <sz val="16"/>
      </font>
    </dxf>
    <dxf>
      <font>
        <sz val="16"/>
      </font>
    </dxf>
    <dxf>
      <font>
        <sz val="16"/>
      </font>
    </dxf>
    <dxf>
      <alignment horizontal="center" readingOrder="0"/>
    </dxf>
    <dxf>
      <alignment horizont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font>
        <sz val="16"/>
      </font>
    </dxf>
    <dxf>
      <font>
        <sz val="16"/>
      </font>
    </dxf>
    <dxf>
      <font>
        <sz val="16"/>
      </font>
    </dxf>
    <dxf>
      <alignment horizontal="center" readingOrder="0"/>
    </dxf>
    <dxf>
      <alignment horizontal="center" readingOrder="0"/>
    </dxf>
    <dxf>
      <alignment horizontal="center" readingOrder="0"/>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trike val="0"/>
        <outline val="0"/>
        <shadow val="0"/>
        <u val="none"/>
        <vertAlign val="baseline"/>
        <sz val="16"/>
        <color theme="1"/>
        <name val="Calibri"/>
        <scheme val="minor"/>
      </font>
      <numFmt numFmtId="3" formatCode="#,##0"/>
    </dxf>
    <dxf>
      <font>
        <strike val="0"/>
        <outline val="0"/>
        <shadow val="0"/>
        <u val="none"/>
        <vertAlign val="baseline"/>
        <sz val="16"/>
        <color theme="1"/>
        <name val="Calibri"/>
        <scheme val="minor"/>
      </font>
      <numFmt numFmtId="164" formatCode="&quot;$&quot;#,##0_);[Red]\(&quot;$&quot;#,##0\)"/>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b/>
        <i val="0"/>
        <strike val="0"/>
        <condense val="0"/>
        <extend val="0"/>
        <outline val="0"/>
        <shadow val="0"/>
        <u val="none"/>
        <vertAlign val="baseline"/>
        <sz val="11"/>
        <color theme="1"/>
        <name val="Calibri"/>
        <scheme val="minor"/>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trike val="0"/>
        <outline val="0"/>
        <shadow val="0"/>
        <u val="none"/>
        <vertAlign val="baseline"/>
        <sz val="16"/>
        <color theme="1"/>
        <name val="Calibri"/>
        <scheme val="minor"/>
      </font>
      <numFmt numFmtId="3" formatCode="#,##0"/>
    </dxf>
    <dxf>
      <font>
        <strike val="0"/>
        <outline val="0"/>
        <shadow val="0"/>
        <u val="none"/>
        <vertAlign val="baseline"/>
        <sz val="16"/>
        <color theme="1"/>
        <name val="Calibri"/>
        <scheme val="minor"/>
      </font>
      <numFmt numFmtId="164" formatCode="&quot;$&quot;#,##0_);[Red]\(&quot;$&quot;#,##0\)"/>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strike val="0"/>
        <outline val="0"/>
        <shadow val="0"/>
        <u val="none"/>
        <vertAlign val="baseline"/>
        <sz val="16"/>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Sheet6!$R$3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Sheet6!$Q$4:$Q$303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Sheet6!$R$4:$R$303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1766-4986-94C4-D2F0A0BD1541}"/>
            </c:ext>
          </c:extLst>
        </c:ser>
        <c:dLbls>
          <c:showLegendKey val="0"/>
          <c:showVal val="0"/>
          <c:showCatName val="0"/>
          <c:showSerName val="0"/>
          <c:showPercent val="0"/>
          <c:showBubbleSize val="0"/>
        </c:dLbls>
        <c:axId val="372184080"/>
        <c:axId val="372185328"/>
      </c:scatterChart>
      <c:valAx>
        <c:axId val="3721840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85328"/>
        <c:crosses val="autoZero"/>
        <c:crossBetween val="midCat"/>
      </c:valAx>
      <c:valAx>
        <c:axId val="37218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8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D0592825-300F-4C26-968C-B91BF07C80B3}">
          <cx:tx>
            <cx:txData>
              <cx:f>_xlchart.v1.0</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boxWhisker" uniqueId="{5C0DB745-6A1E-416A-AA3A-5C4C23F8405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541020</xdr:colOff>
      <xdr:row>2</xdr:row>
      <xdr:rowOff>114300</xdr:rowOff>
    </xdr:from>
    <xdr:to>
      <xdr:col>13</xdr:col>
      <xdr:colOff>274320</xdr:colOff>
      <xdr:row>12</xdr:row>
      <xdr:rowOff>165735</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646420" y="800100"/>
              <a:ext cx="27813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426720</xdr:colOff>
      <xdr:row>4</xdr:row>
      <xdr:rowOff>205740</xdr:rowOff>
    </xdr:from>
    <xdr:to>
      <xdr:col>11</xdr:col>
      <xdr:colOff>228600</xdr:colOff>
      <xdr:row>19</xdr:row>
      <xdr:rowOff>205740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541020</xdr:colOff>
      <xdr:row>22</xdr:row>
      <xdr:rowOff>7620</xdr:rowOff>
    </xdr:from>
    <xdr:to>
      <xdr:col>6</xdr:col>
      <xdr:colOff>419100</xdr:colOff>
      <xdr:row>39</xdr:row>
      <xdr:rowOff>251460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563880</xdr:colOff>
      <xdr:row>41</xdr:row>
      <xdr:rowOff>30480</xdr:rowOff>
    </xdr:from>
    <xdr:to>
      <xdr:col>11</xdr:col>
      <xdr:colOff>160020</xdr:colOff>
      <xdr:row>56</xdr:row>
      <xdr:rowOff>30480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15240</xdr:colOff>
      <xdr:row>5</xdr:row>
      <xdr:rowOff>53340</xdr:rowOff>
    </xdr:from>
    <xdr:to>
      <xdr:col>10</xdr:col>
      <xdr:colOff>15240</xdr:colOff>
      <xdr:row>14</xdr:row>
      <xdr:rowOff>120015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21208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83820</xdr:colOff>
      <xdr:row>8</xdr:row>
      <xdr:rowOff>30480</xdr:rowOff>
    </xdr:from>
    <xdr:to>
      <xdr:col>13</xdr:col>
      <xdr:colOff>83820</xdr:colOff>
      <xdr:row>17</xdr:row>
      <xdr:rowOff>97155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52094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eginner-DA-cour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
      <sheetName val="2"/>
      <sheetName val="3"/>
      <sheetName val="4"/>
      <sheetName val="5"/>
      <sheetName val="6"/>
      <sheetName val="7"/>
      <sheetName val="8"/>
      <sheetName val="9"/>
      <sheetName val="9 DONE"/>
      <sheetName val="10"/>
    </sheetNames>
    <sheetDataSet>
      <sheetData sheetId="0">
        <row r="14">
          <cell r="L14" t="str">
            <v>Sales by country (with formulas)</v>
          </cell>
        </row>
        <row r="15">
          <cell r="L15" t="str">
            <v>Sales by country (with pivots)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 Yadav" refreshedDate="45034.006020138891"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Richa Yadav" refreshedDate="45034.631803935183"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cha Yadav" refreshedDate="45034.635204513892" backgroundQuery="1" createdVersion="6" refreshedVersion="6" minRefreshableVersion="3" recordCount="0" supportSubquery="1" supportAdvancedDrill="1">
  <cacheSource type="external" connectionId="1"/>
  <cacheFields count="3">
    <cacheField name="[data].[Product].[Product]" caption="Product" numFmtId="0" hierarchy="2" level="1">
      <sharedItems count="18">
        <s v="50% Dark Bites"/>
        <s v="70% Dark Bites"/>
        <s v="85% Dark Bars"/>
        <s v="After Nines"/>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cha Yadav" refreshedDate="45035.917362037035"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cha Yadav" refreshedDate="45034.63505844907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5">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formats count="5">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outline="0" fieldPosition="0">
        <references count="1">
          <reference field="4294967294" count="3">
            <x v="0"/>
            <x v="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0"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formats count="7">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outline="0" axis="axisValues"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I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13">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outline="0" axis="axisValues"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fieldPosition="0">
        <references count="2">
          <reference field="0" count="1">
            <x v="2"/>
          </reference>
          <reference field="1" count="1" selected="0">
            <x v="0"/>
          </reference>
        </references>
      </pivotArea>
    </format>
    <format dxfId="26">
      <pivotArea dataOnly="0" labelOnly="1" fieldPosition="0">
        <references count="2">
          <reference field="0" count="1">
            <x v="1"/>
          </reference>
          <reference field="1" count="1" selected="0">
            <x v="1"/>
          </reference>
        </references>
      </pivotArea>
    </format>
    <format dxfId="25">
      <pivotArea dataOnly="0" labelOnly="1" fieldPosition="0">
        <references count="2">
          <reference field="0" count="1">
            <x v="1"/>
          </reference>
          <reference field="1" count="1" selected="0">
            <x v="2"/>
          </reference>
        </references>
      </pivotArea>
    </format>
    <format dxfId="24">
      <pivotArea dataOnly="0" labelOnly="1" fieldPosition="0">
        <references count="2">
          <reference field="0" count="1">
            <x v="8"/>
          </reference>
          <reference field="1" count="1" selected="0">
            <x v="3"/>
          </reference>
        </references>
      </pivotArea>
    </format>
    <format dxfId="23">
      <pivotArea dataOnly="0" labelOnly="1" fieldPosition="0">
        <references count="2">
          <reference field="0" count="1">
            <x v="2"/>
          </reference>
          <reference field="1" count="1" selected="0">
            <x v="4"/>
          </reference>
        </references>
      </pivotArea>
    </format>
    <format dxfId="22">
      <pivotArea dataOnly="0" labelOnly="1" fieldPosition="0">
        <references count="2">
          <reference field="0" count="1">
            <x v="0"/>
          </reference>
          <reference field="1" count="1" selected="0">
            <x v="5"/>
          </reference>
        </references>
      </pivotArea>
    </format>
    <format dxfId="21">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3">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outline="0" axis="axisValues"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fieldPosition="0">
        <references count="2">
          <reference field="0" count="1">
            <x v="5"/>
          </reference>
          <reference field="1" count="1" selected="0">
            <x v="0"/>
          </reference>
        </references>
      </pivotArea>
    </format>
    <format dxfId="39">
      <pivotArea dataOnly="0" labelOnly="1" fieldPosition="0">
        <references count="2">
          <reference field="0" count="1">
            <x v="5"/>
          </reference>
          <reference field="1" count="1" selected="0">
            <x v="1"/>
          </reference>
        </references>
      </pivotArea>
    </format>
    <format dxfId="38">
      <pivotArea dataOnly="0" labelOnly="1" fieldPosition="0">
        <references count="2">
          <reference field="0" count="1">
            <x v="5"/>
          </reference>
          <reference field="1" count="1" selected="0">
            <x v="2"/>
          </reference>
        </references>
      </pivotArea>
    </format>
    <format dxfId="37">
      <pivotArea dataOnly="0" labelOnly="1" fieldPosition="0">
        <references count="2">
          <reference field="0" count="1">
            <x v="3"/>
          </reference>
          <reference field="1" count="1" selected="0">
            <x v="3"/>
          </reference>
        </references>
      </pivotArea>
    </format>
    <format dxfId="36">
      <pivotArea dataOnly="0" labelOnly="1" fieldPosition="0">
        <references count="2">
          <reference field="0" count="1">
            <x v="0"/>
          </reference>
          <reference field="1" count="1" selected="0">
            <x v="4"/>
          </reference>
        </references>
      </pivotArea>
    </format>
    <format dxfId="35">
      <pivotArea dataOnly="0" labelOnly="1" fieldPosition="0">
        <references count="2">
          <reference field="0" count="1">
            <x v="9"/>
          </reference>
          <reference field="1" count="1" selected="0">
            <x v="5"/>
          </reference>
        </references>
      </pivotArea>
    </format>
    <format dxfId="34">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E24" firstHeaderRow="1" firstDataRow="1" firstDataCol="1"/>
  <pivotFields count="3">
    <pivotField axis="axisRow" allDrilled="1" showAll="0" sortType="de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9">
    <i>
      <x v="13"/>
    </i>
    <i>
      <x v="3"/>
    </i>
    <i>
      <x v="4"/>
    </i>
    <i>
      <x v="12"/>
    </i>
    <i>
      <x v="14"/>
    </i>
    <i>
      <x v="7"/>
    </i>
    <i>
      <x v="6"/>
    </i>
    <i>
      <x v="2"/>
    </i>
    <i>
      <x v="16"/>
    </i>
    <i>
      <x v="11"/>
    </i>
    <i>
      <x v="15"/>
    </i>
    <i>
      <x v="5"/>
    </i>
    <i>
      <x v="1"/>
    </i>
    <i>
      <x/>
    </i>
    <i>
      <x v="9"/>
    </i>
    <i>
      <x v="8"/>
    </i>
    <i>
      <x v="10"/>
    </i>
    <i>
      <x v="17"/>
    </i>
    <i t="grand">
      <x/>
    </i>
  </rowItems>
  <colItems count="1">
    <i/>
  </colItems>
  <dataFields count="1">
    <dataField fld="1" subtotal="count" baseField="0" baseItem="0"/>
  </dataFields>
  <formats count="10">
    <format dxfId="20">
      <pivotArea dataOnly="0" labelOnly="1" outline="0" axis="axisValues" fieldPosition="0"/>
    </format>
    <format dxfId="19">
      <pivotArea dataOnly="0" labelOnly="1" outline="0" axis="axisValues" fieldPosition="0"/>
    </format>
    <format dxfId="18">
      <pivotArea field="0" type="button" dataOnly="0" labelOnly="1" outline="0" axis="axisRow"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axis="axisValues"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s>
  <pivotHierarchies count="15">
    <pivotHierarchy dragToData="1"/>
    <pivotHierarchy multipleItemSelectionAllowed="1" dragToData="1">
      <members count="1" level="1">
        <member name="[data].[Geography].&amp;[UK]"/>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6.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H27" firstHeaderRow="0" firstDataRow="1" firstDataCol="1"/>
  <pivotFields count="6">
    <pivotField axis="axisRow" allDrilled="1" showAll="0" sortType="a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11">
    <format dxfId="10">
      <pivotArea dataOnly="0" labelOnly="1" outline="0" fieldPosition="0">
        <references count="1">
          <reference field="4294967294" count="1">
            <x v="3"/>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1">
            <x v="0"/>
          </reference>
        </references>
      </pivotArea>
    </format>
    <format dxfId="6">
      <pivotArea field="0" type="button" dataOnly="0" labelOnly="1" outline="0" axis="axisRow"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9"/>
  </pivotTables>
  <data>
    <olap pivotCacheId="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K]"/>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10"/>
  </pivotTables>
  <data>
    <olap pivotCacheId="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79"/>
  </tableColumns>
  <tableStyleInfo name="TableStyleMedium2" showFirstColumn="0" showLastColumn="0" showRowStripes="1" showColumnStripes="0"/>
</table>
</file>

<file path=xl/tables/table2.xml><?xml version="1.0" encoding="utf-8"?>
<table xmlns="http://schemas.openxmlformats.org/spreadsheetml/2006/main" id="4" name="data" displayName="data" ref="C11:I311" totalsRowShown="0" headerRowDxfId="78">
  <tableColumns count="7">
    <tableColumn id="1" name="Sales Person"/>
    <tableColumn id="2" name="Geography"/>
    <tableColumn id="3" name="Product"/>
    <tableColumn id="4" name="Amount" dataDxfId="77"/>
    <tableColumn id="5" name="Units" dataDxfId="76"/>
    <tableColumn id="6" name="cost per unit" dataDxfId="75">
      <calculatedColumnFormula>VLOOKUP(data[[#This Row],[Product]],products[],2,0)</calculatedColumnFormula>
    </tableColumn>
    <tableColumn id="7" name="cost" dataDxfId="74">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5" name="data6" displayName="data6" ref="A2:E302" totalsRowShown="0" headerRowDxfId="72" dataDxfId="71">
  <autoFilter ref="A2:E302"/>
  <sortState ref="A3:E302">
    <sortCondition descending="1" ref="E2:E302"/>
  </sortState>
  <tableColumns count="5">
    <tableColumn id="1" name="Sales Person" dataDxfId="70"/>
    <tableColumn id="2" name="Geography" dataDxfId="69"/>
    <tableColumn id="3" name="Product" dataDxfId="68"/>
    <tableColumn id="4" name="Amount" dataDxfId="67"/>
    <tableColumn id="5" name="Units" dataDxfId="66"/>
  </tableColumns>
  <tableStyleInfo name="TableStyleMedium2" showFirstColumn="0" showLastColumn="0" showRowStripes="1" showColumnStripes="0"/>
</table>
</file>

<file path=xl/tables/table4.xml><?xml version="1.0" encoding="utf-8"?>
<table xmlns="http://schemas.openxmlformats.org/spreadsheetml/2006/main" id="2" name="data3" displayName="data3" ref="N3:R303" totalsRowShown="0" headerRowDxfId="53" dataDxfId="52">
  <tableColumns count="5">
    <tableColumn id="1" name="Sales Person" dataDxfId="51"/>
    <tableColumn id="2" name="Geography" dataDxfId="50"/>
    <tableColumn id="3" name="Product" dataDxfId="49"/>
    <tableColumn id="4" name="Amount" dataDxfId="48"/>
    <tableColumn id="5" name="Units" dataDxfId="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showGridLines="0" zoomScale="90" zoomScaleNormal="90" workbookViewId="0">
      <selection activeCell="G7" sqref="G7"/>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9.109375" customWidth="1"/>
    <col min="9" max="9" width="25.6640625" customWidth="1"/>
    <col min="10" max="10" width="22.4414062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t="s">
        <v>74</v>
      </c>
    </row>
    <row r="11" spans="1:26" x14ac:dyDescent="0.3">
      <c r="C11" s="6" t="s">
        <v>11</v>
      </c>
      <c r="D11" s="6" t="s">
        <v>12</v>
      </c>
      <c r="E11" s="6" t="s">
        <v>0</v>
      </c>
      <c r="F11" s="10" t="s">
        <v>1</v>
      </c>
      <c r="G11" s="10" t="s">
        <v>48</v>
      </c>
      <c r="H11" s="6" t="s">
        <v>68</v>
      </c>
      <c r="I11" s="6" t="s">
        <v>69</v>
      </c>
      <c r="J11" s="9" t="s">
        <v>42</v>
      </c>
      <c r="K11" s="2"/>
      <c r="Y11" t="s">
        <v>0</v>
      </c>
      <c r="Z11" t="s">
        <v>49</v>
      </c>
    </row>
    <row r="12" spans="1:26" x14ac:dyDescent="0.3">
      <c r="C12" t="s">
        <v>40</v>
      </c>
      <c r="D12" t="s">
        <v>37</v>
      </c>
      <c r="E12" t="s">
        <v>30</v>
      </c>
      <c r="F12" s="4">
        <v>1624</v>
      </c>
      <c r="G12" s="5">
        <v>114</v>
      </c>
      <c r="H12">
        <f>VLOOKUP(data[[#This Row],[Product]],products[],2,0)</f>
        <v>14.49</v>
      </c>
      <c r="I12">
        <f>data[[#This Row],[cost per unit]]*data[[#This Row],[Units]]</f>
        <v>1651.8600000000001</v>
      </c>
      <c r="J12" s="7">
        <v>1</v>
      </c>
      <c r="K12" s="8" t="s">
        <v>43</v>
      </c>
      <c r="Y12" t="s">
        <v>13</v>
      </c>
      <c r="Z12" s="11">
        <v>9.33</v>
      </c>
    </row>
    <row r="13" spans="1:26" x14ac:dyDescent="0.3">
      <c r="C13" t="s">
        <v>8</v>
      </c>
      <c r="D13" t="s">
        <v>35</v>
      </c>
      <c r="E13" t="s">
        <v>32</v>
      </c>
      <c r="F13" s="4">
        <v>6706</v>
      </c>
      <c r="G13" s="5">
        <v>459</v>
      </c>
      <c r="H13">
        <f>VLOOKUP(data[[#This Row],[Product]],products[],2,0)</f>
        <v>8.65</v>
      </c>
      <c r="I13">
        <f>data[[#This Row],[cost per unit]]*data[[#This Row],[Units]]</f>
        <v>3970.3500000000004</v>
      </c>
      <c r="J13" s="7">
        <v>2</v>
      </c>
      <c r="K13" s="8" t="s">
        <v>51</v>
      </c>
      <c r="Y13" t="s">
        <v>14</v>
      </c>
      <c r="Z13" s="11">
        <v>11.7</v>
      </c>
    </row>
    <row r="14" spans="1:26" x14ac:dyDescent="0.3">
      <c r="C14" t="s">
        <v>9</v>
      </c>
      <c r="D14" t="s">
        <v>35</v>
      </c>
      <c r="E14" t="s">
        <v>4</v>
      </c>
      <c r="F14" s="4">
        <v>959</v>
      </c>
      <c r="G14" s="5">
        <v>147</v>
      </c>
      <c r="H14">
        <f>VLOOKUP(data[[#This Row],[Product]],products[],2,0)</f>
        <v>11.88</v>
      </c>
      <c r="I14">
        <f>data[[#This Row],[cost per unit]]*data[[#This Row],[Units]]</f>
        <v>1746.3600000000001</v>
      </c>
      <c r="J14" s="7">
        <v>3</v>
      </c>
      <c r="K14" s="8" t="s">
        <v>44</v>
      </c>
      <c r="Y14" t="s">
        <v>4</v>
      </c>
      <c r="Z14" s="11">
        <v>11.88</v>
      </c>
    </row>
    <row r="15" spans="1:26" x14ac:dyDescent="0.3">
      <c r="C15" t="s">
        <v>41</v>
      </c>
      <c r="D15" t="s">
        <v>36</v>
      </c>
      <c r="E15" t="s">
        <v>18</v>
      </c>
      <c r="F15" s="4">
        <v>9632</v>
      </c>
      <c r="G15" s="5">
        <v>288</v>
      </c>
      <c r="H15">
        <f>VLOOKUP(data[[#This Row],[Product]],products[],2,0)</f>
        <v>6.47</v>
      </c>
      <c r="I15">
        <f>data[[#This Row],[cost per unit]]*data[[#This Row],[Units]]</f>
        <v>1863.36</v>
      </c>
      <c r="J15" s="7">
        <v>4</v>
      </c>
      <c r="K15" s="8" t="s">
        <v>45</v>
      </c>
      <c r="Y15" t="s">
        <v>15</v>
      </c>
      <c r="Z15" s="11">
        <v>11.73</v>
      </c>
    </row>
    <row r="16" spans="1:26" x14ac:dyDescent="0.3">
      <c r="C16" t="s">
        <v>6</v>
      </c>
      <c r="D16" t="s">
        <v>39</v>
      </c>
      <c r="E16" t="s">
        <v>25</v>
      </c>
      <c r="F16" s="4">
        <v>2100</v>
      </c>
      <c r="G16" s="5">
        <v>414</v>
      </c>
      <c r="H16">
        <f>VLOOKUP(data[[#This Row],[Product]],products[],2,0)</f>
        <v>13.15</v>
      </c>
      <c r="I16">
        <f>data[[#This Row],[cost per unit]]*data[[#This Row],[Units]]</f>
        <v>5444.1</v>
      </c>
      <c r="J16" s="7">
        <v>5</v>
      </c>
      <c r="K16" s="8" t="s">
        <v>52</v>
      </c>
      <c r="Y16" t="s">
        <v>16</v>
      </c>
      <c r="Z16" s="11">
        <v>8.7899999999999991</v>
      </c>
    </row>
    <row r="17" spans="3:26" x14ac:dyDescent="0.3">
      <c r="C17" t="s">
        <v>40</v>
      </c>
      <c r="D17" t="s">
        <v>35</v>
      </c>
      <c r="E17" t="s">
        <v>33</v>
      </c>
      <c r="F17" s="4">
        <v>8869</v>
      </c>
      <c r="G17" s="5">
        <v>432</v>
      </c>
      <c r="H17">
        <f>VLOOKUP(data[[#This Row],[Product]],products[],2,0)</f>
        <v>12.37</v>
      </c>
      <c r="I17">
        <f>data[[#This Row],[cost per unit]]*data[[#This Row],[Units]]</f>
        <v>5343.8399999999992</v>
      </c>
      <c r="J17" s="7">
        <v>6</v>
      </c>
      <c r="K17" s="8" t="s">
        <v>53</v>
      </c>
      <c r="Y17" t="s">
        <v>17</v>
      </c>
      <c r="Z17" s="11">
        <v>3.11</v>
      </c>
    </row>
    <row r="18" spans="3:26" x14ac:dyDescent="0.3">
      <c r="C18" t="s">
        <v>6</v>
      </c>
      <c r="D18" t="s">
        <v>38</v>
      </c>
      <c r="E18" t="s">
        <v>31</v>
      </c>
      <c r="F18" s="4">
        <v>2681</v>
      </c>
      <c r="G18" s="5">
        <v>54</v>
      </c>
      <c r="H18">
        <f>VLOOKUP(data[[#This Row],[Product]],products[],2,0)</f>
        <v>5.79</v>
      </c>
      <c r="I18">
        <f>data[[#This Row],[cost per unit]]*data[[#This Row],[Units]]</f>
        <v>312.66000000000003</v>
      </c>
      <c r="J18" s="7">
        <v>7</v>
      </c>
      <c r="K18" s="8" t="s">
        <v>47</v>
      </c>
      <c r="Y18" t="s">
        <v>18</v>
      </c>
      <c r="Z18" s="11">
        <v>6.47</v>
      </c>
    </row>
    <row r="19" spans="3:26" x14ac:dyDescent="0.3">
      <c r="C19" t="s">
        <v>8</v>
      </c>
      <c r="D19" t="s">
        <v>35</v>
      </c>
      <c r="E19" t="s">
        <v>22</v>
      </c>
      <c r="F19" s="4">
        <v>5012</v>
      </c>
      <c r="G19" s="5">
        <v>210</v>
      </c>
      <c r="H19">
        <f>VLOOKUP(data[[#This Row],[Product]],products[],2,0)</f>
        <v>9.77</v>
      </c>
      <c r="I19">
        <f>data[[#This Row],[cost per unit]]*data[[#This Row],[Units]]</f>
        <v>2051.6999999999998</v>
      </c>
      <c r="J19" s="7">
        <v>8</v>
      </c>
      <c r="K19" s="8" t="s">
        <v>50</v>
      </c>
      <c r="Y19" t="s">
        <v>19</v>
      </c>
      <c r="Z19" s="11">
        <v>7.64</v>
      </c>
    </row>
    <row r="20" spans="3:26" x14ac:dyDescent="0.3">
      <c r="C20" t="s">
        <v>7</v>
      </c>
      <c r="D20" t="s">
        <v>38</v>
      </c>
      <c r="E20" t="s">
        <v>14</v>
      </c>
      <c r="F20" s="4">
        <v>1281</v>
      </c>
      <c r="G20" s="5">
        <v>75</v>
      </c>
      <c r="H20">
        <f>VLOOKUP(data[[#This Row],[Product]],products[],2,0)</f>
        <v>11.7</v>
      </c>
      <c r="I20">
        <f>data[[#This Row],[cost per unit]]*data[[#This Row],[Units]]</f>
        <v>877.5</v>
      </c>
      <c r="J20" s="7">
        <v>9</v>
      </c>
      <c r="K20" s="8" t="s">
        <v>46</v>
      </c>
      <c r="Y20" t="s">
        <v>20</v>
      </c>
      <c r="Z20" s="11">
        <v>10.62</v>
      </c>
    </row>
    <row r="21" spans="3:26" x14ac:dyDescent="0.3">
      <c r="C21" t="s">
        <v>5</v>
      </c>
      <c r="D21" t="s">
        <v>37</v>
      </c>
      <c r="E21" t="s">
        <v>14</v>
      </c>
      <c r="F21" s="4">
        <v>4991</v>
      </c>
      <c r="G21" s="5">
        <v>12</v>
      </c>
      <c r="H21">
        <f>VLOOKUP(data[[#This Row],[Product]],products[],2,0)</f>
        <v>11.7</v>
      </c>
      <c r="I21">
        <f>data[[#This Row],[cost per unit]]*data[[#This Row],[Units]]</f>
        <v>140.39999999999998</v>
      </c>
      <c r="J21" s="7"/>
      <c r="Y21" t="s">
        <v>21</v>
      </c>
      <c r="Z21" s="11">
        <v>9</v>
      </c>
    </row>
    <row r="22" spans="3:26" x14ac:dyDescent="0.3">
      <c r="C22" t="s">
        <v>2</v>
      </c>
      <c r="D22" t="s">
        <v>39</v>
      </c>
      <c r="E22" t="s">
        <v>25</v>
      </c>
      <c r="F22" s="4">
        <v>1785</v>
      </c>
      <c r="G22" s="5">
        <v>462</v>
      </c>
      <c r="H22">
        <f>VLOOKUP(data[[#This Row],[Product]],products[],2,0)</f>
        <v>13.15</v>
      </c>
      <c r="I22">
        <f>data[[#This Row],[cost per unit]]*data[[#This Row],[Units]]</f>
        <v>6075.3</v>
      </c>
      <c r="Y22" t="s">
        <v>22</v>
      </c>
      <c r="Z22" s="11">
        <v>9.77</v>
      </c>
    </row>
    <row r="23" spans="3:26" x14ac:dyDescent="0.3">
      <c r="C23" t="s">
        <v>3</v>
      </c>
      <c r="D23" t="s">
        <v>37</v>
      </c>
      <c r="E23" t="s">
        <v>17</v>
      </c>
      <c r="F23" s="4">
        <v>3983</v>
      </c>
      <c r="G23" s="5">
        <v>144</v>
      </c>
      <c r="H23">
        <f>VLOOKUP(data[[#This Row],[Product]],products[],2,0)</f>
        <v>3.11</v>
      </c>
      <c r="I23">
        <f>data[[#This Row],[cost per unit]]*data[[#This Row],[Units]]</f>
        <v>447.84</v>
      </c>
      <c r="Y23" t="s">
        <v>23</v>
      </c>
      <c r="Z23" s="11">
        <v>6.49</v>
      </c>
    </row>
    <row r="24" spans="3:26" x14ac:dyDescent="0.3">
      <c r="C24" t="s">
        <v>9</v>
      </c>
      <c r="D24" t="s">
        <v>38</v>
      </c>
      <c r="E24" t="s">
        <v>16</v>
      </c>
      <c r="F24" s="4">
        <v>2646</v>
      </c>
      <c r="G24" s="5">
        <v>120</v>
      </c>
      <c r="H24">
        <f>VLOOKUP(data[[#This Row],[Product]],products[],2,0)</f>
        <v>8.7899999999999991</v>
      </c>
      <c r="I24">
        <f>data[[#This Row],[cost per unit]]*data[[#This Row],[Units]]</f>
        <v>1054.8</v>
      </c>
      <c r="Y24" t="s">
        <v>24</v>
      </c>
      <c r="Z24" s="11">
        <v>4.97</v>
      </c>
    </row>
    <row r="25" spans="3:26" x14ac:dyDescent="0.3">
      <c r="C25" t="s">
        <v>2</v>
      </c>
      <c r="D25" t="s">
        <v>34</v>
      </c>
      <c r="E25" t="s">
        <v>13</v>
      </c>
      <c r="F25" s="4">
        <v>252</v>
      </c>
      <c r="G25" s="5">
        <v>54</v>
      </c>
      <c r="H25">
        <f>VLOOKUP(data[[#This Row],[Product]],products[],2,0)</f>
        <v>9.33</v>
      </c>
      <c r="I25">
        <f>data[[#This Row],[cost per unit]]*data[[#This Row],[Units]]</f>
        <v>503.82</v>
      </c>
      <c r="Y25" t="s">
        <v>25</v>
      </c>
      <c r="Z25" s="11">
        <v>13.15</v>
      </c>
    </row>
    <row r="26" spans="3:26" x14ac:dyDescent="0.3">
      <c r="C26" t="s">
        <v>3</v>
      </c>
      <c r="D26" t="s">
        <v>35</v>
      </c>
      <c r="E26" t="s">
        <v>25</v>
      </c>
      <c r="F26" s="4">
        <v>2464</v>
      </c>
      <c r="G26" s="5">
        <v>234</v>
      </c>
      <c r="H26">
        <f>VLOOKUP(data[[#This Row],[Product]],products[],2,0)</f>
        <v>13.15</v>
      </c>
      <c r="I26">
        <f>data[[#This Row],[cost per unit]]*data[[#This Row],[Units]]</f>
        <v>3077.1</v>
      </c>
      <c r="Y26" t="s">
        <v>26</v>
      </c>
      <c r="Z26" s="11">
        <v>5.6</v>
      </c>
    </row>
    <row r="27" spans="3:26" x14ac:dyDescent="0.3">
      <c r="C27" t="s">
        <v>3</v>
      </c>
      <c r="D27" t="s">
        <v>35</v>
      </c>
      <c r="E27" t="s">
        <v>29</v>
      </c>
      <c r="F27" s="4">
        <v>2114</v>
      </c>
      <c r="G27" s="5">
        <v>66</v>
      </c>
      <c r="H27">
        <f>VLOOKUP(data[[#This Row],[Product]],products[],2,0)</f>
        <v>7.16</v>
      </c>
      <c r="I27">
        <f>data[[#This Row],[cost per unit]]*data[[#This Row],[Units]]</f>
        <v>472.56</v>
      </c>
      <c r="Y27" t="s">
        <v>27</v>
      </c>
      <c r="Z27" s="11">
        <v>16.73</v>
      </c>
    </row>
    <row r="28" spans="3:26" x14ac:dyDescent="0.3">
      <c r="C28" t="s">
        <v>6</v>
      </c>
      <c r="D28" t="s">
        <v>37</v>
      </c>
      <c r="E28" t="s">
        <v>31</v>
      </c>
      <c r="F28" s="4">
        <v>7693</v>
      </c>
      <c r="G28" s="5">
        <v>87</v>
      </c>
      <c r="H28">
        <f>VLOOKUP(data[[#This Row],[Product]],products[],2,0)</f>
        <v>5.79</v>
      </c>
      <c r="I28">
        <f>data[[#This Row],[cost per unit]]*data[[#This Row],[Units]]</f>
        <v>503.73</v>
      </c>
      <c r="Y28" t="s">
        <v>28</v>
      </c>
      <c r="Z28" s="11">
        <v>10.38</v>
      </c>
    </row>
    <row r="29" spans="3:26" x14ac:dyDescent="0.3">
      <c r="C29" t="s">
        <v>5</v>
      </c>
      <c r="D29" t="s">
        <v>34</v>
      </c>
      <c r="E29" t="s">
        <v>20</v>
      </c>
      <c r="F29" s="4">
        <v>15610</v>
      </c>
      <c r="G29" s="5">
        <v>339</v>
      </c>
      <c r="H29">
        <f>VLOOKUP(data[[#This Row],[Product]],products[],2,0)</f>
        <v>10.62</v>
      </c>
      <c r="I29">
        <f>data[[#This Row],[cost per unit]]*data[[#This Row],[Units]]</f>
        <v>3600.18</v>
      </c>
      <c r="Y29" t="s">
        <v>29</v>
      </c>
      <c r="Z29" s="11">
        <v>7.16</v>
      </c>
    </row>
    <row r="30" spans="3:26" x14ac:dyDescent="0.3">
      <c r="C30" t="s">
        <v>41</v>
      </c>
      <c r="D30" t="s">
        <v>34</v>
      </c>
      <c r="E30" t="s">
        <v>22</v>
      </c>
      <c r="F30" s="4">
        <v>336</v>
      </c>
      <c r="G30" s="5">
        <v>144</v>
      </c>
      <c r="H30">
        <f>VLOOKUP(data[[#This Row],[Product]],products[],2,0)</f>
        <v>9.77</v>
      </c>
      <c r="I30">
        <f>data[[#This Row],[cost per unit]]*data[[#This Row],[Units]]</f>
        <v>1406.8799999999999</v>
      </c>
      <c r="Y30" t="s">
        <v>30</v>
      </c>
      <c r="Z30" s="11">
        <v>14.49</v>
      </c>
    </row>
    <row r="31" spans="3:26" x14ac:dyDescent="0.3">
      <c r="C31" t="s">
        <v>2</v>
      </c>
      <c r="D31" t="s">
        <v>39</v>
      </c>
      <c r="E31" t="s">
        <v>20</v>
      </c>
      <c r="F31" s="4">
        <v>9443</v>
      </c>
      <c r="G31" s="5">
        <v>162</v>
      </c>
      <c r="H31">
        <f>VLOOKUP(data[[#This Row],[Product]],products[],2,0)</f>
        <v>10.62</v>
      </c>
      <c r="I31">
        <f>data[[#This Row],[cost per unit]]*data[[#This Row],[Units]]</f>
        <v>1720.4399999999998</v>
      </c>
      <c r="Y31" t="s">
        <v>31</v>
      </c>
      <c r="Z31" s="11">
        <v>5.79</v>
      </c>
    </row>
    <row r="32" spans="3:26" x14ac:dyDescent="0.3">
      <c r="C32" t="s">
        <v>9</v>
      </c>
      <c r="D32" t="s">
        <v>34</v>
      </c>
      <c r="E32" t="s">
        <v>23</v>
      </c>
      <c r="F32" s="4">
        <v>8155</v>
      </c>
      <c r="G32" s="5">
        <v>90</v>
      </c>
      <c r="H32">
        <f>VLOOKUP(data[[#This Row],[Product]],products[],2,0)</f>
        <v>6.49</v>
      </c>
      <c r="I32">
        <f>data[[#This Row],[cost per unit]]*data[[#This Row],[Units]]</f>
        <v>584.1</v>
      </c>
      <c r="Y32" t="s">
        <v>32</v>
      </c>
      <c r="Z32" s="11">
        <v>8.65</v>
      </c>
    </row>
    <row r="33" spans="3:26" x14ac:dyDescent="0.3">
      <c r="C33" t="s">
        <v>8</v>
      </c>
      <c r="D33" t="s">
        <v>38</v>
      </c>
      <c r="E33" t="s">
        <v>23</v>
      </c>
      <c r="F33" s="4">
        <v>1701</v>
      </c>
      <c r="G33" s="5">
        <v>234</v>
      </c>
      <c r="H33">
        <f>VLOOKUP(data[[#This Row],[Product]],products[],2,0)</f>
        <v>6.49</v>
      </c>
      <c r="I33">
        <f>data[[#This Row],[cost per unit]]*data[[#This Row],[Units]]</f>
        <v>1518.66</v>
      </c>
      <c r="Y33" t="s">
        <v>33</v>
      </c>
      <c r="Z33" s="11">
        <v>12.37</v>
      </c>
    </row>
    <row r="34" spans="3:26" x14ac:dyDescent="0.3">
      <c r="C34" t="s">
        <v>10</v>
      </c>
      <c r="D34" t="s">
        <v>38</v>
      </c>
      <c r="E34" t="s">
        <v>22</v>
      </c>
      <c r="F34" s="4">
        <v>2205</v>
      </c>
      <c r="G34" s="5">
        <v>141</v>
      </c>
      <c r="H34">
        <f>VLOOKUP(data[[#This Row],[Product]],products[],2,0)</f>
        <v>9.77</v>
      </c>
      <c r="I34">
        <f>data[[#This Row],[cost per unit]]*data[[#This Row],[Units]]</f>
        <v>1377.57</v>
      </c>
    </row>
    <row r="35" spans="3:26" x14ac:dyDescent="0.3">
      <c r="C35" t="s">
        <v>8</v>
      </c>
      <c r="D35" t="s">
        <v>37</v>
      </c>
      <c r="E35" t="s">
        <v>19</v>
      </c>
      <c r="F35" s="4">
        <v>1771</v>
      </c>
      <c r="G35" s="5">
        <v>204</v>
      </c>
      <c r="H35">
        <f>VLOOKUP(data[[#This Row],[Product]],products[],2,0)</f>
        <v>7.64</v>
      </c>
      <c r="I35">
        <f>data[[#This Row],[cost per unit]]*data[[#This Row],[Units]]</f>
        <v>1558.56</v>
      </c>
    </row>
    <row r="36" spans="3:26" x14ac:dyDescent="0.3">
      <c r="C36" t="s">
        <v>41</v>
      </c>
      <c r="D36" t="s">
        <v>35</v>
      </c>
      <c r="E36" t="s">
        <v>15</v>
      </c>
      <c r="F36" s="4">
        <v>2114</v>
      </c>
      <c r="G36" s="5">
        <v>186</v>
      </c>
      <c r="H36">
        <f>VLOOKUP(data[[#This Row],[Product]],products[],2,0)</f>
        <v>11.73</v>
      </c>
      <c r="I36">
        <f>data[[#This Row],[cost per unit]]*data[[#This Row],[Units]]</f>
        <v>2181.7800000000002</v>
      </c>
    </row>
    <row r="37" spans="3:26" x14ac:dyDescent="0.3">
      <c r="C37" t="s">
        <v>41</v>
      </c>
      <c r="D37" t="s">
        <v>36</v>
      </c>
      <c r="E37" t="s">
        <v>13</v>
      </c>
      <c r="F37" s="4">
        <v>10311</v>
      </c>
      <c r="G37" s="5">
        <v>231</v>
      </c>
      <c r="H37">
        <f>VLOOKUP(data[[#This Row],[Product]],products[],2,0)</f>
        <v>9.33</v>
      </c>
      <c r="I37">
        <f>data[[#This Row],[cost per unit]]*data[[#This Row],[Units]]</f>
        <v>2155.23</v>
      </c>
    </row>
    <row r="38" spans="3:26" x14ac:dyDescent="0.3">
      <c r="C38" t="s">
        <v>3</v>
      </c>
      <c r="D38" t="s">
        <v>39</v>
      </c>
      <c r="E38" t="s">
        <v>16</v>
      </c>
      <c r="F38" s="4">
        <v>21</v>
      </c>
      <c r="G38" s="5">
        <v>168</v>
      </c>
      <c r="H38">
        <f>VLOOKUP(data[[#This Row],[Product]],products[],2,0)</f>
        <v>8.7899999999999991</v>
      </c>
      <c r="I38">
        <f>data[[#This Row],[cost per unit]]*data[[#This Row],[Units]]</f>
        <v>1476.7199999999998</v>
      </c>
    </row>
    <row r="39" spans="3:26" x14ac:dyDescent="0.3">
      <c r="C39" t="s">
        <v>10</v>
      </c>
      <c r="D39" t="s">
        <v>35</v>
      </c>
      <c r="E39" t="s">
        <v>20</v>
      </c>
      <c r="F39" s="4">
        <v>1974</v>
      </c>
      <c r="G39" s="5">
        <v>195</v>
      </c>
      <c r="H39">
        <f>VLOOKUP(data[[#This Row],[Product]],products[],2,0)</f>
        <v>10.62</v>
      </c>
      <c r="I39">
        <f>data[[#This Row],[cost per unit]]*data[[#This Row],[Units]]</f>
        <v>2070.8999999999996</v>
      </c>
    </row>
    <row r="40" spans="3:26" x14ac:dyDescent="0.3">
      <c r="C40" t="s">
        <v>5</v>
      </c>
      <c r="D40" t="s">
        <v>36</v>
      </c>
      <c r="E40" t="s">
        <v>23</v>
      </c>
      <c r="F40" s="4">
        <v>6314</v>
      </c>
      <c r="G40" s="5">
        <v>15</v>
      </c>
      <c r="H40">
        <f>VLOOKUP(data[[#This Row],[Product]],products[],2,0)</f>
        <v>6.49</v>
      </c>
      <c r="I40">
        <f>data[[#This Row],[cost per unit]]*data[[#This Row],[Units]]</f>
        <v>97.350000000000009</v>
      </c>
    </row>
    <row r="41" spans="3:26" x14ac:dyDescent="0.3">
      <c r="C41" t="s">
        <v>10</v>
      </c>
      <c r="D41" t="s">
        <v>37</v>
      </c>
      <c r="E41" t="s">
        <v>23</v>
      </c>
      <c r="F41" s="4">
        <v>4683</v>
      </c>
      <c r="G41" s="5">
        <v>30</v>
      </c>
      <c r="H41">
        <f>VLOOKUP(data[[#This Row],[Product]],products[],2,0)</f>
        <v>6.49</v>
      </c>
      <c r="I41">
        <f>data[[#This Row],[cost per unit]]*data[[#This Row],[Units]]</f>
        <v>194.70000000000002</v>
      </c>
    </row>
    <row r="42" spans="3:26" x14ac:dyDescent="0.3">
      <c r="C42" t="s">
        <v>41</v>
      </c>
      <c r="D42" t="s">
        <v>37</v>
      </c>
      <c r="E42" t="s">
        <v>24</v>
      </c>
      <c r="F42" s="4">
        <v>6398</v>
      </c>
      <c r="G42" s="5">
        <v>102</v>
      </c>
      <c r="H42">
        <f>VLOOKUP(data[[#This Row],[Product]],products[],2,0)</f>
        <v>4.97</v>
      </c>
      <c r="I42">
        <f>data[[#This Row],[cost per unit]]*data[[#This Row],[Units]]</f>
        <v>506.94</v>
      </c>
    </row>
    <row r="43" spans="3:26" x14ac:dyDescent="0.3">
      <c r="C43" t="s">
        <v>2</v>
      </c>
      <c r="D43" t="s">
        <v>35</v>
      </c>
      <c r="E43" t="s">
        <v>19</v>
      </c>
      <c r="F43" s="4">
        <v>553</v>
      </c>
      <c r="G43" s="5">
        <v>15</v>
      </c>
      <c r="H43">
        <f>VLOOKUP(data[[#This Row],[Product]],products[],2,0)</f>
        <v>7.64</v>
      </c>
      <c r="I43">
        <f>data[[#This Row],[cost per unit]]*data[[#This Row],[Units]]</f>
        <v>114.6</v>
      </c>
    </row>
    <row r="44" spans="3:26" x14ac:dyDescent="0.3">
      <c r="C44" t="s">
        <v>8</v>
      </c>
      <c r="D44" t="s">
        <v>39</v>
      </c>
      <c r="E44" t="s">
        <v>30</v>
      </c>
      <c r="F44" s="4">
        <v>7021</v>
      </c>
      <c r="G44" s="5">
        <v>183</v>
      </c>
      <c r="H44">
        <f>VLOOKUP(data[[#This Row],[Product]],products[],2,0)</f>
        <v>14.49</v>
      </c>
      <c r="I44">
        <f>data[[#This Row],[cost per unit]]*data[[#This Row],[Units]]</f>
        <v>2651.67</v>
      </c>
    </row>
    <row r="45" spans="3:26" x14ac:dyDescent="0.3">
      <c r="C45" t="s">
        <v>40</v>
      </c>
      <c r="D45" t="s">
        <v>39</v>
      </c>
      <c r="E45" t="s">
        <v>22</v>
      </c>
      <c r="F45" s="4">
        <v>5817</v>
      </c>
      <c r="G45" s="5">
        <v>12</v>
      </c>
      <c r="H45">
        <f>VLOOKUP(data[[#This Row],[Product]],products[],2,0)</f>
        <v>9.77</v>
      </c>
      <c r="I45">
        <f>data[[#This Row],[cost per unit]]*data[[#This Row],[Units]]</f>
        <v>117.24</v>
      </c>
    </row>
    <row r="46" spans="3:26" x14ac:dyDescent="0.3">
      <c r="C46" t="s">
        <v>41</v>
      </c>
      <c r="D46" t="s">
        <v>39</v>
      </c>
      <c r="E46" t="s">
        <v>14</v>
      </c>
      <c r="F46" s="4">
        <v>3976</v>
      </c>
      <c r="G46" s="5">
        <v>72</v>
      </c>
      <c r="H46">
        <f>VLOOKUP(data[[#This Row],[Product]],products[],2,0)</f>
        <v>11.7</v>
      </c>
      <c r="I46">
        <f>data[[#This Row],[cost per unit]]*data[[#This Row],[Units]]</f>
        <v>842.4</v>
      </c>
    </row>
    <row r="47" spans="3:26" x14ac:dyDescent="0.3">
      <c r="C47" t="s">
        <v>6</v>
      </c>
      <c r="D47" t="s">
        <v>38</v>
      </c>
      <c r="E47" t="s">
        <v>27</v>
      </c>
      <c r="F47" s="4">
        <v>1134</v>
      </c>
      <c r="G47" s="5">
        <v>282</v>
      </c>
      <c r="H47">
        <f>VLOOKUP(data[[#This Row],[Product]],products[],2,0)</f>
        <v>16.73</v>
      </c>
      <c r="I47">
        <f>data[[#This Row],[cost per unit]]*data[[#This Row],[Units]]</f>
        <v>4717.8599999999997</v>
      </c>
    </row>
    <row r="48" spans="3:26" x14ac:dyDescent="0.3">
      <c r="C48" t="s">
        <v>2</v>
      </c>
      <c r="D48" t="s">
        <v>39</v>
      </c>
      <c r="E48" t="s">
        <v>28</v>
      </c>
      <c r="F48" s="4">
        <v>6027</v>
      </c>
      <c r="G48" s="5">
        <v>144</v>
      </c>
      <c r="H48">
        <f>VLOOKUP(data[[#This Row],[Product]],products[],2,0)</f>
        <v>10.38</v>
      </c>
      <c r="I48">
        <f>data[[#This Row],[cost per unit]]*data[[#This Row],[Units]]</f>
        <v>1494.72</v>
      </c>
    </row>
    <row r="49" spans="3:9" x14ac:dyDescent="0.3">
      <c r="C49" t="s">
        <v>6</v>
      </c>
      <c r="D49" t="s">
        <v>37</v>
      </c>
      <c r="E49" t="s">
        <v>16</v>
      </c>
      <c r="F49" s="4">
        <v>1904</v>
      </c>
      <c r="G49" s="5">
        <v>405</v>
      </c>
      <c r="H49">
        <f>VLOOKUP(data[[#This Row],[Product]],products[],2,0)</f>
        <v>8.7899999999999991</v>
      </c>
      <c r="I49">
        <f>data[[#This Row],[cost per unit]]*data[[#This Row],[Units]]</f>
        <v>3559.95</v>
      </c>
    </row>
    <row r="50" spans="3:9" x14ac:dyDescent="0.3">
      <c r="C50" t="s">
        <v>7</v>
      </c>
      <c r="D50" t="s">
        <v>34</v>
      </c>
      <c r="E50" t="s">
        <v>32</v>
      </c>
      <c r="F50" s="4">
        <v>3262</v>
      </c>
      <c r="G50" s="5">
        <v>75</v>
      </c>
      <c r="H50">
        <f>VLOOKUP(data[[#This Row],[Product]],products[],2,0)</f>
        <v>8.65</v>
      </c>
      <c r="I50">
        <f>data[[#This Row],[cost per unit]]*data[[#This Row],[Units]]</f>
        <v>648.75</v>
      </c>
    </row>
    <row r="51" spans="3:9" x14ac:dyDescent="0.3">
      <c r="C51" t="s">
        <v>40</v>
      </c>
      <c r="D51" t="s">
        <v>34</v>
      </c>
      <c r="E51" t="s">
        <v>27</v>
      </c>
      <c r="F51" s="4">
        <v>2289</v>
      </c>
      <c r="G51" s="5">
        <v>135</v>
      </c>
      <c r="H51">
        <f>VLOOKUP(data[[#This Row],[Product]],products[],2,0)</f>
        <v>16.73</v>
      </c>
      <c r="I51">
        <f>data[[#This Row],[cost per unit]]*data[[#This Row],[Units]]</f>
        <v>2258.5500000000002</v>
      </c>
    </row>
    <row r="52" spans="3:9" x14ac:dyDescent="0.3">
      <c r="C52" t="s">
        <v>5</v>
      </c>
      <c r="D52" t="s">
        <v>34</v>
      </c>
      <c r="E52" t="s">
        <v>27</v>
      </c>
      <c r="F52" s="4">
        <v>6986</v>
      </c>
      <c r="G52" s="5">
        <v>21</v>
      </c>
      <c r="H52">
        <f>VLOOKUP(data[[#This Row],[Product]],products[],2,0)</f>
        <v>16.73</v>
      </c>
      <c r="I52">
        <f>data[[#This Row],[cost per unit]]*data[[#This Row],[Units]]</f>
        <v>351.33</v>
      </c>
    </row>
    <row r="53" spans="3:9" x14ac:dyDescent="0.3">
      <c r="C53" t="s">
        <v>2</v>
      </c>
      <c r="D53" t="s">
        <v>38</v>
      </c>
      <c r="E53" t="s">
        <v>23</v>
      </c>
      <c r="F53" s="4">
        <v>4417</v>
      </c>
      <c r="G53" s="5">
        <v>153</v>
      </c>
      <c r="H53">
        <f>VLOOKUP(data[[#This Row],[Product]],products[],2,0)</f>
        <v>6.49</v>
      </c>
      <c r="I53">
        <f>data[[#This Row],[cost per unit]]*data[[#This Row],[Units]]</f>
        <v>992.97</v>
      </c>
    </row>
    <row r="54" spans="3:9" x14ac:dyDescent="0.3">
      <c r="C54" t="s">
        <v>6</v>
      </c>
      <c r="D54" t="s">
        <v>34</v>
      </c>
      <c r="E54" t="s">
        <v>15</v>
      </c>
      <c r="F54" s="4">
        <v>1442</v>
      </c>
      <c r="G54" s="5">
        <v>15</v>
      </c>
      <c r="H54">
        <f>VLOOKUP(data[[#This Row],[Product]],products[],2,0)</f>
        <v>11.73</v>
      </c>
      <c r="I54">
        <f>data[[#This Row],[cost per unit]]*data[[#This Row],[Units]]</f>
        <v>175.95000000000002</v>
      </c>
    </row>
    <row r="55" spans="3:9" x14ac:dyDescent="0.3">
      <c r="C55" t="s">
        <v>3</v>
      </c>
      <c r="D55" t="s">
        <v>35</v>
      </c>
      <c r="E55" t="s">
        <v>14</v>
      </c>
      <c r="F55" s="4">
        <v>2415</v>
      </c>
      <c r="G55" s="5">
        <v>255</v>
      </c>
      <c r="H55">
        <f>VLOOKUP(data[[#This Row],[Product]],products[],2,0)</f>
        <v>11.7</v>
      </c>
      <c r="I55">
        <f>data[[#This Row],[cost per unit]]*data[[#This Row],[Units]]</f>
        <v>2983.5</v>
      </c>
    </row>
    <row r="56" spans="3:9" x14ac:dyDescent="0.3">
      <c r="C56" t="s">
        <v>2</v>
      </c>
      <c r="D56" t="s">
        <v>37</v>
      </c>
      <c r="E56" t="s">
        <v>19</v>
      </c>
      <c r="F56" s="4">
        <v>238</v>
      </c>
      <c r="G56" s="5">
        <v>18</v>
      </c>
      <c r="H56">
        <f>VLOOKUP(data[[#This Row],[Product]],products[],2,0)</f>
        <v>7.64</v>
      </c>
      <c r="I56">
        <f>data[[#This Row],[cost per unit]]*data[[#This Row],[Units]]</f>
        <v>137.51999999999998</v>
      </c>
    </row>
    <row r="57" spans="3:9" x14ac:dyDescent="0.3">
      <c r="C57" t="s">
        <v>6</v>
      </c>
      <c r="D57" t="s">
        <v>37</v>
      </c>
      <c r="E57" t="s">
        <v>23</v>
      </c>
      <c r="F57" s="4">
        <v>4949</v>
      </c>
      <c r="G57" s="5">
        <v>189</v>
      </c>
      <c r="H57">
        <f>VLOOKUP(data[[#This Row],[Product]],products[],2,0)</f>
        <v>6.49</v>
      </c>
      <c r="I57">
        <f>data[[#This Row],[cost per unit]]*data[[#This Row],[Units]]</f>
        <v>1226.6100000000001</v>
      </c>
    </row>
    <row r="58" spans="3:9" x14ac:dyDescent="0.3">
      <c r="C58" t="s">
        <v>5</v>
      </c>
      <c r="D58" t="s">
        <v>38</v>
      </c>
      <c r="E58" t="s">
        <v>32</v>
      </c>
      <c r="F58" s="4">
        <v>5075</v>
      </c>
      <c r="G58" s="5">
        <v>21</v>
      </c>
      <c r="H58">
        <f>VLOOKUP(data[[#This Row],[Product]],products[],2,0)</f>
        <v>8.65</v>
      </c>
      <c r="I58">
        <f>data[[#This Row],[cost per unit]]*data[[#This Row],[Units]]</f>
        <v>181.65</v>
      </c>
    </row>
    <row r="59" spans="3:9" x14ac:dyDescent="0.3">
      <c r="C59" t="s">
        <v>3</v>
      </c>
      <c r="D59" t="s">
        <v>36</v>
      </c>
      <c r="E59" t="s">
        <v>16</v>
      </c>
      <c r="F59" s="4">
        <v>9198</v>
      </c>
      <c r="G59" s="5">
        <v>36</v>
      </c>
      <c r="H59">
        <f>VLOOKUP(data[[#This Row],[Product]],products[],2,0)</f>
        <v>8.7899999999999991</v>
      </c>
      <c r="I59">
        <f>data[[#This Row],[cost per unit]]*data[[#This Row],[Units]]</f>
        <v>316.43999999999994</v>
      </c>
    </row>
    <row r="60" spans="3:9" x14ac:dyDescent="0.3">
      <c r="C60" t="s">
        <v>6</v>
      </c>
      <c r="D60" t="s">
        <v>34</v>
      </c>
      <c r="E60" t="s">
        <v>29</v>
      </c>
      <c r="F60" s="4">
        <v>3339</v>
      </c>
      <c r="G60" s="5">
        <v>75</v>
      </c>
      <c r="H60">
        <f>VLOOKUP(data[[#This Row],[Product]],products[],2,0)</f>
        <v>7.16</v>
      </c>
      <c r="I60">
        <f>data[[#This Row],[cost per unit]]*data[[#This Row],[Units]]</f>
        <v>537</v>
      </c>
    </row>
    <row r="61" spans="3:9" x14ac:dyDescent="0.3">
      <c r="C61" t="s">
        <v>40</v>
      </c>
      <c r="D61" t="s">
        <v>34</v>
      </c>
      <c r="E61" t="s">
        <v>17</v>
      </c>
      <c r="F61" s="4">
        <v>5019</v>
      </c>
      <c r="G61" s="5">
        <v>156</v>
      </c>
      <c r="H61">
        <f>VLOOKUP(data[[#This Row],[Product]],products[],2,0)</f>
        <v>3.11</v>
      </c>
      <c r="I61">
        <f>data[[#This Row],[cost per unit]]*data[[#This Row],[Units]]</f>
        <v>485.15999999999997</v>
      </c>
    </row>
    <row r="62" spans="3:9" x14ac:dyDescent="0.3">
      <c r="C62" t="s">
        <v>5</v>
      </c>
      <c r="D62" t="s">
        <v>36</v>
      </c>
      <c r="E62" t="s">
        <v>16</v>
      </c>
      <c r="F62" s="4">
        <v>16184</v>
      </c>
      <c r="G62" s="5">
        <v>39</v>
      </c>
      <c r="H62">
        <f>VLOOKUP(data[[#This Row],[Product]],products[],2,0)</f>
        <v>8.7899999999999991</v>
      </c>
      <c r="I62">
        <f>data[[#This Row],[cost per unit]]*data[[#This Row],[Units]]</f>
        <v>342.80999999999995</v>
      </c>
    </row>
    <row r="63" spans="3:9" x14ac:dyDescent="0.3">
      <c r="C63" t="s">
        <v>6</v>
      </c>
      <c r="D63" t="s">
        <v>36</v>
      </c>
      <c r="E63" t="s">
        <v>21</v>
      </c>
      <c r="F63" s="4">
        <v>497</v>
      </c>
      <c r="G63" s="5">
        <v>63</v>
      </c>
      <c r="H63">
        <f>VLOOKUP(data[[#This Row],[Product]],products[],2,0)</f>
        <v>9</v>
      </c>
      <c r="I63">
        <f>data[[#This Row],[cost per unit]]*data[[#This Row],[Units]]</f>
        <v>567</v>
      </c>
    </row>
    <row r="64" spans="3:9" x14ac:dyDescent="0.3">
      <c r="C64" t="s">
        <v>2</v>
      </c>
      <c r="D64" t="s">
        <v>36</v>
      </c>
      <c r="E64" t="s">
        <v>29</v>
      </c>
      <c r="F64" s="4">
        <v>8211</v>
      </c>
      <c r="G64" s="5">
        <v>75</v>
      </c>
      <c r="H64">
        <f>VLOOKUP(data[[#This Row],[Product]],products[],2,0)</f>
        <v>7.16</v>
      </c>
      <c r="I64">
        <f>data[[#This Row],[cost per unit]]*data[[#This Row],[Units]]</f>
        <v>537</v>
      </c>
    </row>
    <row r="65" spans="3:9" x14ac:dyDescent="0.3">
      <c r="C65" t="s">
        <v>2</v>
      </c>
      <c r="D65" t="s">
        <v>38</v>
      </c>
      <c r="E65" t="s">
        <v>28</v>
      </c>
      <c r="F65" s="4">
        <v>6580</v>
      </c>
      <c r="G65" s="5">
        <v>183</v>
      </c>
      <c r="H65">
        <f>VLOOKUP(data[[#This Row],[Product]],products[],2,0)</f>
        <v>10.38</v>
      </c>
      <c r="I65">
        <f>data[[#This Row],[cost per unit]]*data[[#This Row],[Units]]</f>
        <v>1899.5400000000002</v>
      </c>
    </row>
    <row r="66" spans="3:9" x14ac:dyDescent="0.3">
      <c r="C66" t="s">
        <v>41</v>
      </c>
      <c r="D66" t="s">
        <v>35</v>
      </c>
      <c r="E66" t="s">
        <v>13</v>
      </c>
      <c r="F66" s="4">
        <v>4760</v>
      </c>
      <c r="G66" s="5">
        <v>69</v>
      </c>
      <c r="H66">
        <f>VLOOKUP(data[[#This Row],[Product]],products[],2,0)</f>
        <v>9.33</v>
      </c>
      <c r="I66">
        <f>data[[#This Row],[cost per unit]]*data[[#This Row],[Units]]</f>
        <v>643.77</v>
      </c>
    </row>
    <row r="67" spans="3:9" x14ac:dyDescent="0.3">
      <c r="C67" t="s">
        <v>40</v>
      </c>
      <c r="D67" t="s">
        <v>36</v>
      </c>
      <c r="E67" t="s">
        <v>25</v>
      </c>
      <c r="F67" s="4">
        <v>5439</v>
      </c>
      <c r="G67" s="5">
        <v>30</v>
      </c>
      <c r="H67">
        <f>VLOOKUP(data[[#This Row],[Product]],products[],2,0)</f>
        <v>13.15</v>
      </c>
      <c r="I67">
        <f>data[[#This Row],[cost per unit]]*data[[#This Row],[Units]]</f>
        <v>394.5</v>
      </c>
    </row>
    <row r="68" spans="3:9" x14ac:dyDescent="0.3">
      <c r="C68" t="s">
        <v>41</v>
      </c>
      <c r="D68" t="s">
        <v>34</v>
      </c>
      <c r="E68" t="s">
        <v>17</v>
      </c>
      <c r="F68" s="4">
        <v>1463</v>
      </c>
      <c r="G68" s="5">
        <v>39</v>
      </c>
      <c r="H68">
        <f>VLOOKUP(data[[#This Row],[Product]],products[],2,0)</f>
        <v>3.11</v>
      </c>
      <c r="I68">
        <f>data[[#This Row],[cost per unit]]*data[[#This Row],[Units]]</f>
        <v>121.28999999999999</v>
      </c>
    </row>
    <row r="69" spans="3:9" x14ac:dyDescent="0.3">
      <c r="C69" t="s">
        <v>3</v>
      </c>
      <c r="D69" t="s">
        <v>34</v>
      </c>
      <c r="E69" t="s">
        <v>32</v>
      </c>
      <c r="F69" s="4">
        <v>7777</v>
      </c>
      <c r="G69" s="5">
        <v>504</v>
      </c>
      <c r="H69">
        <f>VLOOKUP(data[[#This Row],[Product]],products[],2,0)</f>
        <v>8.65</v>
      </c>
      <c r="I69">
        <f>data[[#This Row],[cost per unit]]*data[[#This Row],[Units]]</f>
        <v>4359.6000000000004</v>
      </c>
    </row>
    <row r="70" spans="3:9" x14ac:dyDescent="0.3">
      <c r="C70" t="s">
        <v>9</v>
      </c>
      <c r="D70" t="s">
        <v>37</v>
      </c>
      <c r="E70" t="s">
        <v>29</v>
      </c>
      <c r="F70" s="4">
        <v>1085</v>
      </c>
      <c r="G70" s="5">
        <v>273</v>
      </c>
      <c r="H70">
        <f>VLOOKUP(data[[#This Row],[Product]],products[],2,0)</f>
        <v>7.16</v>
      </c>
      <c r="I70">
        <f>data[[#This Row],[cost per unit]]*data[[#This Row],[Units]]</f>
        <v>1954.68</v>
      </c>
    </row>
    <row r="71" spans="3:9" x14ac:dyDescent="0.3">
      <c r="C71" t="s">
        <v>5</v>
      </c>
      <c r="D71" t="s">
        <v>37</v>
      </c>
      <c r="E71" t="s">
        <v>31</v>
      </c>
      <c r="F71" s="4">
        <v>182</v>
      </c>
      <c r="G71" s="5">
        <v>48</v>
      </c>
      <c r="H71">
        <f>VLOOKUP(data[[#This Row],[Product]],products[],2,0)</f>
        <v>5.79</v>
      </c>
      <c r="I71">
        <f>data[[#This Row],[cost per unit]]*data[[#This Row],[Units]]</f>
        <v>277.92</v>
      </c>
    </row>
    <row r="72" spans="3:9" x14ac:dyDescent="0.3">
      <c r="C72" t="s">
        <v>6</v>
      </c>
      <c r="D72" t="s">
        <v>34</v>
      </c>
      <c r="E72" t="s">
        <v>27</v>
      </c>
      <c r="F72" s="4">
        <v>4242</v>
      </c>
      <c r="G72" s="5">
        <v>207</v>
      </c>
      <c r="H72">
        <f>VLOOKUP(data[[#This Row],[Product]],products[],2,0)</f>
        <v>16.73</v>
      </c>
      <c r="I72">
        <f>data[[#This Row],[cost per unit]]*data[[#This Row],[Units]]</f>
        <v>3463.11</v>
      </c>
    </row>
    <row r="73" spans="3:9" x14ac:dyDescent="0.3">
      <c r="C73" t="s">
        <v>6</v>
      </c>
      <c r="D73" t="s">
        <v>36</v>
      </c>
      <c r="E73" t="s">
        <v>32</v>
      </c>
      <c r="F73" s="4">
        <v>6118</v>
      </c>
      <c r="G73" s="5">
        <v>9</v>
      </c>
      <c r="H73">
        <f>VLOOKUP(data[[#This Row],[Product]],products[],2,0)</f>
        <v>8.65</v>
      </c>
      <c r="I73">
        <f>data[[#This Row],[cost per unit]]*data[[#This Row],[Units]]</f>
        <v>77.850000000000009</v>
      </c>
    </row>
    <row r="74" spans="3:9" x14ac:dyDescent="0.3">
      <c r="C74" t="s">
        <v>10</v>
      </c>
      <c r="D74" t="s">
        <v>36</v>
      </c>
      <c r="E74" t="s">
        <v>23</v>
      </c>
      <c r="F74" s="4">
        <v>2317</v>
      </c>
      <c r="G74" s="5">
        <v>261</v>
      </c>
      <c r="H74">
        <f>VLOOKUP(data[[#This Row],[Product]],products[],2,0)</f>
        <v>6.49</v>
      </c>
      <c r="I74">
        <f>data[[#This Row],[cost per unit]]*data[[#This Row],[Units]]</f>
        <v>1693.89</v>
      </c>
    </row>
    <row r="75" spans="3:9" x14ac:dyDescent="0.3">
      <c r="C75" t="s">
        <v>6</v>
      </c>
      <c r="D75" t="s">
        <v>38</v>
      </c>
      <c r="E75" t="s">
        <v>16</v>
      </c>
      <c r="F75" s="4">
        <v>938</v>
      </c>
      <c r="G75" s="5">
        <v>6</v>
      </c>
      <c r="H75">
        <f>VLOOKUP(data[[#This Row],[Product]],products[],2,0)</f>
        <v>8.7899999999999991</v>
      </c>
      <c r="I75">
        <f>data[[#This Row],[cost per unit]]*data[[#This Row],[Units]]</f>
        <v>52.739999999999995</v>
      </c>
    </row>
    <row r="76" spans="3:9" x14ac:dyDescent="0.3">
      <c r="C76" t="s">
        <v>8</v>
      </c>
      <c r="D76" t="s">
        <v>37</v>
      </c>
      <c r="E76" t="s">
        <v>15</v>
      </c>
      <c r="F76" s="4">
        <v>9709</v>
      </c>
      <c r="G76" s="5">
        <v>30</v>
      </c>
      <c r="H76">
        <f>VLOOKUP(data[[#This Row],[Product]],products[],2,0)</f>
        <v>11.73</v>
      </c>
      <c r="I76">
        <f>data[[#This Row],[cost per unit]]*data[[#This Row],[Units]]</f>
        <v>351.90000000000003</v>
      </c>
    </row>
    <row r="77" spans="3:9" x14ac:dyDescent="0.3">
      <c r="C77" t="s">
        <v>7</v>
      </c>
      <c r="D77" t="s">
        <v>34</v>
      </c>
      <c r="E77" t="s">
        <v>20</v>
      </c>
      <c r="F77" s="4">
        <v>2205</v>
      </c>
      <c r="G77" s="5">
        <v>138</v>
      </c>
      <c r="H77">
        <f>VLOOKUP(data[[#This Row],[Product]],products[],2,0)</f>
        <v>10.62</v>
      </c>
      <c r="I77">
        <f>data[[#This Row],[cost per unit]]*data[[#This Row],[Units]]</f>
        <v>1465.56</v>
      </c>
    </row>
    <row r="78" spans="3:9" x14ac:dyDescent="0.3">
      <c r="C78" t="s">
        <v>7</v>
      </c>
      <c r="D78" t="s">
        <v>37</v>
      </c>
      <c r="E78" t="s">
        <v>17</v>
      </c>
      <c r="F78" s="4">
        <v>4487</v>
      </c>
      <c r="G78" s="5">
        <v>111</v>
      </c>
      <c r="H78">
        <f>VLOOKUP(data[[#This Row],[Product]],products[],2,0)</f>
        <v>3.11</v>
      </c>
      <c r="I78">
        <f>data[[#This Row],[cost per unit]]*data[[#This Row],[Units]]</f>
        <v>345.21</v>
      </c>
    </row>
    <row r="79" spans="3:9" x14ac:dyDescent="0.3">
      <c r="C79" t="s">
        <v>5</v>
      </c>
      <c r="D79" t="s">
        <v>35</v>
      </c>
      <c r="E79" t="s">
        <v>18</v>
      </c>
      <c r="F79" s="4">
        <v>2415</v>
      </c>
      <c r="G79" s="5">
        <v>15</v>
      </c>
      <c r="H79">
        <f>VLOOKUP(data[[#This Row],[Product]],products[],2,0)</f>
        <v>6.47</v>
      </c>
      <c r="I79">
        <f>data[[#This Row],[cost per unit]]*data[[#This Row],[Units]]</f>
        <v>97.05</v>
      </c>
    </row>
    <row r="80" spans="3:9" x14ac:dyDescent="0.3">
      <c r="C80" t="s">
        <v>40</v>
      </c>
      <c r="D80" t="s">
        <v>34</v>
      </c>
      <c r="E80" t="s">
        <v>19</v>
      </c>
      <c r="F80" s="4">
        <v>4018</v>
      </c>
      <c r="G80" s="5">
        <v>162</v>
      </c>
      <c r="H80">
        <f>VLOOKUP(data[[#This Row],[Product]],products[],2,0)</f>
        <v>7.64</v>
      </c>
      <c r="I80">
        <f>data[[#This Row],[cost per unit]]*data[[#This Row],[Units]]</f>
        <v>1237.6799999999998</v>
      </c>
    </row>
    <row r="81" spans="3:9" x14ac:dyDescent="0.3">
      <c r="C81" t="s">
        <v>5</v>
      </c>
      <c r="D81" t="s">
        <v>34</v>
      </c>
      <c r="E81" t="s">
        <v>19</v>
      </c>
      <c r="F81" s="4">
        <v>861</v>
      </c>
      <c r="G81" s="5">
        <v>195</v>
      </c>
      <c r="H81">
        <f>VLOOKUP(data[[#This Row],[Product]],products[],2,0)</f>
        <v>7.64</v>
      </c>
      <c r="I81">
        <f>data[[#This Row],[cost per unit]]*data[[#This Row],[Units]]</f>
        <v>1489.8</v>
      </c>
    </row>
    <row r="82" spans="3:9" x14ac:dyDescent="0.3">
      <c r="C82" t="s">
        <v>10</v>
      </c>
      <c r="D82" t="s">
        <v>38</v>
      </c>
      <c r="E82" t="s">
        <v>14</v>
      </c>
      <c r="F82" s="4">
        <v>5586</v>
      </c>
      <c r="G82" s="5">
        <v>525</v>
      </c>
      <c r="H82">
        <f>VLOOKUP(data[[#This Row],[Product]],products[],2,0)</f>
        <v>11.7</v>
      </c>
      <c r="I82">
        <f>data[[#This Row],[cost per unit]]*data[[#This Row],[Units]]</f>
        <v>6142.5</v>
      </c>
    </row>
    <row r="83" spans="3:9" x14ac:dyDescent="0.3">
      <c r="C83" t="s">
        <v>7</v>
      </c>
      <c r="D83" t="s">
        <v>34</v>
      </c>
      <c r="E83" t="s">
        <v>33</v>
      </c>
      <c r="F83" s="4">
        <v>2226</v>
      </c>
      <c r="G83" s="5">
        <v>48</v>
      </c>
      <c r="H83">
        <f>VLOOKUP(data[[#This Row],[Product]],products[],2,0)</f>
        <v>12.37</v>
      </c>
      <c r="I83">
        <f>data[[#This Row],[cost per unit]]*data[[#This Row],[Units]]</f>
        <v>593.76</v>
      </c>
    </row>
    <row r="84" spans="3:9" x14ac:dyDescent="0.3">
      <c r="C84" t="s">
        <v>9</v>
      </c>
      <c r="D84" t="s">
        <v>34</v>
      </c>
      <c r="E84" t="s">
        <v>28</v>
      </c>
      <c r="F84" s="4">
        <v>14329</v>
      </c>
      <c r="G84" s="5">
        <v>150</v>
      </c>
      <c r="H84">
        <f>VLOOKUP(data[[#This Row],[Product]],products[],2,0)</f>
        <v>10.38</v>
      </c>
      <c r="I84">
        <f>data[[#This Row],[cost per unit]]*data[[#This Row],[Units]]</f>
        <v>1557.0000000000002</v>
      </c>
    </row>
    <row r="85" spans="3:9" x14ac:dyDescent="0.3">
      <c r="C85" t="s">
        <v>9</v>
      </c>
      <c r="D85" t="s">
        <v>34</v>
      </c>
      <c r="E85" t="s">
        <v>20</v>
      </c>
      <c r="F85" s="4">
        <v>8463</v>
      </c>
      <c r="G85" s="5">
        <v>492</v>
      </c>
      <c r="H85">
        <f>VLOOKUP(data[[#This Row],[Product]],products[],2,0)</f>
        <v>10.62</v>
      </c>
      <c r="I85">
        <f>data[[#This Row],[cost per unit]]*data[[#This Row],[Units]]</f>
        <v>5225.04</v>
      </c>
    </row>
    <row r="86" spans="3:9" x14ac:dyDescent="0.3">
      <c r="C86" t="s">
        <v>5</v>
      </c>
      <c r="D86" t="s">
        <v>34</v>
      </c>
      <c r="E86" t="s">
        <v>29</v>
      </c>
      <c r="F86" s="4">
        <v>2891</v>
      </c>
      <c r="G86" s="5">
        <v>102</v>
      </c>
      <c r="H86">
        <f>VLOOKUP(data[[#This Row],[Product]],products[],2,0)</f>
        <v>7.16</v>
      </c>
      <c r="I86">
        <f>data[[#This Row],[cost per unit]]*data[[#This Row],[Units]]</f>
        <v>730.32</v>
      </c>
    </row>
    <row r="87" spans="3:9" x14ac:dyDescent="0.3">
      <c r="C87" t="s">
        <v>3</v>
      </c>
      <c r="D87" t="s">
        <v>36</v>
      </c>
      <c r="E87" t="s">
        <v>23</v>
      </c>
      <c r="F87" s="4">
        <v>3773</v>
      </c>
      <c r="G87" s="5">
        <v>165</v>
      </c>
      <c r="H87">
        <f>VLOOKUP(data[[#This Row],[Product]],products[],2,0)</f>
        <v>6.49</v>
      </c>
      <c r="I87">
        <f>data[[#This Row],[cost per unit]]*data[[#This Row],[Units]]</f>
        <v>1070.8500000000001</v>
      </c>
    </row>
    <row r="88" spans="3:9" x14ac:dyDescent="0.3">
      <c r="C88" t="s">
        <v>41</v>
      </c>
      <c r="D88" t="s">
        <v>36</v>
      </c>
      <c r="E88" t="s">
        <v>28</v>
      </c>
      <c r="F88" s="4">
        <v>854</v>
      </c>
      <c r="G88" s="5">
        <v>309</v>
      </c>
      <c r="H88">
        <f>VLOOKUP(data[[#This Row],[Product]],products[],2,0)</f>
        <v>10.38</v>
      </c>
      <c r="I88">
        <f>data[[#This Row],[cost per unit]]*data[[#This Row],[Units]]</f>
        <v>3207.42</v>
      </c>
    </row>
    <row r="89" spans="3:9" x14ac:dyDescent="0.3">
      <c r="C89" t="s">
        <v>6</v>
      </c>
      <c r="D89" t="s">
        <v>36</v>
      </c>
      <c r="E89" t="s">
        <v>17</v>
      </c>
      <c r="F89" s="4">
        <v>4970</v>
      </c>
      <c r="G89" s="5">
        <v>156</v>
      </c>
      <c r="H89">
        <f>VLOOKUP(data[[#This Row],[Product]],products[],2,0)</f>
        <v>3.11</v>
      </c>
      <c r="I89">
        <f>data[[#This Row],[cost per unit]]*data[[#This Row],[Units]]</f>
        <v>485.15999999999997</v>
      </c>
    </row>
    <row r="90" spans="3:9" x14ac:dyDescent="0.3">
      <c r="C90" t="s">
        <v>9</v>
      </c>
      <c r="D90" t="s">
        <v>35</v>
      </c>
      <c r="E90" t="s">
        <v>26</v>
      </c>
      <c r="F90" s="4">
        <v>98</v>
      </c>
      <c r="G90" s="5">
        <v>159</v>
      </c>
      <c r="H90">
        <f>VLOOKUP(data[[#This Row],[Product]],products[],2,0)</f>
        <v>5.6</v>
      </c>
      <c r="I90">
        <f>data[[#This Row],[cost per unit]]*data[[#This Row],[Units]]</f>
        <v>890.4</v>
      </c>
    </row>
    <row r="91" spans="3:9" x14ac:dyDescent="0.3">
      <c r="C91" t="s">
        <v>5</v>
      </c>
      <c r="D91" t="s">
        <v>35</v>
      </c>
      <c r="E91" t="s">
        <v>15</v>
      </c>
      <c r="F91" s="4">
        <v>13391</v>
      </c>
      <c r="G91" s="5">
        <v>201</v>
      </c>
      <c r="H91">
        <f>VLOOKUP(data[[#This Row],[Product]],products[],2,0)</f>
        <v>11.73</v>
      </c>
      <c r="I91">
        <f>data[[#This Row],[cost per unit]]*data[[#This Row],[Units]]</f>
        <v>2357.73</v>
      </c>
    </row>
    <row r="92" spans="3:9" x14ac:dyDescent="0.3">
      <c r="C92" t="s">
        <v>8</v>
      </c>
      <c r="D92" t="s">
        <v>39</v>
      </c>
      <c r="E92" t="s">
        <v>31</v>
      </c>
      <c r="F92" s="4">
        <v>8890</v>
      </c>
      <c r="G92" s="5">
        <v>210</v>
      </c>
      <c r="H92">
        <f>VLOOKUP(data[[#This Row],[Product]],products[],2,0)</f>
        <v>5.79</v>
      </c>
      <c r="I92">
        <f>data[[#This Row],[cost per unit]]*data[[#This Row],[Units]]</f>
        <v>1215.9000000000001</v>
      </c>
    </row>
    <row r="93" spans="3:9" x14ac:dyDescent="0.3">
      <c r="C93" t="s">
        <v>2</v>
      </c>
      <c r="D93" t="s">
        <v>38</v>
      </c>
      <c r="E93" t="s">
        <v>13</v>
      </c>
      <c r="F93" s="4">
        <v>56</v>
      </c>
      <c r="G93" s="5">
        <v>51</v>
      </c>
      <c r="H93">
        <f>VLOOKUP(data[[#This Row],[Product]],products[],2,0)</f>
        <v>9.33</v>
      </c>
      <c r="I93">
        <f>data[[#This Row],[cost per unit]]*data[[#This Row],[Units]]</f>
        <v>475.83</v>
      </c>
    </row>
    <row r="94" spans="3:9" x14ac:dyDescent="0.3">
      <c r="C94" t="s">
        <v>3</v>
      </c>
      <c r="D94" t="s">
        <v>36</v>
      </c>
      <c r="E94" t="s">
        <v>25</v>
      </c>
      <c r="F94" s="4">
        <v>3339</v>
      </c>
      <c r="G94" s="5">
        <v>39</v>
      </c>
      <c r="H94">
        <f>VLOOKUP(data[[#This Row],[Product]],products[],2,0)</f>
        <v>13.15</v>
      </c>
      <c r="I94">
        <f>data[[#This Row],[cost per unit]]*data[[#This Row],[Units]]</f>
        <v>512.85</v>
      </c>
    </row>
    <row r="95" spans="3:9" x14ac:dyDescent="0.3">
      <c r="C95" t="s">
        <v>10</v>
      </c>
      <c r="D95" t="s">
        <v>35</v>
      </c>
      <c r="E95" t="s">
        <v>18</v>
      </c>
      <c r="F95" s="4">
        <v>3808</v>
      </c>
      <c r="G95" s="5">
        <v>279</v>
      </c>
      <c r="H95">
        <f>VLOOKUP(data[[#This Row],[Product]],products[],2,0)</f>
        <v>6.47</v>
      </c>
      <c r="I95">
        <f>data[[#This Row],[cost per unit]]*data[[#This Row],[Units]]</f>
        <v>1805.1299999999999</v>
      </c>
    </row>
    <row r="96" spans="3:9" x14ac:dyDescent="0.3">
      <c r="C96" t="s">
        <v>10</v>
      </c>
      <c r="D96" t="s">
        <v>38</v>
      </c>
      <c r="E96" t="s">
        <v>13</v>
      </c>
      <c r="F96" s="4">
        <v>63</v>
      </c>
      <c r="G96" s="5">
        <v>123</v>
      </c>
      <c r="H96">
        <f>VLOOKUP(data[[#This Row],[Product]],products[],2,0)</f>
        <v>9.33</v>
      </c>
      <c r="I96">
        <f>data[[#This Row],[cost per unit]]*data[[#This Row],[Units]]</f>
        <v>1147.5899999999999</v>
      </c>
    </row>
    <row r="97" spans="3:9" x14ac:dyDescent="0.3">
      <c r="C97" t="s">
        <v>2</v>
      </c>
      <c r="D97" t="s">
        <v>39</v>
      </c>
      <c r="E97" t="s">
        <v>27</v>
      </c>
      <c r="F97" s="4">
        <v>7812</v>
      </c>
      <c r="G97" s="5">
        <v>81</v>
      </c>
      <c r="H97">
        <f>VLOOKUP(data[[#This Row],[Product]],products[],2,0)</f>
        <v>16.73</v>
      </c>
      <c r="I97">
        <f>data[[#This Row],[cost per unit]]*data[[#This Row],[Units]]</f>
        <v>1355.13</v>
      </c>
    </row>
    <row r="98" spans="3:9" x14ac:dyDescent="0.3">
      <c r="C98" t="s">
        <v>40</v>
      </c>
      <c r="D98" t="s">
        <v>37</v>
      </c>
      <c r="E98" t="s">
        <v>19</v>
      </c>
      <c r="F98" s="4">
        <v>7693</v>
      </c>
      <c r="G98" s="5">
        <v>21</v>
      </c>
      <c r="H98">
        <f>VLOOKUP(data[[#This Row],[Product]],products[],2,0)</f>
        <v>7.64</v>
      </c>
      <c r="I98">
        <f>data[[#This Row],[cost per unit]]*data[[#This Row],[Units]]</f>
        <v>160.44</v>
      </c>
    </row>
    <row r="99" spans="3:9" x14ac:dyDescent="0.3">
      <c r="C99" t="s">
        <v>3</v>
      </c>
      <c r="D99" t="s">
        <v>36</v>
      </c>
      <c r="E99" t="s">
        <v>28</v>
      </c>
      <c r="F99" s="4">
        <v>973</v>
      </c>
      <c r="G99" s="5">
        <v>162</v>
      </c>
      <c r="H99">
        <f>VLOOKUP(data[[#This Row],[Product]],products[],2,0)</f>
        <v>10.38</v>
      </c>
      <c r="I99">
        <f>data[[#This Row],[cost per unit]]*data[[#This Row],[Units]]</f>
        <v>1681.5600000000002</v>
      </c>
    </row>
    <row r="100" spans="3:9" x14ac:dyDescent="0.3">
      <c r="C100" t="s">
        <v>10</v>
      </c>
      <c r="D100" t="s">
        <v>35</v>
      </c>
      <c r="E100" t="s">
        <v>21</v>
      </c>
      <c r="F100" s="4">
        <v>567</v>
      </c>
      <c r="G100" s="5">
        <v>228</v>
      </c>
      <c r="H100">
        <f>VLOOKUP(data[[#This Row],[Product]],products[],2,0)</f>
        <v>9</v>
      </c>
      <c r="I100">
        <f>data[[#This Row],[cost per unit]]*data[[#This Row],[Units]]</f>
        <v>2052</v>
      </c>
    </row>
    <row r="101" spans="3:9" x14ac:dyDescent="0.3">
      <c r="C101" t="s">
        <v>10</v>
      </c>
      <c r="D101" t="s">
        <v>36</v>
      </c>
      <c r="E101" t="s">
        <v>29</v>
      </c>
      <c r="F101" s="4">
        <v>2471</v>
      </c>
      <c r="G101" s="5">
        <v>342</v>
      </c>
      <c r="H101">
        <f>VLOOKUP(data[[#This Row],[Product]],products[],2,0)</f>
        <v>7.16</v>
      </c>
      <c r="I101">
        <f>data[[#This Row],[cost per unit]]*data[[#This Row],[Units]]</f>
        <v>2448.7200000000003</v>
      </c>
    </row>
    <row r="102" spans="3:9" x14ac:dyDescent="0.3">
      <c r="C102" t="s">
        <v>5</v>
      </c>
      <c r="D102" t="s">
        <v>38</v>
      </c>
      <c r="E102" t="s">
        <v>13</v>
      </c>
      <c r="F102" s="4">
        <v>7189</v>
      </c>
      <c r="G102" s="5">
        <v>54</v>
      </c>
      <c r="H102">
        <f>VLOOKUP(data[[#This Row],[Product]],products[],2,0)</f>
        <v>9.33</v>
      </c>
      <c r="I102">
        <f>data[[#This Row],[cost per unit]]*data[[#This Row],[Units]]</f>
        <v>503.82</v>
      </c>
    </row>
    <row r="103" spans="3:9" x14ac:dyDescent="0.3">
      <c r="C103" t="s">
        <v>41</v>
      </c>
      <c r="D103" t="s">
        <v>35</v>
      </c>
      <c r="E103" t="s">
        <v>28</v>
      </c>
      <c r="F103" s="4">
        <v>7455</v>
      </c>
      <c r="G103" s="5">
        <v>216</v>
      </c>
      <c r="H103">
        <f>VLOOKUP(data[[#This Row],[Product]],products[],2,0)</f>
        <v>10.38</v>
      </c>
      <c r="I103">
        <f>data[[#This Row],[cost per unit]]*data[[#This Row],[Units]]</f>
        <v>2242.0800000000004</v>
      </c>
    </row>
    <row r="104" spans="3:9" x14ac:dyDescent="0.3">
      <c r="C104" t="s">
        <v>3</v>
      </c>
      <c r="D104" t="s">
        <v>34</v>
      </c>
      <c r="E104" t="s">
        <v>26</v>
      </c>
      <c r="F104" s="4">
        <v>3108</v>
      </c>
      <c r="G104" s="5">
        <v>54</v>
      </c>
      <c r="H104">
        <f>VLOOKUP(data[[#This Row],[Product]],products[],2,0)</f>
        <v>5.6</v>
      </c>
      <c r="I104">
        <f>data[[#This Row],[cost per unit]]*data[[#This Row],[Units]]</f>
        <v>302.39999999999998</v>
      </c>
    </row>
    <row r="105" spans="3:9" x14ac:dyDescent="0.3">
      <c r="C105" t="s">
        <v>6</v>
      </c>
      <c r="D105" t="s">
        <v>38</v>
      </c>
      <c r="E105" t="s">
        <v>25</v>
      </c>
      <c r="F105" s="4">
        <v>469</v>
      </c>
      <c r="G105" s="5">
        <v>75</v>
      </c>
      <c r="H105">
        <f>VLOOKUP(data[[#This Row],[Product]],products[],2,0)</f>
        <v>13.15</v>
      </c>
      <c r="I105">
        <f>data[[#This Row],[cost per unit]]*data[[#This Row],[Units]]</f>
        <v>986.25</v>
      </c>
    </row>
    <row r="106" spans="3:9" x14ac:dyDescent="0.3">
      <c r="C106" t="s">
        <v>9</v>
      </c>
      <c r="D106" t="s">
        <v>37</v>
      </c>
      <c r="E106" t="s">
        <v>23</v>
      </c>
      <c r="F106" s="4">
        <v>2737</v>
      </c>
      <c r="G106" s="5">
        <v>93</v>
      </c>
      <c r="H106">
        <f>VLOOKUP(data[[#This Row],[Product]],products[],2,0)</f>
        <v>6.49</v>
      </c>
      <c r="I106">
        <f>data[[#This Row],[cost per unit]]*data[[#This Row],[Units]]</f>
        <v>603.57000000000005</v>
      </c>
    </row>
    <row r="107" spans="3:9" x14ac:dyDescent="0.3">
      <c r="C107" t="s">
        <v>9</v>
      </c>
      <c r="D107" t="s">
        <v>37</v>
      </c>
      <c r="E107" t="s">
        <v>25</v>
      </c>
      <c r="F107" s="4">
        <v>4305</v>
      </c>
      <c r="G107" s="5">
        <v>156</v>
      </c>
      <c r="H107">
        <f>VLOOKUP(data[[#This Row],[Product]],products[],2,0)</f>
        <v>13.15</v>
      </c>
      <c r="I107">
        <f>data[[#This Row],[cost per unit]]*data[[#This Row],[Units]]</f>
        <v>2051.4</v>
      </c>
    </row>
    <row r="108" spans="3:9" x14ac:dyDescent="0.3">
      <c r="C108" t="s">
        <v>9</v>
      </c>
      <c r="D108" t="s">
        <v>38</v>
      </c>
      <c r="E108" t="s">
        <v>17</v>
      </c>
      <c r="F108" s="4">
        <v>2408</v>
      </c>
      <c r="G108" s="5">
        <v>9</v>
      </c>
      <c r="H108">
        <f>VLOOKUP(data[[#This Row],[Product]],products[],2,0)</f>
        <v>3.11</v>
      </c>
      <c r="I108">
        <f>data[[#This Row],[cost per unit]]*data[[#This Row],[Units]]</f>
        <v>27.99</v>
      </c>
    </row>
    <row r="109" spans="3:9" x14ac:dyDescent="0.3">
      <c r="C109" t="s">
        <v>3</v>
      </c>
      <c r="D109" t="s">
        <v>36</v>
      </c>
      <c r="E109" t="s">
        <v>19</v>
      </c>
      <c r="F109" s="4">
        <v>1281</v>
      </c>
      <c r="G109" s="5">
        <v>18</v>
      </c>
      <c r="H109">
        <f>VLOOKUP(data[[#This Row],[Product]],products[],2,0)</f>
        <v>7.64</v>
      </c>
      <c r="I109">
        <f>data[[#This Row],[cost per unit]]*data[[#This Row],[Units]]</f>
        <v>137.51999999999998</v>
      </c>
    </row>
    <row r="110" spans="3:9" x14ac:dyDescent="0.3">
      <c r="C110" t="s">
        <v>40</v>
      </c>
      <c r="D110" t="s">
        <v>35</v>
      </c>
      <c r="E110" t="s">
        <v>32</v>
      </c>
      <c r="F110" s="4">
        <v>12348</v>
      </c>
      <c r="G110" s="5">
        <v>234</v>
      </c>
      <c r="H110">
        <f>VLOOKUP(data[[#This Row],[Product]],products[],2,0)</f>
        <v>8.65</v>
      </c>
      <c r="I110">
        <f>data[[#This Row],[cost per unit]]*data[[#This Row],[Units]]</f>
        <v>2024.1000000000001</v>
      </c>
    </row>
    <row r="111" spans="3:9" x14ac:dyDescent="0.3">
      <c r="C111" t="s">
        <v>3</v>
      </c>
      <c r="D111" t="s">
        <v>34</v>
      </c>
      <c r="E111" t="s">
        <v>28</v>
      </c>
      <c r="F111" s="4">
        <v>3689</v>
      </c>
      <c r="G111" s="5">
        <v>312</v>
      </c>
      <c r="H111">
        <f>VLOOKUP(data[[#This Row],[Product]],products[],2,0)</f>
        <v>10.38</v>
      </c>
      <c r="I111">
        <f>data[[#This Row],[cost per unit]]*data[[#This Row],[Units]]</f>
        <v>3238.5600000000004</v>
      </c>
    </row>
    <row r="112" spans="3:9" x14ac:dyDescent="0.3">
      <c r="C112" t="s">
        <v>7</v>
      </c>
      <c r="D112" t="s">
        <v>36</v>
      </c>
      <c r="E112" t="s">
        <v>19</v>
      </c>
      <c r="F112" s="4">
        <v>2870</v>
      </c>
      <c r="G112" s="5">
        <v>300</v>
      </c>
      <c r="H112">
        <f>VLOOKUP(data[[#This Row],[Product]],products[],2,0)</f>
        <v>7.64</v>
      </c>
      <c r="I112">
        <f>data[[#This Row],[cost per unit]]*data[[#This Row],[Units]]</f>
        <v>2292</v>
      </c>
    </row>
    <row r="113" spans="3:9" x14ac:dyDescent="0.3">
      <c r="C113" t="s">
        <v>2</v>
      </c>
      <c r="D113" t="s">
        <v>36</v>
      </c>
      <c r="E113" t="s">
        <v>27</v>
      </c>
      <c r="F113" s="4">
        <v>798</v>
      </c>
      <c r="G113" s="5">
        <v>519</v>
      </c>
      <c r="H113">
        <f>VLOOKUP(data[[#This Row],[Product]],products[],2,0)</f>
        <v>16.73</v>
      </c>
      <c r="I113">
        <f>data[[#This Row],[cost per unit]]*data[[#This Row],[Units]]</f>
        <v>8682.8700000000008</v>
      </c>
    </row>
    <row r="114" spans="3:9" x14ac:dyDescent="0.3">
      <c r="C114" t="s">
        <v>41</v>
      </c>
      <c r="D114" t="s">
        <v>37</v>
      </c>
      <c r="E114" t="s">
        <v>21</v>
      </c>
      <c r="F114" s="4">
        <v>2933</v>
      </c>
      <c r="G114" s="5">
        <v>9</v>
      </c>
      <c r="H114">
        <f>VLOOKUP(data[[#This Row],[Product]],products[],2,0)</f>
        <v>9</v>
      </c>
      <c r="I114">
        <f>data[[#This Row],[cost per unit]]*data[[#This Row],[Units]]</f>
        <v>81</v>
      </c>
    </row>
    <row r="115" spans="3:9" x14ac:dyDescent="0.3">
      <c r="C115" t="s">
        <v>5</v>
      </c>
      <c r="D115" t="s">
        <v>35</v>
      </c>
      <c r="E115" t="s">
        <v>4</v>
      </c>
      <c r="F115" s="4">
        <v>2744</v>
      </c>
      <c r="G115" s="5">
        <v>9</v>
      </c>
      <c r="H115">
        <f>VLOOKUP(data[[#This Row],[Product]],products[],2,0)</f>
        <v>11.88</v>
      </c>
      <c r="I115">
        <f>data[[#This Row],[cost per unit]]*data[[#This Row],[Units]]</f>
        <v>106.92</v>
      </c>
    </row>
    <row r="116" spans="3:9" x14ac:dyDescent="0.3">
      <c r="C116" t="s">
        <v>40</v>
      </c>
      <c r="D116" t="s">
        <v>36</v>
      </c>
      <c r="E116" t="s">
        <v>33</v>
      </c>
      <c r="F116" s="4">
        <v>9772</v>
      </c>
      <c r="G116" s="5">
        <v>90</v>
      </c>
      <c r="H116">
        <f>VLOOKUP(data[[#This Row],[Product]],products[],2,0)</f>
        <v>12.37</v>
      </c>
      <c r="I116">
        <f>data[[#This Row],[cost per unit]]*data[[#This Row],[Units]]</f>
        <v>1113.3</v>
      </c>
    </row>
    <row r="117" spans="3:9" x14ac:dyDescent="0.3">
      <c r="C117" t="s">
        <v>7</v>
      </c>
      <c r="D117" t="s">
        <v>34</v>
      </c>
      <c r="E117" t="s">
        <v>25</v>
      </c>
      <c r="F117" s="4">
        <v>1568</v>
      </c>
      <c r="G117" s="5">
        <v>96</v>
      </c>
      <c r="H117">
        <f>VLOOKUP(data[[#This Row],[Product]],products[],2,0)</f>
        <v>13.15</v>
      </c>
      <c r="I117">
        <f>data[[#This Row],[cost per unit]]*data[[#This Row],[Units]]</f>
        <v>1262.4000000000001</v>
      </c>
    </row>
    <row r="118" spans="3:9" x14ac:dyDescent="0.3">
      <c r="C118" t="s">
        <v>2</v>
      </c>
      <c r="D118" t="s">
        <v>36</v>
      </c>
      <c r="E118" t="s">
        <v>16</v>
      </c>
      <c r="F118" s="4">
        <v>11417</v>
      </c>
      <c r="G118" s="5">
        <v>21</v>
      </c>
      <c r="H118">
        <f>VLOOKUP(data[[#This Row],[Product]],products[],2,0)</f>
        <v>8.7899999999999991</v>
      </c>
      <c r="I118">
        <f>data[[#This Row],[cost per unit]]*data[[#This Row],[Units]]</f>
        <v>184.58999999999997</v>
      </c>
    </row>
    <row r="119" spans="3:9" x14ac:dyDescent="0.3">
      <c r="C119" t="s">
        <v>40</v>
      </c>
      <c r="D119" t="s">
        <v>34</v>
      </c>
      <c r="E119" t="s">
        <v>26</v>
      </c>
      <c r="F119" s="4">
        <v>6748</v>
      </c>
      <c r="G119" s="5">
        <v>48</v>
      </c>
      <c r="H119">
        <f>VLOOKUP(data[[#This Row],[Product]],products[],2,0)</f>
        <v>5.6</v>
      </c>
      <c r="I119">
        <f>data[[#This Row],[cost per unit]]*data[[#This Row],[Units]]</f>
        <v>268.79999999999995</v>
      </c>
    </row>
    <row r="120" spans="3:9" x14ac:dyDescent="0.3">
      <c r="C120" t="s">
        <v>10</v>
      </c>
      <c r="D120" t="s">
        <v>36</v>
      </c>
      <c r="E120" t="s">
        <v>27</v>
      </c>
      <c r="F120" s="4">
        <v>1407</v>
      </c>
      <c r="G120" s="5">
        <v>72</v>
      </c>
      <c r="H120">
        <f>VLOOKUP(data[[#This Row],[Product]],products[],2,0)</f>
        <v>16.73</v>
      </c>
      <c r="I120">
        <f>data[[#This Row],[cost per unit]]*data[[#This Row],[Units]]</f>
        <v>1204.56</v>
      </c>
    </row>
    <row r="121" spans="3:9" x14ac:dyDescent="0.3">
      <c r="C121" t="s">
        <v>8</v>
      </c>
      <c r="D121" t="s">
        <v>35</v>
      </c>
      <c r="E121" t="s">
        <v>29</v>
      </c>
      <c r="F121" s="4">
        <v>2023</v>
      </c>
      <c r="G121" s="5">
        <v>168</v>
      </c>
      <c r="H121">
        <f>VLOOKUP(data[[#This Row],[Product]],products[],2,0)</f>
        <v>7.16</v>
      </c>
      <c r="I121">
        <f>data[[#This Row],[cost per unit]]*data[[#This Row],[Units]]</f>
        <v>1202.8800000000001</v>
      </c>
    </row>
    <row r="122" spans="3:9" x14ac:dyDescent="0.3">
      <c r="C122" t="s">
        <v>5</v>
      </c>
      <c r="D122" t="s">
        <v>39</v>
      </c>
      <c r="E122" t="s">
        <v>26</v>
      </c>
      <c r="F122" s="4">
        <v>5236</v>
      </c>
      <c r="G122" s="5">
        <v>51</v>
      </c>
      <c r="H122">
        <f>VLOOKUP(data[[#This Row],[Product]],products[],2,0)</f>
        <v>5.6</v>
      </c>
      <c r="I122">
        <f>data[[#This Row],[cost per unit]]*data[[#This Row],[Units]]</f>
        <v>285.59999999999997</v>
      </c>
    </row>
    <row r="123" spans="3:9" x14ac:dyDescent="0.3">
      <c r="C123" t="s">
        <v>41</v>
      </c>
      <c r="D123" t="s">
        <v>36</v>
      </c>
      <c r="E123" t="s">
        <v>19</v>
      </c>
      <c r="F123" s="4">
        <v>1925</v>
      </c>
      <c r="G123" s="5">
        <v>192</v>
      </c>
      <c r="H123">
        <f>VLOOKUP(data[[#This Row],[Product]],products[],2,0)</f>
        <v>7.64</v>
      </c>
      <c r="I123">
        <f>data[[#This Row],[cost per unit]]*data[[#This Row],[Units]]</f>
        <v>1466.8799999999999</v>
      </c>
    </row>
    <row r="124" spans="3:9" x14ac:dyDescent="0.3">
      <c r="C124" t="s">
        <v>7</v>
      </c>
      <c r="D124" t="s">
        <v>37</v>
      </c>
      <c r="E124" t="s">
        <v>14</v>
      </c>
      <c r="F124" s="4">
        <v>6608</v>
      </c>
      <c r="G124" s="5">
        <v>225</v>
      </c>
      <c r="H124">
        <f>VLOOKUP(data[[#This Row],[Product]],products[],2,0)</f>
        <v>11.7</v>
      </c>
      <c r="I124">
        <f>data[[#This Row],[cost per unit]]*data[[#This Row],[Units]]</f>
        <v>2632.5</v>
      </c>
    </row>
    <row r="125" spans="3:9" x14ac:dyDescent="0.3">
      <c r="C125" t="s">
        <v>6</v>
      </c>
      <c r="D125" t="s">
        <v>34</v>
      </c>
      <c r="E125" t="s">
        <v>26</v>
      </c>
      <c r="F125" s="4">
        <v>8008</v>
      </c>
      <c r="G125" s="5">
        <v>456</v>
      </c>
      <c r="H125">
        <f>VLOOKUP(data[[#This Row],[Product]],products[],2,0)</f>
        <v>5.6</v>
      </c>
      <c r="I125">
        <f>data[[#This Row],[cost per unit]]*data[[#This Row],[Units]]</f>
        <v>2553.6</v>
      </c>
    </row>
    <row r="126" spans="3:9" x14ac:dyDescent="0.3">
      <c r="C126" t="s">
        <v>10</v>
      </c>
      <c r="D126" t="s">
        <v>34</v>
      </c>
      <c r="E126" t="s">
        <v>25</v>
      </c>
      <c r="F126" s="4">
        <v>1428</v>
      </c>
      <c r="G126" s="5">
        <v>93</v>
      </c>
      <c r="H126">
        <f>VLOOKUP(data[[#This Row],[Product]],products[],2,0)</f>
        <v>13.15</v>
      </c>
      <c r="I126">
        <f>data[[#This Row],[cost per unit]]*data[[#This Row],[Units]]</f>
        <v>1222.95</v>
      </c>
    </row>
    <row r="127" spans="3:9" x14ac:dyDescent="0.3">
      <c r="C127" t="s">
        <v>6</v>
      </c>
      <c r="D127" t="s">
        <v>34</v>
      </c>
      <c r="E127" t="s">
        <v>4</v>
      </c>
      <c r="F127" s="4">
        <v>525</v>
      </c>
      <c r="G127" s="5">
        <v>48</v>
      </c>
      <c r="H127">
        <f>VLOOKUP(data[[#This Row],[Product]],products[],2,0)</f>
        <v>11.88</v>
      </c>
      <c r="I127">
        <f>data[[#This Row],[cost per unit]]*data[[#This Row],[Units]]</f>
        <v>570.24</v>
      </c>
    </row>
    <row r="128" spans="3:9" x14ac:dyDescent="0.3">
      <c r="C128" t="s">
        <v>6</v>
      </c>
      <c r="D128" t="s">
        <v>37</v>
      </c>
      <c r="E128" t="s">
        <v>18</v>
      </c>
      <c r="F128" s="4">
        <v>1505</v>
      </c>
      <c r="G128" s="5">
        <v>102</v>
      </c>
      <c r="H128">
        <f>VLOOKUP(data[[#This Row],[Product]],products[],2,0)</f>
        <v>6.47</v>
      </c>
      <c r="I128">
        <f>data[[#This Row],[cost per unit]]*data[[#This Row],[Units]]</f>
        <v>659.93999999999994</v>
      </c>
    </row>
    <row r="129" spans="3:9" x14ac:dyDescent="0.3">
      <c r="C129" t="s">
        <v>7</v>
      </c>
      <c r="D129" t="s">
        <v>35</v>
      </c>
      <c r="E129" t="s">
        <v>30</v>
      </c>
      <c r="F129" s="4">
        <v>6755</v>
      </c>
      <c r="G129" s="5">
        <v>252</v>
      </c>
      <c r="H129">
        <f>VLOOKUP(data[[#This Row],[Product]],products[],2,0)</f>
        <v>14.49</v>
      </c>
      <c r="I129">
        <f>data[[#This Row],[cost per unit]]*data[[#This Row],[Units]]</f>
        <v>3651.48</v>
      </c>
    </row>
    <row r="130" spans="3:9" x14ac:dyDescent="0.3">
      <c r="C130" t="s">
        <v>2</v>
      </c>
      <c r="D130" t="s">
        <v>37</v>
      </c>
      <c r="E130" t="s">
        <v>18</v>
      </c>
      <c r="F130" s="4">
        <v>11571</v>
      </c>
      <c r="G130" s="5">
        <v>138</v>
      </c>
      <c r="H130">
        <f>VLOOKUP(data[[#This Row],[Product]],products[],2,0)</f>
        <v>6.47</v>
      </c>
      <c r="I130">
        <f>data[[#This Row],[cost per unit]]*data[[#This Row],[Units]]</f>
        <v>892.86</v>
      </c>
    </row>
    <row r="131" spans="3:9" x14ac:dyDescent="0.3">
      <c r="C131" t="s">
        <v>40</v>
      </c>
      <c r="D131" t="s">
        <v>38</v>
      </c>
      <c r="E131" t="s">
        <v>25</v>
      </c>
      <c r="F131" s="4">
        <v>2541</v>
      </c>
      <c r="G131" s="5">
        <v>90</v>
      </c>
      <c r="H131">
        <f>VLOOKUP(data[[#This Row],[Product]],products[],2,0)</f>
        <v>13.15</v>
      </c>
      <c r="I131">
        <f>data[[#This Row],[cost per unit]]*data[[#This Row],[Units]]</f>
        <v>1183.5</v>
      </c>
    </row>
    <row r="132" spans="3:9" x14ac:dyDescent="0.3">
      <c r="C132" t="s">
        <v>41</v>
      </c>
      <c r="D132" t="s">
        <v>37</v>
      </c>
      <c r="E132" t="s">
        <v>30</v>
      </c>
      <c r="F132" s="4">
        <v>1526</v>
      </c>
      <c r="G132" s="5">
        <v>240</v>
      </c>
      <c r="H132">
        <f>VLOOKUP(data[[#This Row],[Product]],products[],2,0)</f>
        <v>14.49</v>
      </c>
      <c r="I132">
        <f>data[[#This Row],[cost per unit]]*data[[#This Row],[Units]]</f>
        <v>3477.6</v>
      </c>
    </row>
    <row r="133" spans="3:9" x14ac:dyDescent="0.3">
      <c r="C133" t="s">
        <v>40</v>
      </c>
      <c r="D133" t="s">
        <v>38</v>
      </c>
      <c r="E133" t="s">
        <v>4</v>
      </c>
      <c r="F133" s="4">
        <v>6125</v>
      </c>
      <c r="G133" s="5">
        <v>102</v>
      </c>
      <c r="H133">
        <f>VLOOKUP(data[[#This Row],[Product]],products[],2,0)</f>
        <v>11.88</v>
      </c>
      <c r="I133">
        <f>data[[#This Row],[cost per unit]]*data[[#This Row],[Units]]</f>
        <v>1211.76</v>
      </c>
    </row>
    <row r="134" spans="3:9" x14ac:dyDescent="0.3">
      <c r="C134" t="s">
        <v>41</v>
      </c>
      <c r="D134" t="s">
        <v>35</v>
      </c>
      <c r="E134" t="s">
        <v>27</v>
      </c>
      <c r="F134" s="4">
        <v>847</v>
      </c>
      <c r="G134" s="5">
        <v>129</v>
      </c>
      <c r="H134">
        <f>VLOOKUP(data[[#This Row],[Product]],products[],2,0)</f>
        <v>16.73</v>
      </c>
      <c r="I134">
        <f>data[[#This Row],[cost per unit]]*data[[#This Row],[Units]]</f>
        <v>2158.17</v>
      </c>
    </row>
    <row r="135" spans="3:9" x14ac:dyDescent="0.3">
      <c r="C135" t="s">
        <v>8</v>
      </c>
      <c r="D135" t="s">
        <v>35</v>
      </c>
      <c r="E135" t="s">
        <v>27</v>
      </c>
      <c r="F135" s="4">
        <v>4753</v>
      </c>
      <c r="G135" s="5">
        <v>300</v>
      </c>
      <c r="H135">
        <f>VLOOKUP(data[[#This Row],[Product]],products[],2,0)</f>
        <v>16.73</v>
      </c>
      <c r="I135">
        <f>data[[#This Row],[cost per unit]]*data[[#This Row],[Units]]</f>
        <v>5019</v>
      </c>
    </row>
    <row r="136" spans="3:9" x14ac:dyDescent="0.3">
      <c r="C136" t="s">
        <v>6</v>
      </c>
      <c r="D136" t="s">
        <v>38</v>
      </c>
      <c r="E136" t="s">
        <v>33</v>
      </c>
      <c r="F136" s="4">
        <v>959</v>
      </c>
      <c r="G136" s="5">
        <v>135</v>
      </c>
      <c r="H136">
        <f>VLOOKUP(data[[#This Row],[Product]],products[],2,0)</f>
        <v>12.37</v>
      </c>
      <c r="I136">
        <f>data[[#This Row],[cost per unit]]*data[[#This Row],[Units]]</f>
        <v>1669.9499999999998</v>
      </c>
    </row>
    <row r="137" spans="3:9" x14ac:dyDescent="0.3">
      <c r="C137" t="s">
        <v>7</v>
      </c>
      <c r="D137" t="s">
        <v>35</v>
      </c>
      <c r="E137" t="s">
        <v>24</v>
      </c>
      <c r="F137" s="4">
        <v>2793</v>
      </c>
      <c r="G137" s="5">
        <v>114</v>
      </c>
      <c r="H137">
        <f>VLOOKUP(data[[#This Row],[Product]],products[],2,0)</f>
        <v>4.97</v>
      </c>
      <c r="I137">
        <f>data[[#This Row],[cost per unit]]*data[[#This Row],[Units]]</f>
        <v>566.57999999999993</v>
      </c>
    </row>
    <row r="138" spans="3:9" x14ac:dyDescent="0.3">
      <c r="C138" t="s">
        <v>7</v>
      </c>
      <c r="D138" t="s">
        <v>35</v>
      </c>
      <c r="E138" t="s">
        <v>14</v>
      </c>
      <c r="F138" s="4">
        <v>4606</v>
      </c>
      <c r="G138" s="5">
        <v>63</v>
      </c>
      <c r="H138">
        <f>VLOOKUP(data[[#This Row],[Product]],products[],2,0)</f>
        <v>11.7</v>
      </c>
      <c r="I138">
        <f>data[[#This Row],[cost per unit]]*data[[#This Row],[Units]]</f>
        <v>737.09999999999991</v>
      </c>
    </row>
    <row r="139" spans="3:9" x14ac:dyDescent="0.3">
      <c r="C139" t="s">
        <v>7</v>
      </c>
      <c r="D139" t="s">
        <v>36</v>
      </c>
      <c r="E139" t="s">
        <v>29</v>
      </c>
      <c r="F139" s="4">
        <v>5551</v>
      </c>
      <c r="G139" s="5">
        <v>252</v>
      </c>
      <c r="H139">
        <f>VLOOKUP(data[[#This Row],[Product]],products[],2,0)</f>
        <v>7.16</v>
      </c>
      <c r="I139">
        <f>data[[#This Row],[cost per unit]]*data[[#This Row],[Units]]</f>
        <v>1804.32</v>
      </c>
    </row>
    <row r="140" spans="3:9" x14ac:dyDescent="0.3">
      <c r="C140" t="s">
        <v>10</v>
      </c>
      <c r="D140" t="s">
        <v>36</v>
      </c>
      <c r="E140" t="s">
        <v>32</v>
      </c>
      <c r="F140" s="4">
        <v>6657</v>
      </c>
      <c r="G140" s="5">
        <v>303</v>
      </c>
      <c r="H140">
        <f>VLOOKUP(data[[#This Row],[Product]],products[],2,0)</f>
        <v>8.65</v>
      </c>
      <c r="I140">
        <f>data[[#This Row],[cost per unit]]*data[[#This Row],[Units]]</f>
        <v>2620.9500000000003</v>
      </c>
    </row>
    <row r="141" spans="3:9" x14ac:dyDescent="0.3">
      <c r="C141" t="s">
        <v>7</v>
      </c>
      <c r="D141" t="s">
        <v>39</v>
      </c>
      <c r="E141" t="s">
        <v>17</v>
      </c>
      <c r="F141" s="4">
        <v>4438</v>
      </c>
      <c r="G141" s="5">
        <v>246</v>
      </c>
      <c r="H141">
        <f>VLOOKUP(data[[#This Row],[Product]],products[],2,0)</f>
        <v>3.11</v>
      </c>
      <c r="I141">
        <f>data[[#This Row],[cost per unit]]*data[[#This Row],[Units]]</f>
        <v>765.06</v>
      </c>
    </row>
    <row r="142" spans="3:9" x14ac:dyDescent="0.3">
      <c r="C142" t="s">
        <v>8</v>
      </c>
      <c r="D142" t="s">
        <v>38</v>
      </c>
      <c r="E142" t="s">
        <v>22</v>
      </c>
      <c r="F142" s="4">
        <v>168</v>
      </c>
      <c r="G142" s="5">
        <v>84</v>
      </c>
      <c r="H142">
        <f>VLOOKUP(data[[#This Row],[Product]],products[],2,0)</f>
        <v>9.77</v>
      </c>
      <c r="I142">
        <f>data[[#This Row],[cost per unit]]*data[[#This Row],[Units]]</f>
        <v>820.68</v>
      </c>
    </row>
    <row r="143" spans="3:9" x14ac:dyDescent="0.3">
      <c r="C143" t="s">
        <v>7</v>
      </c>
      <c r="D143" t="s">
        <v>34</v>
      </c>
      <c r="E143" t="s">
        <v>17</v>
      </c>
      <c r="F143" s="4">
        <v>7777</v>
      </c>
      <c r="G143" s="5">
        <v>39</v>
      </c>
      <c r="H143">
        <f>VLOOKUP(data[[#This Row],[Product]],products[],2,0)</f>
        <v>3.11</v>
      </c>
      <c r="I143">
        <f>data[[#This Row],[cost per unit]]*data[[#This Row],[Units]]</f>
        <v>121.28999999999999</v>
      </c>
    </row>
    <row r="144" spans="3:9" x14ac:dyDescent="0.3">
      <c r="C144" t="s">
        <v>5</v>
      </c>
      <c r="D144" t="s">
        <v>36</v>
      </c>
      <c r="E144" t="s">
        <v>17</v>
      </c>
      <c r="F144" s="4">
        <v>3339</v>
      </c>
      <c r="G144" s="5">
        <v>348</v>
      </c>
      <c r="H144">
        <f>VLOOKUP(data[[#This Row],[Product]],products[],2,0)</f>
        <v>3.11</v>
      </c>
      <c r="I144">
        <f>data[[#This Row],[cost per unit]]*data[[#This Row],[Units]]</f>
        <v>1082.28</v>
      </c>
    </row>
    <row r="145" spans="3:9" x14ac:dyDescent="0.3">
      <c r="C145" t="s">
        <v>7</v>
      </c>
      <c r="D145" t="s">
        <v>37</v>
      </c>
      <c r="E145" t="s">
        <v>33</v>
      </c>
      <c r="F145" s="4">
        <v>6391</v>
      </c>
      <c r="G145" s="5">
        <v>48</v>
      </c>
      <c r="H145">
        <f>VLOOKUP(data[[#This Row],[Product]],products[],2,0)</f>
        <v>12.37</v>
      </c>
      <c r="I145">
        <f>data[[#This Row],[cost per unit]]*data[[#This Row],[Units]]</f>
        <v>593.76</v>
      </c>
    </row>
    <row r="146" spans="3:9" x14ac:dyDescent="0.3">
      <c r="C146" t="s">
        <v>5</v>
      </c>
      <c r="D146" t="s">
        <v>37</v>
      </c>
      <c r="E146" t="s">
        <v>22</v>
      </c>
      <c r="F146" s="4">
        <v>518</v>
      </c>
      <c r="G146" s="5">
        <v>75</v>
      </c>
      <c r="H146">
        <f>VLOOKUP(data[[#This Row],[Product]],products[],2,0)</f>
        <v>9.77</v>
      </c>
      <c r="I146">
        <f>data[[#This Row],[cost per unit]]*data[[#This Row],[Units]]</f>
        <v>732.75</v>
      </c>
    </row>
    <row r="147" spans="3:9" x14ac:dyDescent="0.3">
      <c r="C147" t="s">
        <v>7</v>
      </c>
      <c r="D147" t="s">
        <v>38</v>
      </c>
      <c r="E147" t="s">
        <v>28</v>
      </c>
      <c r="F147" s="4">
        <v>5677</v>
      </c>
      <c r="G147" s="5">
        <v>258</v>
      </c>
      <c r="H147">
        <f>VLOOKUP(data[[#This Row],[Product]],products[],2,0)</f>
        <v>10.38</v>
      </c>
      <c r="I147">
        <f>data[[#This Row],[cost per unit]]*data[[#This Row],[Units]]</f>
        <v>2678.0400000000004</v>
      </c>
    </row>
    <row r="148" spans="3:9" x14ac:dyDescent="0.3">
      <c r="C148" t="s">
        <v>6</v>
      </c>
      <c r="D148" t="s">
        <v>39</v>
      </c>
      <c r="E148" t="s">
        <v>17</v>
      </c>
      <c r="F148" s="4">
        <v>6048</v>
      </c>
      <c r="G148" s="5">
        <v>27</v>
      </c>
      <c r="H148">
        <f>VLOOKUP(data[[#This Row],[Product]],products[],2,0)</f>
        <v>3.11</v>
      </c>
      <c r="I148">
        <f>data[[#This Row],[cost per unit]]*data[[#This Row],[Units]]</f>
        <v>83.97</v>
      </c>
    </row>
    <row r="149" spans="3:9" x14ac:dyDescent="0.3">
      <c r="C149" t="s">
        <v>8</v>
      </c>
      <c r="D149" t="s">
        <v>38</v>
      </c>
      <c r="E149" t="s">
        <v>32</v>
      </c>
      <c r="F149" s="4">
        <v>3752</v>
      </c>
      <c r="G149" s="5">
        <v>213</v>
      </c>
      <c r="H149">
        <f>VLOOKUP(data[[#This Row],[Product]],products[],2,0)</f>
        <v>8.65</v>
      </c>
      <c r="I149">
        <f>data[[#This Row],[cost per unit]]*data[[#This Row],[Units]]</f>
        <v>1842.45</v>
      </c>
    </row>
    <row r="150" spans="3:9" x14ac:dyDescent="0.3">
      <c r="C150" t="s">
        <v>5</v>
      </c>
      <c r="D150" t="s">
        <v>35</v>
      </c>
      <c r="E150" t="s">
        <v>29</v>
      </c>
      <c r="F150" s="4">
        <v>4480</v>
      </c>
      <c r="G150" s="5">
        <v>357</v>
      </c>
      <c r="H150">
        <f>VLOOKUP(data[[#This Row],[Product]],products[],2,0)</f>
        <v>7.16</v>
      </c>
      <c r="I150">
        <f>data[[#This Row],[cost per unit]]*data[[#This Row],[Units]]</f>
        <v>2556.12</v>
      </c>
    </row>
    <row r="151" spans="3:9" x14ac:dyDescent="0.3">
      <c r="C151" t="s">
        <v>9</v>
      </c>
      <c r="D151" t="s">
        <v>37</v>
      </c>
      <c r="E151" t="s">
        <v>4</v>
      </c>
      <c r="F151" s="4">
        <v>259</v>
      </c>
      <c r="G151" s="5">
        <v>207</v>
      </c>
      <c r="H151">
        <f>VLOOKUP(data[[#This Row],[Product]],products[],2,0)</f>
        <v>11.88</v>
      </c>
      <c r="I151">
        <f>data[[#This Row],[cost per unit]]*data[[#This Row],[Units]]</f>
        <v>2459.1600000000003</v>
      </c>
    </row>
    <row r="152" spans="3:9" x14ac:dyDescent="0.3">
      <c r="C152" t="s">
        <v>8</v>
      </c>
      <c r="D152" t="s">
        <v>37</v>
      </c>
      <c r="E152" t="s">
        <v>30</v>
      </c>
      <c r="F152" s="4">
        <v>42</v>
      </c>
      <c r="G152" s="5">
        <v>150</v>
      </c>
      <c r="H152">
        <f>VLOOKUP(data[[#This Row],[Product]],products[],2,0)</f>
        <v>14.49</v>
      </c>
      <c r="I152">
        <f>data[[#This Row],[cost per unit]]*data[[#This Row],[Units]]</f>
        <v>2173.5</v>
      </c>
    </row>
    <row r="153" spans="3:9" x14ac:dyDescent="0.3">
      <c r="C153" t="s">
        <v>41</v>
      </c>
      <c r="D153" t="s">
        <v>36</v>
      </c>
      <c r="E153" t="s">
        <v>26</v>
      </c>
      <c r="F153" s="4">
        <v>98</v>
      </c>
      <c r="G153" s="5">
        <v>204</v>
      </c>
      <c r="H153">
        <f>VLOOKUP(data[[#This Row],[Product]],products[],2,0)</f>
        <v>5.6</v>
      </c>
      <c r="I153">
        <f>data[[#This Row],[cost per unit]]*data[[#This Row],[Units]]</f>
        <v>1142.3999999999999</v>
      </c>
    </row>
    <row r="154" spans="3:9" x14ac:dyDescent="0.3">
      <c r="C154" t="s">
        <v>7</v>
      </c>
      <c r="D154" t="s">
        <v>35</v>
      </c>
      <c r="E154" t="s">
        <v>27</v>
      </c>
      <c r="F154" s="4">
        <v>2478</v>
      </c>
      <c r="G154" s="5">
        <v>21</v>
      </c>
      <c r="H154">
        <f>VLOOKUP(data[[#This Row],[Product]],products[],2,0)</f>
        <v>16.73</v>
      </c>
      <c r="I154">
        <f>data[[#This Row],[cost per unit]]*data[[#This Row],[Units]]</f>
        <v>351.33</v>
      </c>
    </row>
    <row r="155" spans="3:9" x14ac:dyDescent="0.3">
      <c r="C155" t="s">
        <v>41</v>
      </c>
      <c r="D155" t="s">
        <v>34</v>
      </c>
      <c r="E155" t="s">
        <v>33</v>
      </c>
      <c r="F155" s="4">
        <v>7847</v>
      </c>
      <c r="G155" s="5">
        <v>174</v>
      </c>
      <c r="H155">
        <f>VLOOKUP(data[[#This Row],[Product]],products[],2,0)</f>
        <v>12.37</v>
      </c>
      <c r="I155">
        <f>data[[#This Row],[cost per unit]]*data[[#This Row],[Units]]</f>
        <v>2152.3799999999997</v>
      </c>
    </row>
    <row r="156" spans="3:9" x14ac:dyDescent="0.3">
      <c r="C156" t="s">
        <v>2</v>
      </c>
      <c r="D156" t="s">
        <v>37</v>
      </c>
      <c r="E156" t="s">
        <v>17</v>
      </c>
      <c r="F156" s="4">
        <v>9926</v>
      </c>
      <c r="G156" s="5">
        <v>201</v>
      </c>
      <c r="H156">
        <f>VLOOKUP(data[[#This Row],[Product]],products[],2,0)</f>
        <v>3.11</v>
      </c>
      <c r="I156">
        <f>data[[#This Row],[cost per unit]]*data[[#This Row],[Units]]</f>
        <v>625.11</v>
      </c>
    </row>
    <row r="157" spans="3:9" x14ac:dyDescent="0.3">
      <c r="C157" t="s">
        <v>8</v>
      </c>
      <c r="D157" t="s">
        <v>38</v>
      </c>
      <c r="E157" t="s">
        <v>13</v>
      </c>
      <c r="F157" s="4">
        <v>819</v>
      </c>
      <c r="G157" s="5">
        <v>510</v>
      </c>
      <c r="H157">
        <f>VLOOKUP(data[[#This Row],[Product]],products[],2,0)</f>
        <v>9.33</v>
      </c>
      <c r="I157">
        <f>data[[#This Row],[cost per unit]]*data[[#This Row],[Units]]</f>
        <v>4758.3</v>
      </c>
    </row>
    <row r="158" spans="3:9" x14ac:dyDescent="0.3">
      <c r="C158" t="s">
        <v>6</v>
      </c>
      <c r="D158" t="s">
        <v>39</v>
      </c>
      <c r="E158" t="s">
        <v>29</v>
      </c>
      <c r="F158" s="4">
        <v>3052</v>
      </c>
      <c r="G158" s="5">
        <v>378</v>
      </c>
      <c r="H158">
        <f>VLOOKUP(data[[#This Row],[Product]],products[],2,0)</f>
        <v>7.16</v>
      </c>
      <c r="I158">
        <f>data[[#This Row],[cost per unit]]*data[[#This Row],[Units]]</f>
        <v>2706.48</v>
      </c>
    </row>
    <row r="159" spans="3:9" x14ac:dyDescent="0.3">
      <c r="C159" t="s">
        <v>9</v>
      </c>
      <c r="D159" t="s">
        <v>34</v>
      </c>
      <c r="E159" t="s">
        <v>21</v>
      </c>
      <c r="F159" s="4">
        <v>6832</v>
      </c>
      <c r="G159" s="5">
        <v>27</v>
      </c>
      <c r="H159">
        <f>VLOOKUP(data[[#This Row],[Product]],products[],2,0)</f>
        <v>9</v>
      </c>
      <c r="I159">
        <f>data[[#This Row],[cost per unit]]*data[[#This Row],[Units]]</f>
        <v>243</v>
      </c>
    </row>
    <row r="160" spans="3:9" x14ac:dyDescent="0.3">
      <c r="C160" t="s">
        <v>2</v>
      </c>
      <c r="D160" t="s">
        <v>39</v>
      </c>
      <c r="E160" t="s">
        <v>16</v>
      </c>
      <c r="F160" s="4">
        <v>2016</v>
      </c>
      <c r="G160" s="5">
        <v>117</v>
      </c>
      <c r="H160">
        <f>VLOOKUP(data[[#This Row],[Product]],products[],2,0)</f>
        <v>8.7899999999999991</v>
      </c>
      <c r="I160">
        <f>data[[#This Row],[cost per unit]]*data[[#This Row],[Units]]</f>
        <v>1028.4299999999998</v>
      </c>
    </row>
    <row r="161" spans="3:9" x14ac:dyDescent="0.3">
      <c r="C161" t="s">
        <v>6</v>
      </c>
      <c r="D161" t="s">
        <v>38</v>
      </c>
      <c r="E161" t="s">
        <v>21</v>
      </c>
      <c r="F161" s="4">
        <v>7322</v>
      </c>
      <c r="G161" s="5">
        <v>36</v>
      </c>
      <c r="H161">
        <f>VLOOKUP(data[[#This Row],[Product]],products[],2,0)</f>
        <v>9</v>
      </c>
      <c r="I161">
        <f>data[[#This Row],[cost per unit]]*data[[#This Row],[Units]]</f>
        <v>324</v>
      </c>
    </row>
    <row r="162" spans="3:9" x14ac:dyDescent="0.3">
      <c r="C162" t="s">
        <v>8</v>
      </c>
      <c r="D162" t="s">
        <v>35</v>
      </c>
      <c r="E162" t="s">
        <v>33</v>
      </c>
      <c r="F162" s="4">
        <v>357</v>
      </c>
      <c r="G162" s="5">
        <v>126</v>
      </c>
      <c r="H162">
        <f>VLOOKUP(data[[#This Row],[Product]],products[],2,0)</f>
        <v>12.37</v>
      </c>
      <c r="I162">
        <f>data[[#This Row],[cost per unit]]*data[[#This Row],[Units]]</f>
        <v>1558.62</v>
      </c>
    </row>
    <row r="163" spans="3:9" x14ac:dyDescent="0.3">
      <c r="C163" t="s">
        <v>9</v>
      </c>
      <c r="D163" t="s">
        <v>39</v>
      </c>
      <c r="E163" t="s">
        <v>25</v>
      </c>
      <c r="F163" s="4">
        <v>3192</v>
      </c>
      <c r="G163" s="5">
        <v>72</v>
      </c>
      <c r="H163">
        <f>VLOOKUP(data[[#This Row],[Product]],products[],2,0)</f>
        <v>13.15</v>
      </c>
      <c r="I163">
        <f>data[[#This Row],[cost per unit]]*data[[#This Row],[Units]]</f>
        <v>946.80000000000007</v>
      </c>
    </row>
    <row r="164" spans="3:9" x14ac:dyDescent="0.3">
      <c r="C164" t="s">
        <v>7</v>
      </c>
      <c r="D164" t="s">
        <v>36</v>
      </c>
      <c r="E164" t="s">
        <v>22</v>
      </c>
      <c r="F164" s="4">
        <v>8435</v>
      </c>
      <c r="G164" s="5">
        <v>42</v>
      </c>
      <c r="H164">
        <f>VLOOKUP(data[[#This Row],[Product]],products[],2,0)</f>
        <v>9.77</v>
      </c>
      <c r="I164">
        <f>data[[#This Row],[cost per unit]]*data[[#This Row],[Units]]</f>
        <v>410.34</v>
      </c>
    </row>
    <row r="165" spans="3:9" x14ac:dyDescent="0.3">
      <c r="C165" t="s">
        <v>40</v>
      </c>
      <c r="D165" t="s">
        <v>39</v>
      </c>
      <c r="E165" t="s">
        <v>29</v>
      </c>
      <c r="F165" s="4">
        <v>0</v>
      </c>
      <c r="G165" s="5">
        <v>135</v>
      </c>
      <c r="H165">
        <f>VLOOKUP(data[[#This Row],[Product]],products[],2,0)</f>
        <v>7.16</v>
      </c>
      <c r="I165">
        <f>data[[#This Row],[cost per unit]]*data[[#This Row],[Units]]</f>
        <v>966.6</v>
      </c>
    </row>
    <row r="166" spans="3:9" x14ac:dyDescent="0.3">
      <c r="C166" t="s">
        <v>7</v>
      </c>
      <c r="D166" t="s">
        <v>34</v>
      </c>
      <c r="E166" t="s">
        <v>24</v>
      </c>
      <c r="F166" s="4">
        <v>8862</v>
      </c>
      <c r="G166" s="5">
        <v>189</v>
      </c>
      <c r="H166">
        <f>VLOOKUP(data[[#This Row],[Product]],products[],2,0)</f>
        <v>4.97</v>
      </c>
      <c r="I166">
        <f>data[[#This Row],[cost per unit]]*data[[#This Row],[Units]]</f>
        <v>939.32999999999993</v>
      </c>
    </row>
    <row r="167" spans="3:9" x14ac:dyDescent="0.3">
      <c r="C167" t="s">
        <v>6</v>
      </c>
      <c r="D167" t="s">
        <v>37</v>
      </c>
      <c r="E167" t="s">
        <v>28</v>
      </c>
      <c r="F167" s="4">
        <v>3556</v>
      </c>
      <c r="G167" s="5">
        <v>459</v>
      </c>
      <c r="H167">
        <f>VLOOKUP(data[[#This Row],[Product]],products[],2,0)</f>
        <v>10.38</v>
      </c>
      <c r="I167">
        <f>data[[#This Row],[cost per unit]]*data[[#This Row],[Units]]</f>
        <v>4764.42</v>
      </c>
    </row>
    <row r="168" spans="3:9" x14ac:dyDescent="0.3">
      <c r="C168" t="s">
        <v>5</v>
      </c>
      <c r="D168" t="s">
        <v>34</v>
      </c>
      <c r="E168" t="s">
        <v>15</v>
      </c>
      <c r="F168" s="4">
        <v>7280</v>
      </c>
      <c r="G168" s="5">
        <v>201</v>
      </c>
      <c r="H168">
        <f>VLOOKUP(data[[#This Row],[Product]],products[],2,0)</f>
        <v>11.73</v>
      </c>
      <c r="I168">
        <f>data[[#This Row],[cost per unit]]*data[[#This Row],[Units]]</f>
        <v>2357.73</v>
      </c>
    </row>
    <row r="169" spans="3:9" x14ac:dyDescent="0.3">
      <c r="C169" t="s">
        <v>6</v>
      </c>
      <c r="D169" t="s">
        <v>34</v>
      </c>
      <c r="E169" t="s">
        <v>30</v>
      </c>
      <c r="F169" s="4">
        <v>3402</v>
      </c>
      <c r="G169" s="5">
        <v>366</v>
      </c>
      <c r="H169">
        <f>VLOOKUP(data[[#This Row],[Product]],products[],2,0)</f>
        <v>14.49</v>
      </c>
      <c r="I169">
        <f>data[[#This Row],[cost per unit]]*data[[#This Row],[Units]]</f>
        <v>5303.34</v>
      </c>
    </row>
    <row r="170" spans="3:9" x14ac:dyDescent="0.3">
      <c r="C170" t="s">
        <v>3</v>
      </c>
      <c r="D170" t="s">
        <v>37</v>
      </c>
      <c r="E170" t="s">
        <v>29</v>
      </c>
      <c r="F170" s="4">
        <v>4592</v>
      </c>
      <c r="G170" s="5">
        <v>324</v>
      </c>
      <c r="H170">
        <f>VLOOKUP(data[[#This Row],[Product]],products[],2,0)</f>
        <v>7.16</v>
      </c>
      <c r="I170">
        <f>data[[#This Row],[cost per unit]]*data[[#This Row],[Units]]</f>
        <v>2319.84</v>
      </c>
    </row>
    <row r="171" spans="3:9" x14ac:dyDescent="0.3">
      <c r="C171" t="s">
        <v>9</v>
      </c>
      <c r="D171" t="s">
        <v>35</v>
      </c>
      <c r="E171" t="s">
        <v>15</v>
      </c>
      <c r="F171" s="4">
        <v>7833</v>
      </c>
      <c r="G171" s="5">
        <v>243</v>
      </c>
      <c r="H171">
        <f>VLOOKUP(data[[#This Row],[Product]],products[],2,0)</f>
        <v>11.73</v>
      </c>
      <c r="I171">
        <f>data[[#This Row],[cost per unit]]*data[[#This Row],[Units]]</f>
        <v>2850.3900000000003</v>
      </c>
    </row>
    <row r="172" spans="3:9" x14ac:dyDescent="0.3">
      <c r="C172" t="s">
        <v>2</v>
      </c>
      <c r="D172" t="s">
        <v>39</v>
      </c>
      <c r="E172" t="s">
        <v>21</v>
      </c>
      <c r="F172" s="4">
        <v>7651</v>
      </c>
      <c r="G172" s="5">
        <v>213</v>
      </c>
      <c r="H172">
        <f>VLOOKUP(data[[#This Row],[Product]],products[],2,0)</f>
        <v>9</v>
      </c>
      <c r="I172">
        <f>data[[#This Row],[cost per unit]]*data[[#This Row],[Units]]</f>
        <v>1917</v>
      </c>
    </row>
    <row r="173" spans="3:9" x14ac:dyDescent="0.3">
      <c r="C173" t="s">
        <v>40</v>
      </c>
      <c r="D173" t="s">
        <v>35</v>
      </c>
      <c r="E173" t="s">
        <v>30</v>
      </c>
      <c r="F173" s="4">
        <v>2275</v>
      </c>
      <c r="G173" s="5">
        <v>447</v>
      </c>
      <c r="H173">
        <f>VLOOKUP(data[[#This Row],[Product]],products[],2,0)</f>
        <v>14.49</v>
      </c>
      <c r="I173">
        <f>data[[#This Row],[cost per unit]]*data[[#This Row],[Units]]</f>
        <v>6477.03</v>
      </c>
    </row>
    <row r="174" spans="3:9" x14ac:dyDescent="0.3">
      <c r="C174" t="s">
        <v>40</v>
      </c>
      <c r="D174" t="s">
        <v>38</v>
      </c>
      <c r="E174" t="s">
        <v>13</v>
      </c>
      <c r="F174" s="4">
        <v>5670</v>
      </c>
      <c r="G174" s="5">
        <v>297</v>
      </c>
      <c r="H174">
        <f>VLOOKUP(data[[#This Row],[Product]],products[],2,0)</f>
        <v>9.33</v>
      </c>
      <c r="I174">
        <f>data[[#This Row],[cost per unit]]*data[[#This Row],[Units]]</f>
        <v>2771.01</v>
      </c>
    </row>
    <row r="175" spans="3:9" x14ac:dyDescent="0.3">
      <c r="C175" t="s">
        <v>7</v>
      </c>
      <c r="D175" t="s">
        <v>35</v>
      </c>
      <c r="E175" t="s">
        <v>16</v>
      </c>
      <c r="F175" s="4">
        <v>2135</v>
      </c>
      <c r="G175" s="5">
        <v>27</v>
      </c>
      <c r="H175">
        <f>VLOOKUP(data[[#This Row],[Product]],products[],2,0)</f>
        <v>8.7899999999999991</v>
      </c>
      <c r="I175">
        <f>data[[#This Row],[cost per unit]]*data[[#This Row],[Units]]</f>
        <v>237.32999999999998</v>
      </c>
    </row>
    <row r="176" spans="3:9" x14ac:dyDescent="0.3">
      <c r="C176" t="s">
        <v>40</v>
      </c>
      <c r="D176" t="s">
        <v>34</v>
      </c>
      <c r="E176" t="s">
        <v>23</v>
      </c>
      <c r="F176" s="4">
        <v>2779</v>
      </c>
      <c r="G176" s="5">
        <v>75</v>
      </c>
      <c r="H176">
        <f>VLOOKUP(data[[#This Row],[Product]],products[],2,0)</f>
        <v>6.49</v>
      </c>
      <c r="I176">
        <f>data[[#This Row],[cost per unit]]*data[[#This Row],[Units]]</f>
        <v>486.75</v>
      </c>
    </row>
    <row r="177" spans="3:9" x14ac:dyDescent="0.3">
      <c r="C177" t="s">
        <v>10</v>
      </c>
      <c r="D177" t="s">
        <v>39</v>
      </c>
      <c r="E177" t="s">
        <v>33</v>
      </c>
      <c r="F177" s="4">
        <v>12950</v>
      </c>
      <c r="G177" s="5">
        <v>30</v>
      </c>
      <c r="H177">
        <f>VLOOKUP(data[[#This Row],[Product]],products[],2,0)</f>
        <v>12.37</v>
      </c>
      <c r="I177">
        <f>data[[#This Row],[cost per unit]]*data[[#This Row],[Units]]</f>
        <v>371.09999999999997</v>
      </c>
    </row>
    <row r="178" spans="3:9" x14ac:dyDescent="0.3">
      <c r="C178" t="s">
        <v>7</v>
      </c>
      <c r="D178" t="s">
        <v>36</v>
      </c>
      <c r="E178" t="s">
        <v>18</v>
      </c>
      <c r="F178" s="4">
        <v>2646</v>
      </c>
      <c r="G178" s="5">
        <v>177</v>
      </c>
      <c r="H178">
        <f>VLOOKUP(data[[#This Row],[Product]],products[],2,0)</f>
        <v>6.47</v>
      </c>
      <c r="I178">
        <f>data[[#This Row],[cost per unit]]*data[[#This Row],[Units]]</f>
        <v>1145.19</v>
      </c>
    </row>
    <row r="179" spans="3:9" x14ac:dyDescent="0.3">
      <c r="C179" t="s">
        <v>40</v>
      </c>
      <c r="D179" t="s">
        <v>34</v>
      </c>
      <c r="E179" t="s">
        <v>33</v>
      </c>
      <c r="F179" s="4">
        <v>3794</v>
      </c>
      <c r="G179" s="5">
        <v>159</v>
      </c>
      <c r="H179">
        <f>VLOOKUP(data[[#This Row],[Product]],products[],2,0)</f>
        <v>12.37</v>
      </c>
      <c r="I179">
        <f>data[[#This Row],[cost per unit]]*data[[#This Row],[Units]]</f>
        <v>1966.83</v>
      </c>
    </row>
    <row r="180" spans="3:9" x14ac:dyDescent="0.3">
      <c r="C180" t="s">
        <v>3</v>
      </c>
      <c r="D180" t="s">
        <v>35</v>
      </c>
      <c r="E180" t="s">
        <v>33</v>
      </c>
      <c r="F180" s="4">
        <v>819</v>
      </c>
      <c r="G180" s="5">
        <v>306</v>
      </c>
      <c r="H180">
        <f>VLOOKUP(data[[#This Row],[Product]],products[],2,0)</f>
        <v>12.37</v>
      </c>
      <c r="I180">
        <f>data[[#This Row],[cost per unit]]*data[[#This Row],[Units]]</f>
        <v>3785.22</v>
      </c>
    </row>
    <row r="181" spans="3:9" x14ac:dyDescent="0.3">
      <c r="C181" t="s">
        <v>3</v>
      </c>
      <c r="D181" t="s">
        <v>34</v>
      </c>
      <c r="E181" t="s">
        <v>20</v>
      </c>
      <c r="F181" s="4">
        <v>2583</v>
      </c>
      <c r="G181" s="5">
        <v>18</v>
      </c>
      <c r="H181">
        <f>VLOOKUP(data[[#This Row],[Product]],products[],2,0)</f>
        <v>10.62</v>
      </c>
      <c r="I181">
        <f>data[[#This Row],[cost per unit]]*data[[#This Row],[Units]]</f>
        <v>191.16</v>
      </c>
    </row>
    <row r="182" spans="3:9" x14ac:dyDescent="0.3">
      <c r="C182" t="s">
        <v>7</v>
      </c>
      <c r="D182" t="s">
        <v>35</v>
      </c>
      <c r="E182" t="s">
        <v>19</v>
      </c>
      <c r="F182" s="4">
        <v>4585</v>
      </c>
      <c r="G182" s="5">
        <v>240</v>
      </c>
      <c r="H182">
        <f>VLOOKUP(data[[#This Row],[Product]],products[],2,0)</f>
        <v>7.64</v>
      </c>
      <c r="I182">
        <f>data[[#This Row],[cost per unit]]*data[[#This Row],[Units]]</f>
        <v>1833.6</v>
      </c>
    </row>
    <row r="183" spans="3:9" x14ac:dyDescent="0.3">
      <c r="C183" t="s">
        <v>5</v>
      </c>
      <c r="D183" t="s">
        <v>34</v>
      </c>
      <c r="E183" t="s">
        <v>33</v>
      </c>
      <c r="F183" s="4">
        <v>1652</v>
      </c>
      <c r="G183" s="5">
        <v>93</v>
      </c>
      <c r="H183">
        <f>VLOOKUP(data[[#This Row],[Product]],products[],2,0)</f>
        <v>12.37</v>
      </c>
      <c r="I183">
        <f>data[[#This Row],[cost per unit]]*data[[#This Row],[Units]]</f>
        <v>1150.4099999999999</v>
      </c>
    </row>
    <row r="184" spans="3:9" x14ac:dyDescent="0.3">
      <c r="C184" t="s">
        <v>10</v>
      </c>
      <c r="D184" t="s">
        <v>34</v>
      </c>
      <c r="E184" t="s">
        <v>26</v>
      </c>
      <c r="F184" s="4">
        <v>4991</v>
      </c>
      <c r="G184" s="5">
        <v>9</v>
      </c>
      <c r="H184">
        <f>VLOOKUP(data[[#This Row],[Product]],products[],2,0)</f>
        <v>5.6</v>
      </c>
      <c r="I184">
        <f>data[[#This Row],[cost per unit]]*data[[#This Row],[Units]]</f>
        <v>50.4</v>
      </c>
    </row>
    <row r="185" spans="3:9" x14ac:dyDescent="0.3">
      <c r="C185" t="s">
        <v>8</v>
      </c>
      <c r="D185" t="s">
        <v>34</v>
      </c>
      <c r="E185" t="s">
        <v>16</v>
      </c>
      <c r="F185" s="4">
        <v>2009</v>
      </c>
      <c r="G185" s="5">
        <v>219</v>
      </c>
      <c r="H185">
        <f>VLOOKUP(data[[#This Row],[Product]],products[],2,0)</f>
        <v>8.7899999999999991</v>
      </c>
      <c r="I185">
        <f>data[[#This Row],[cost per unit]]*data[[#This Row],[Units]]</f>
        <v>1925.0099999999998</v>
      </c>
    </row>
    <row r="186" spans="3:9" x14ac:dyDescent="0.3">
      <c r="C186" t="s">
        <v>2</v>
      </c>
      <c r="D186" t="s">
        <v>39</v>
      </c>
      <c r="E186" t="s">
        <v>22</v>
      </c>
      <c r="F186" s="4">
        <v>1568</v>
      </c>
      <c r="G186" s="5">
        <v>141</v>
      </c>
      <c r="H186">
        <f>VLOOKUP(data[[#This Row],[Product]],products[],2,0)</f>
        <v>9.77</v>
      </c>
      <c r="I186">
        <f>data[[#This Row],[cost per unit]]*data[[#This Row],[Units]]</f>
        <v>1377.57</v>
      </c>
    </row>
    <row r="187" spans="3:9" x14ac:dyDescent="0.3">
      <c r="C187" t="s">
        <v>41</v>
      </c>
      <c r="D187" t="s">
        <v>37</v>
      </c>
      <c r="E187" t="s">
        <v>20</v>
      </c>
      <c r="F187" s="4">
        <v>3388</v>
      </c>
      <c r="G187" s="5">
        <v>123</v>
      </c>
      <c r="H187">
        <f>VLOOKUP(data[[#This Row],[Product]],products[],2,0)</f>
        <v>10.62</v>
      </c>
      <c r="I187">
        <f>data[[#This Row],[cost per unit]]*data[[#This Row],[Units]]</f>
        <v>1306.26</v>
      </c>
    </row>
    <row r="188" spans="3:9" x14ac:dyDescent="0.3">
      <c r="C188" t="s">
        <v>40</v>
      </c>
      <c r="D188" t="s">
        <v>38</v>
      </c>
      <c r="E188" t="s">
        <v>24</v>
      </c>
      <c r="F188" s="4">
        <v>623</v>
      </c>
      <c r="G188" s="5">
        <v>51</v>
      </c>
      <c r="H188">
        <f>VLOOKUP(data[[#This Row],[Product]],products[],2,0)</f>
        <v>4.97</v>
      </c>
      <c r="I188">
        <f>data[[#This Row],[cost per unit]]*data[[#This Row],[Units]]</f>
        <v>253.47</v>
      </c>
    </row>
    <row r="189" spans="3:9" x14ac:dyDescent="0.3">
      <c r="C189" t="s">
        <v>6</v>
      </c>
      <c r="D189" t="s">
        <v>36</v>
      </c>
      <c r="E189" t="s">
        <v>4</v>
      </c>
      <c r="F189" s="4">
        <v>10073</v>
      </c>
      <c r="G189" s="5">
        <v>120</v>
      </c>
      <c r="H189">
        <f>VLOOKUP(data[[#This Row],[Product]],products[],2,0)</f>
        <v>11.88</v>
      </c>
      <c r="I189">
        <f>data[[#This Row],[cost per unit]]*data[[#This Row],[Units]]</f>
        <v>1425.6000000000001</v>
      </c>
    </row>
    <row r="190" spans="3:9" x14ac:dyDescent="0.3">
      <c r="C190" t="s">
        <v>8</v>
      </c>
      <c r="D190" t="s">
        <v>39</v>
      </c>
      <c r="E190" t="s">
        <v>26</v>
      </c>
      <c r="F190" s="4">
        <v>1561</v>
      </c>
      <c r="G190" s="5">
        <v>27</v>
      </c>
      <c r="H190">
        <f>VLOOKUP(data[[#This Row],[Product]],products[],2,0)</f>
        <v>5.6</v>
      </c>
      <c r="I190">
        <f>data[[#This Row],[cost per unit]]*data[[#This Row],[Units]]</f>
        <v>151.19999999999999</v>
      </c>
    </row>
    <row r="191" spans="3:9" x14ac:dyDescent="0.3">
      <c r="C191" t="s">
        <v>9</v>
      </c>
      <c r="D191" t="s">
        <v>36</v>
      </c>
      <c r="E191" t="s">
        <v>27</v>
      </c>
      <c r="F191" s="4">
        <v>11522</v>
      </c>
      <c r="G191" s="5">
        <v>204</v>
      </c>
      <c r="H191">
        <f>VLOOKUP(data[[#This Row],[Product]],products[],2,0)</f>
        <v>16.73</v>
      </c>
      <c r="I191">
        <f>data[[#This Row],[cost per unit]]*data[[#This Row],[Units]]</f>
        <v>3412.92</v>
      </c>
    </row>
    <row r="192" spans="3:9" x14ac:dyDescent="0.3">
      <c r="C192" t="s">
        <v>6</v>
      </c>
      <c r="D192" t="s">
        <v>38</v>
      </c>
      <c r="E192" t="s">
        <v>13</v>
      </c>
      <c r="F192" s="4">
        <v>2317</v>
      </c>
      <c r="G192" s="5">
        <v>123</v>
      </c>
      <c r="H192">
        <f>VLOOKUP(data[[#This Row],[Product]],products[],2,0)</f>
        <v>9.33</v>
      </c>
      <c r="I192">
        <f>data[[#This Row],[cost per unit]]*data[[#This Row],[Units]]</f>
        <v>1147.5899999999999</v>
      </c>
    </row>
    <row r="193" spans="3:9" x14ac:dyDescent="0.3">
      <c r="C193" t="s">
        <v>10</v>
      </c>
      <c r="D193" t="s">
        <v>37</v>
      </c>
      <c r="E193" t="s">
        <v>28</v>
      </c>
      <c r="F193" s="4">
        <v>3059</v>
      </c>
      <c r="G193" s="5">
        <v>27</v>
      </c>
      <c r="H193">
        <f>VLOOKUP(data[[#This Row],[Product]],products[],2,0)</f>
        <v>10.38</v>
      </c>
      <c r="I193">
        <f>data[[#This Row],[cost per unit]]*data[[#This Row],[Units]]</f>
        <v>280.26000000000005</v>
      </c>
    </row>
    <row r="194" spans="3:9" x14ac:dyDescent="0.3">
      <c r="C194" t="s">
        <v>41</v>
      </c>
      <c r="D194" t="s">
        <v>37</v>
      </c>
      <c r="E194" t="s">
        <v>26</v>
      </c>
      <c r="F194" s="4">
        <v>2324</v>
      </c>
      <c r="G194" s="5">
        <v>177</v>
      </c>
      <c r="H194">
        <f>VLOOKUP(data[[#This Row],[Product]],products[],2,0)</f>
        <v>5.6</v>
      </c>
      <c r="I194">
        <f>data[[#This Row],[cost per unit]]*data[[#This Row],[Units]]</f>
        <v>991.19999999999993</v>
      </c>
    </row>
    <row r="195" spans="3:9" x14ac:dyDescent="0.3">
      <c r="C195" t="s">
        <v>3</v>
      </c>
      <c r="D195" t="s">
        <v>39</v>
      </c>
      <c r="E195" t="s">
        <v>26</v>
      </c>
      <c r="F195" s="4">
        <v>4956</v>
      </c>
      <c r="G195" s="5">
        <v>171</v>
      </c>
      <c r="H195">
        <f>VLOOKUP(data[[#This Row],[Product]],products[],2,0)</f>
        <v>5.6</v>
      </c>
      <c r="I195">
        <f>data[[#This Row],[cost per unit]]*data[[#This Row],[Units]]</f>
        <v>957.59999999999991</v>
      </c>
    </row>
    <row r="196" spans="3:9" x14ac:dyDescent="0.3">
      <c r="C196" t="s">
        <v>10</v>
      </c>
      <c r="D196" t="s">
        <v>34</v>
      </c>
      <c r="E196" t="s">
        <v>19</v>
      </c>
      <c r="F196" s="4">
        <v>5355</v>
      </c>
      <c r="G196" s="5">
        <v>204</v>
      </c>
      <c r="H196">
        <f>VLOOKUP(data[[#This Row],[Product]],products[],2,0)</f>
        <v>7.64</v>
      </c>
      <c r="I196">
        <f>data[[#This Row],[cost per unit]]*data[[#This Row],[Units]]</f>
        <v>1558.56</v>
      </c>
    </row>
    <row r="197" spans="3:9" x14ac:dyDescent="0.3">
      <c r="C197" t="s">
        <v>3</v>
      </c>
      <c r="D197" t="s">
        <v>34</v>
      </c>
      <c r="E197" t="s">
        <v>14</v>
      </c>
      <c r="F197" s="4">
        <v>7259</v>
      </c>
      <c r="G197" s="5">
        <v>276</v>
      </c>
      <c r="H197">
        <f>VLOOKUP(data[[#This Row],[Product]],products[],2,0)</f>
        <v>11.7</v>
      </c>
      <c r="I197">
        <f>data[[#This Row],[cost per unit]]*data[[#This Row],[Units]]</f>
        <v>3229.2</v>
      </c>
    </row>
    <row r="198" spans="3:9" x14ac:dyDescent="0.3">
      <c r="C198" t="s">
        <v>8</v>
      </c>
      <c r="D198" t="s">
        <v>37</v>
      </c>
      <c r="E198" t="s">
        <v>26</v>
      </c>
      <c r="F198" s="4">
        <v>6279</v>
      </c>
      <c r="G198" s="5">
        <v>45</v>
      </c>
      <c r="H198">
        <f>VLOOKUP(data[[#This Row],[Product]],products[],2,0)</f>
        <v>5.6</v>
      </c>
      <c r="I198">
        <f>data[[#This Row],[cost per unit]]*data[[#This Row],[Units]]</f>
        <v>251.99999999999997</v>
      </c>
    </row>
    <row r="199" spans="3:9" x14ac:dyDescent="0.3">
      <c r="C199" t="s">
        <v>40</v>
      </c>
      <c r="D199" t="s">
        <v>38</v>
      </c>
      <c r="E199" t="s">
        <v>29</v>
      </c>
      <c r="F199" s="4">
        <v>2541</v>
      </c>
      <c r="G199" s="5">
        <v>45</v>
      </c>
      <c r="H199">
        <f>VLOOKUP(data[[#This Row],[Product]],products[],2,0)</f>
        <v>7.16</v>
      </c>
      <c r="I199">
        <f>data[[#This Row],[cost per unit]]*data[[#This Row],[Units]]</f>
        <v>322.2</v>
      </c>
    </row>
    <row r="200" spans="3:9" x14ac:dyDescent="0.3">
      <c r="C200" t="s">
        <v>6</v>
      </c>
      <c r="D200" t="s">
        <v>35</v>
      </c>
      <c r="E200" t="s">
        <v>27</v>
      </c>
      <c r="F200" s="4">
        <v>3864</v>
      </c>
      <c r="G200" s="5">
        <v>177</v>
      </c>
      <c r="H200">
        <f>VLOOKUP(data[[#This Row],[Product]],products[],2,0)</f>
        <v>16.73</v>
      </c>
      <c r="I200">
        <f>data[[#This Row],[cost per unit]]*data[[#This Row],[Units]]</f>
        <v>2961.21</v>
      </c>
    </row>
    <row r="201" spans="3:9" x14ac:dyDescent="0.3">
      <c r="C201" t="s">
        <v>5</v>
      </c>
      <c r="D201" t="s">
        <v>36</v>
      </c>
      <c r="E201" t="s">
        <v>13</v>
      </c>
      <c r="F201" s="4">
        <v>6146</v>
      </c>
      <c r="G201" s="5">
        <v>63</v>
      </c>
      <c r="H201">
        <f>VLOOKUP(data[[#This Row],[Product]],products[],2,0)</f>
        <v>9.33</v>
      </c>
      <c r="I201">
        <f>data[[#This Row],[cost per unit]]*data[[#This Row],[Units]]</f>
        <v>587.79</v>
      </c>
    </row>
    <row r="202" spans="3:9" x14ac:dyDescent="0.3">
      <c r="C202" t="s">
        <v>9</v>
      </c>
      <c r="D202" t="s">
        <v>39</v>
      </c>
      <c r="E202" t="s">
        <v>18</v>
      </c>
      <c r="F202" s="4">
        <v>2639</v>
      </c>
      <c r="G202" s="5">
        <v>204</v>
      </c>
      <c r="H202">
        <f>VLOOKUP(data[[#This Row],[Product]],products[],2,0)</f>
        <v>6.47</v>
      </c>
      <c r="I202">
        <f>data[[#This Row],[cost per unit]]*data[[#This Row],[Units]]</f>
        <v>1319.8799999999999</v>
      </c>
    </row>
    <row r="203" spans="3:9" x14ac:dyDescent="0.3">
      <c r="C203" t="s">
        <v>8</v>
      </c>
      <c r="D203" t="s">
        <v>37</v>
      </c>
      <c r="E203" t="s">
        <v>22</v>
      </c>
      <c r="F203" s="4">
        <v>1890</v>
      </c>
      <c r="G203" s="5">
        <v>195</v>
      </c>
      <c r="H203">
        <f>VLOOKUP(data[[#This Row],[Product]],products[],2,0)</f>
        <v>9.77</v>
      </c>
      <c r="I203">
        <f>data[[#This Row],[cost per unit]]*data[[#This Row],[Units]]</f>
        <v>1905.1499999999999</v>
      </c>
    </row>
    <row r="204" spans="3:9" x14ac:dyDescent="0.3">
      <c r="C204" t="s">
        <v>7</v>
      </c>
      <c r="D204" t="s">
        <v>34</v>
      </c>
      <c r="E204" t="s">
        <v>14</v>
      </c>
      <c r="F204" s="4">
        <v>1932</v>
      </c>
      <c r="G204" s="5">
        <v>369</v>
      </c>
      <c r="H204">
        <f>VLOOKUP(data[[#This Row],[Product]],products[],2,0)</f>
        <v>11.7</v>
      </c>
      <c r="I204">
        <f>data[[#This Row],[cost per unit]]*data[[#This Row],[Units]]</f>
        <v>4317.3</v>
      </c>
    </row>
    <row r="205" spans="3:9" x14ac:dyDescent="0.3">
      <c r="C205" t="s">
        <v>3</v>
      </c>
      <c r="D205" t="s">
        <v>34</v>
      </c>
      <c r="E205" t="s">
        <v>25</v>
      </c>
      <c r="F205" s="4">
        <v>6300</v>
      </c>
      <c r="G205" s="5">
        <v>42</v>
      </c>
      <c r="H205">
        <f>VLOOKUP(data[[#This Row],[Product]],products[],2,0)</f>
        <v>13.15</v>
      </c>
      <c r="I205">
        <f>data[[#This Row],[cost per unit]]*data[[#This Row],[Units]]</f>
        <v>552.30000000000007</v>
      </c>
    </row>
    <row r="206" spans="3:9" x14ac:dyDescent="0.3">
      <c r="C206" t="s">
        <v>6</v>
      </c>
      <c r="D206" t="s">
        <v>37</v>
      </c>
      <c r="E206" t="s">
        <v>30</v>
      </c>
      <c r="F206" s="4">
        <v>560</v>
      </c>
      <c r="G206" s="5">
        <v>81</v>
      </c>
      <c r="H206">
        <f>VLOOKUP(data[[#This Row],[Product]],products[],2,0)</f>
        <v>14.49</v>
      </c>
      <c r="I206">
        <f>data[[#This Row],[cost per unit]]*data[[#This Row],[Units]]</f>
        <v>1173.69</v>
      </c>
    </row>
    <row r="207" spans="3:9" x14ac:dyDescent="0.3">
      <c r="C207" t="s">
        <v>9</v>
      </c>
      <c r="D207" t="s">
        <v>37</v>
      </c>
      <c r="E207" t="s">
        <v>26</v>
      </c>
      <c r="F207" s="4">
        <v>2856</v>
      </c>
      <c r="G207" s="5">
        <v>246</v>
      </c>
      <c r="H207">
        <f>VLOOKUP(data[[#This Row],[Product]],products[],2,0)</f>
        <v>5.6</v>
      </c>
      <c r="I207">
        <f>data[[#This Row],[cost per unit]]*data[[#This Row],[Units]]</f>
        <v>1377.6</v>
      </c>
    </row>
    <row r="208" spans="3:9" x14ac:dyDescent="0.3">
      <c r="C208" t="s">
        <v>9</v>
      </c>
      <c r="D208" t="s">
        <v>34</v>
      </c>
      <c r="E208" t="s">
        <v>17</v>
      </c>
      <c r="F208" s="4">
        <v>707</v>
      </c>
      <c r="G208" s="5">
        <v>174</v>
      </c>
      <c r="H208">
        <f>VLOOKUP(data[[#This Row],[Product]],products[],2,0)</f>
        <v>3.11</v>
      </c>
      <c r="I208">
        <f>data[[#This Row],[cost per unit]]*data[[#This Row],[Units]]</f>
        <v>541.14</v>
      </c>
    </row>
    <row r="209" spans="3:9" x14ac:dyDescent="0.3">
      <c r="C209" t="s">
        <v>8</v>
      </c>
      <c r="D209" t="s">
        <v>35</v>
      </c>
      <c r="E209" t="s">
        <v>30</v>
      </c>
      <c r="F209" s="4">
        <v>3598</v>
      </c>
      <c r="G209" s="5">
        <v>81</v>
      </c>
      <c r="H209">
        <f>VLOOKUP(data[[#This Row],[Product]],products[],2,0)</f>
        <v>14.49</v>
      </c>
      <c r="I209">
        <f>data[[#This Row],[cost per unit]]*data[[#This Row],[Units]]</f>
        <v>1173.69</v>
      </c>
    </row>
    <row r="210" spans="3:9" x14ac:dyDescent="0.3">
      <c r="C210" t="s">
        <v>40</v>
      </c>
      <c r="D210" t="s">
        <v>35</v>
      </c>
      <c r="E210" t="s">
        <v>22</v>
      </c>
      <c r="F210" s="4">
        <v>6853</v>
      </c>
      <c r="G210" s="5">
        <v>372</v>
      </c>
      <c r="H210">
        <f>VLOOKUP(data[[#This Row],[Product]],products[],2,0)</f>
        <v>9.77</v>
      </c>
      <c r="I210">
        <f>data[[#This Row],[cost per unit]]*data[[#This Row],[Units]]</f>
        <v>3634.44</v>
      </c>
    </row>
    <row r="211" spans="3:9" x14ac:dyDescent="0.3">
      <c r="C211" t="s">
        <v>40</v>
      </c>
      <c r="D211" t="s">
        <v>35</v>
      </c>
      <c r="E211" t="s">
        <v>16</v>
      </c>
      <c r="F211" s="4">
        <v>4725</v>
      </c>
      <c r="G211" s="5">
        <v>174</v>
      </c>
      <c r="H211">
        <f>VLOOKUP(data[[#This Row],[Product]],products[],2,0)</f>
        <v>8.7899999999999991</v>
      </c>
      <c r="I211">
        <f>data[[#This Row],[cost per unit]]*data[[#This Row],[Units]]</f>
        <v>1529.4599999999998</v>
      </c>
    </row>
    <row r="212" spans="3:9" x14ac:dyDescent="0.3">
      <c r="C212" t="s">
        <v>41</v>
      </c>
      <c r="D212" t="s">
        <v>36</v>
      </c>
      <c r="E212" t="s">
        <v>32</v>
      </c>
      <c r="F212" s="4">
        <v>10304</v>
      </c>
      <c r="G212" s="5">
        <v>84</v>
      </c>
      <c r="H212">
        <f>VLOOKUP(data[[#This Row],[Product]],products[],2,0)</f>
        <v>8.65</v>
      </c>
      <c r="I212">
        <f>data[[#This Row],[cost per unit]]*data[[#This Row],[Units]]</f>
        <v>726.6</v>
      </c>
    </row>
    <row r="213" spans="3:9" x14ac:dyDescent="0.3">
      <c r="C213" t="s">
        <v>41</v>
      </c>
      <c r="D213" t="s">
        <v>34</v>
      </c>
      <c r="E213" t="s">
        <v>16</v>
      </c>
      <c r="F213" s="4">
        <v>1274</v>
      </c>
      <c r="G213" s="5">
        <v>225</v>
      </c>
      <c r="H213">
        <f>VLOOKUP(data[[#This Row],[Product]],products[],2,0)</f>
        <v>8.7899999999999991</v>
      </c>
      <c r="I213">
        <f>data[[#This Row],[cost per unit]]*data[[#This Row],[Units]]</f>
        <v>1977.7499999999998</v>
      </c>
    </row>
    <row r="214" spans="3:9" x14ac:dyDescent="0.3">
      <c r="C214" t="s">
        <v>5</v>
      </c>
      <c r="D214" t="s">
        <v>36</v>
      </c>
      <c r="E214" t="s">
        <v>30</v>
      </c>
      <c r="F214" s="4">
        <v>1526</v>
      </c>
      <c r="G214" s="5">
        <v>105</v>
      </c>
      <c r="H214">
        <f>VLOOKUP(data[[#This Row],[Product]],products[],2,0)</f>
        <v>14.49</v>
      </c>
      <c r="I214">
        <f>data[[#This Row],[cost per unit]]*data[[#This Row],[Units]]</f>
        <v>1521.45</v>
      </c>
    </row>
    <row r="215" spans="3:9" x14ac:dyDescent="0.3">
      <c r="C215" t="s">
        <v>40</v>
      </c>
      <c r="D215" t="s">
        <v>39</v>
      </c>
      <c r="E215" t="s">
        <v>28</v>
      </c>
      <c r="F215" s="4">
        <v>3101</v>
      </c>
      <c r="G215" s="5">
        <v>225</v>
      </c>
      <c r="H215">
        <f>VLOOKUP(data[[#This Row],[Product]],products[],2,0)</f>
        <v>10.38</v>
      </c>
      <c r="I215">
        <f>data[[#This Row],[cost per unit]]*data[[#This Row],[Units]]</f>
        <v>2335.5</v>
      </c>
    </row>
    <row r="216" spans="3:9" x14ac:dyDescent="0.3">
      <c r="C216" t="s">
        <v>2</v>
      </c>
      <c r="D216" t="s">
        <v>37</v>
      </c>
      <c r="E216" t="s">
        <v>14</v>
      </c>
      <c r="F216" s="4">
        <v>1057</v>
      </c>
      <c r="G216" s="5">
        <v>54</v>
      </c>
      <c r="H216">
        <f>VLOOKUP(data[[#This Row],[Product]],products[],2,0)</f>
        <v>11.7</v>
      </c>
      <c r="I216">
        <f>data[[#This Row],[cost per unit]]*data[[#This Row],[Units]]</f>
        <v>631.79999999999995</v>
      </c>
    </row>
    <row r="217" spans="3:9" x14ac:dyDescent="0.3">
      <c r="C217" t="s">
        <v>7</v>
      </c>
      <c r="D217" t="s">
        <v>37</v>
      </c>
      <c r="E217" t="s">
        <v>26</v>
      </c>
      <c r="F217" s="4">
        <v>5306</v>
      </c>
      <c r="G217" s="5">
        <v>0</v>
      </c>
      <c r="H217">
        <f>VLOOKUP(data[[#This Row],[Product]],products[],2,0)</f>
        <v>5.6</v>
      </c>
      <c r="I217">
        <f>data[[#This Row],[cost per unit]]*data[[#This Row],[Units]]</f>
        <v>0</v>
      </c>
    </row>
    <row r="218" spans="3:9" x14ac:dyDescent="0.3">
      <c r="C218" t="s">
        <v>5</v>
      </c>
      <c r="D218" t="s">
        <v>39</v>
      </c>
      <c r="E218" t="s">
        <v>24</v>
      </c>
      <c r="F218" s="4">
        <v>4018</v>
      </c>
      <c r="G218" s="5">
        <v>171</v>
      </c>
      <c r="H218">
        <f>VLOOKUP(data[[#This Row],[Product]],products[],2,0)</f>
        <v>4.97</v>
      </c>
      <c r="I218">
        <f>data[[#This Row],[cost per unit]]*data[[#This Row],[Units]]</f>
        <v>849.87</v>
      </c>
    </row>
    <row r="219" spans="3:9" x14ac:dyDescent="0.3">
      <c r="C219" t="s">
        <v>9</v>
      </c>
      <c r="D219" t="s">
        <v>34</v>
      </c>
      <c r="E219" t="s">
        <v>16</v>
      </c>
      <c r="F219" s="4">
        <v>938</v>
      </c>
      <c r="G219" s="5">
        <v>189</v>
      </c>
      <c r="H219">
        <f>VLOOKUP(data[[#This Row],[Product]],products[],2,0)</f>
        <v>8.7899999999999991</v>
      </c>
      <c r="I219">
        <f>data[[#This Row],[cost per unit]]*data[[#This Row],[Units]]</f>
        <v>1661.31</v>
      </c>
    </row>
    <row r="220" spans="3:9" x14ac:dyDescent="0.3">
      <c r="C220" t="s">
        <v>7</v>
      </c>
      <c r="D220" t="s">
        <v>38</v>
      </c>
      <c r="E220" t="s">
        <v>18</v>
      </c>
      <c r="F220" s="4">
        <v>1778</v>
      </c>
      <c r="G220" s="5">
        <v>270</v>
      </c>
      <c r="H220">
        <f>VLOOKUP(data[[#This Row],[Product]],products[],2,0)</f>
        <v>6.47</v>
      </c>
      <c r="I220">
        <f>data[[#This Row],[cost per unit]]*data[[#This Row],[Units]]</f>
        <v>1746.8999999999999</v>
      </c>
    </row>
    <row r="221" spans="3:9" x14ac:dyDescent="0.3">
      <c r="C221" t="s">
        <v>6</v>
      </c>
      <c r="D221" t="s">
        <v>39</v>
      </c>
      <c r="E221" t="s">
        <v>30</v>
      </c>
      <c r="F221" s="4">
        <v>1638</v>
      </c>
      <c r="G221" s="5">
        <v>63</v>
      </c>
      <c r="H221">
        <f>VLOOKUP(data[[#This Row],[Product]],products[],2,0)</f>
        <v>14.49</v>
      </c>
      <c r="I221">
        <f>data[[#This Row],[cost per unit]]*data[[#This Row],[Units]]</f>
        <v>912.87</v>
      </c>
    </row>
    <row r="222" spans="3:9" x14ac:dyDescent="0.3">
      <c r="C222" t="s">
        <v>41</v>
      </c>
      <c r="D222" t="s">
        <v>38</v>
      </c>
      <c r="E222" t="s">
        <v>25</v>
      </c>
      <c r="F222" s="4">
        <v>154</v>
      </c>
      <c r="G222" s="5">
        <v>21</v>
      </c>
      <c r="H222">
        <f>VLOOKUP(data[[#This Row],[Product]],products[],2,0)</f>
        <v>13.15</v>
      </c>
      <c r="I222">
        <f>data[[#This Row],[cost per unit]]*data[[#This Row],[Units]]</f>
        <v>276.15000000000003</v>
      </c>
    </row>
    <row r="223" spans="3:9" x14ac:dyDescent="0.3">
      <c r="C223" t="s">
        <v>7</v>
      </c>
      <c r="D223" t="s">
        <v>37</v>
      </c>
      <c r="E223" t="s">
        <v>22</v>
      </c>
      <c r="F223" s="4">
        <v>9835</v>
      </c>
      <c r="G223" s="5">
        <v>207</v>
      </c>
      <c r="H223">
        <f>VLOOKUP(data[[#This Row],[Product]],products[],2,0)</f>
        <v>9.77</v>
      </c>
      <c r="I223">
        <f>data[[#This Row],[cost per unit]]*data[[#This Row],[Units]]</f>
        <v>2022.3899999999999</v>
      </c>
    </row>
    <row r="224" spans="3:9" x14ac:dyDescent="0.3">
      <c r="C224" t="s">
        <v>9</v>
      </c>
      <c r="D224" t="s">
        <v>37</v>
      </c>
      <c r="E224" t="s">
        <v>20</v>
      </c>
      <c r="F224" s="4">
        <v>7273</v>
      </c>
      <c r="G224" s="5">
        <v>96</v>
      </c>
      <c r="H224">
        <f>VLOOKUP(data[[#This Row],[Product]],products[],2,0)</f>
        <v>10.62</v>
      </c>
      <c r="I224">
        <f>data[[#This Row],[cost per unit]]*data[[#This Row],[Units]]</f>
        <v>1019.52</v>
      </c>
    </row>
    <row r="225" spans="3:9" x14ac:dyDescent="0.3">
      <c r="C225" t="s">
        <v>5</v>
      </c>
      <c r="D225" t="s">
        <v>39</v>
      </c>
      <c r="E225" t="s">
        <v>22</v>
      </c>
      <c r="F225" s="4">
        <v>6909</v>
      </c>
      <c r="G225" s="5">
        <v>81</v>
      </c>
      <c r="H225">
        <f>VLOOKUP(data[[#This Row],[Product]],products[],2,0)</f>
        <v>9.77</v>
      </c>
      <c r="I225">
        <f>data[[#This Row],[cost per unit]]*data[[#This Row],[Units]]</f>
        <v>791.37</v>
      </c>
    </row>
    <row r="226" spans="3:9" x14ac:dyDescent="0.3">
      <c r="C226" t="s">
        <v>9</v>
      </c>
      <c r="D226" t="s">
        <v>39</v>
      </c>
      <c r="E226" t="s">
        <v>24</v>
      </c>
      <c r="F226" s="4">
        <v>3920</v>
      </c>
      <c r="G226" s="5">
        <v>306</v>
      </c>
      <c r="H226">
        <f>VLOOKUP(data[[#This Row],[Product]],products[],2,0)</f>
        <v>4.97</v>
      </c>
      <c r="I226">
        <f>data[[#This Row],[cost per unit]]*data[[#This Row],[Units]]</f>
        <v>1520.82</v>
      </c>
    </row>
    <row r="227" spans="3:9" x14ac:dyDescent="0.3">
      <c r="C227" t="s">
        <v>10</v>
      </c>
      <c r="D227" t="s">
        <v>39</v>
      </c>
      <c r="E227" t="s">
        <v>21</v>
      </c>
      <c r="F227" s="4">
        <v>4858</v>
      </c>
      <c r="G227" s="5">
        <v>279</v>
      </c>
      <c r="H227">
        <f>VLOOKUP(data[[#This Row],[Product]],products[],2,0)</f>
        <v>9</v>
      </c>
      <c r="I227">
        <f>data[[#This Row],[cost per unit]]*data[[#This Row],[Units]]</f>
        <v>2511</v>
      </c>
    </row>
    <row r="228" spans="3:9" x14ac:dyDescent="0.3">
      <c r="C228" t="s">
        <v>2</v>
      </c>
      <c r="D228" t="s">
        <v>38</v>
      </c>
      <c r="E228" t="s">
        <v>4</v>
      </c>
      <c r="F228" s="4">
        <v>3549</v>
      </c>
      <c r="G228" s="5">
        <v>3</v>
      </c>
      <c r="H228">
        <f>VLOOKUP(data[[#This Row],[Product]],products[],2,0)</f>
        <v>11.88</v>
      </c>
      <c r="I228">
        <f>data[[#This Row],[cost per unit]]*data[[#This Row],[Units]]</f>
        <v>35.64</v>
      </c>
    </row>
    <row r="229" spans="3:9" x14ac:dyDescent="0.3">
      <c r="C229" t="s">
        <v>7</v>
      </c>
      <c r="D229" t="s">
        <v>39</v>
      </c>
      <c r="E229" t="s">
        <v>27</v>
      </c>
      <c r="F229" s="4">
        <v>966</v>
      </c>
      <c r="G229" s="5">
        <v>198</v>
      </c>
      <c r="H229">
        <f>VLOOKUP(data[[#This Row],[Product]],products[],2,0)</f>
        <v>16.73</v>
      </c>
      <c r="I229">
        <f>data[[#This Row],[cost per unit]]*data[[#This Row],[Units]]</f>
        <v>3312.54</v>
      </c>
    </row>
    <row r="230" spans="3:9" x14ac:dyDescent="0.3">
      <c r="C230" t="s">
        <v>5</v>
      </c>
      <c r="D230" t="s">
        <v>39</v>
      </c>
      <c r="E230" t="s">
        <v>18</v>
      </c>
      <c r="F230" s="4">
        <v>385</v>
      </c>
      <c r="G230" s="5">
        <v>249</v>
      </c>
      <c r="H230">
        <f>VLOOKUP(data[[#This Row],[Product]],products[],2,0)</f>
        <v>6.47</v>
      </c>
      <c r="I230">
        <f>data[[#This Row],[cost per unit]]*data[[#This Row],[Units]]</f>
        <v>1611.03</v>
      </c>
    </row>
    <row r="231" spans="3:9" x14ac:dyDescent="0.3">
      <c r="C231" t="s">
        <v>6</v>
      </c>
      <c r="D231" t="s">
        <v>34</v>
      </c>
      <c r="E231" t="s">
        <v>16</v>
      </c>
      <c r="F231" s="4">
        <v>2219</v>
      </c>
      <c r="G231" s="5">
        <v>75</v>
      </c>
      <c r="H231">
        <f>VLOOKUP(data[[#This Row],[Product]],products[],2,0)</f>
        <v>8.7899999999999991</v>
      </c>
      <c r="I231">
        <f>data[[#This Row],[cost per unit]]*data[[#This Row],[Units]]</f>
        <v>659.24999999999989</v>
      </c>
    </row>
    <row r="232" spans="3:9" x14ac:dyDescent="0.3">
      <c r="C232" t="s">
        <v>9</v>
      </c>
      <c r="D232" t="s">
        <v>36</v>
      </c>
      <c r="E232" t="s">
        <v>32</v>
      </c>
      <c r="F232" s="4">
        <v>2954</v>
      </c>
      <c r="G232" s="5">
        <v>189</v>
      </c>
      <c r="H232">
        <f>VLOOKUP(data[[#This Row],[Product]],products[],2,0)</f>
        <v>8.65</v>
      </c>
      <c r="I232">
        <f>data[[#This Row],[cost per unit]]*data[[#This Row],[Units]]</f>
        <v>1634.8500000000001</v>
      </c>
    </row>
    <row r="233" spans="3:9" x14ac:dyDescent="0.3">
      <c r="C233" t="s">
        <v>7</v>
      </c>
      <c r="D233" t="s">
        <v>36</v>
      </c>
      <c r="E233" t="s">
        <v>32</v>
      </c>
      <c r="F233" s="4">
        <v>280</v>
      </c>
      <c r="G233" s="5">
        <v>87</v>
      </c>
      <c r="H233">
        <f>VLOOKUP(data[[#This Row],[Product]],products[],2,0)</f>
        <v>8.65</v>
      </c>
      <c r="I233">
        <f>data[[#This Row],[cost per unit]]*data[[#This Row],[Units]]</f>
        <v>752.55000000000007</v>
      </c>
    </row>
    <row r="234" spans="3:9" x14ac:dyDescent="0.3">
      <c r="C234" t="s">
        <v>41</v>
      </c>
      <c r="D234" t="s">
        <v>36</v>
      </c>
      <c r="E234" t="s">
        <v>30</v>
      </c>
      <c r="F234" s="4">
        <v>6118</v>
      </c>
      <c r="G234" s="5">
        <v>174</v>
      </c>
      <c r="H234">
        <f>VLOOKUP(data[[#This Row],[Product]],products[],2,0)</f>
        <v>14.49</v>
      </c>
      <c r="I234">
        <f>data[[#This Row],[cost per unit]]*data[[#This Row],[Units]]</f>
        <v>2521.2600000000002</v>
      </c>
    </row>
    <row r="235" spans="3:9" x14ac:dyDescent="0.3">
      <c r="C235" t="s">
        <v>2</v>
      </c>
      <c r="D235" t="s">
        <v>39</v>
      </c>
      <c r="E235" t="s">
        <v>15</v>
      </c>
      <c r="F235" s="4">
        <v>4802</v>
      </c>
      <c r="G235" s="5">
        <v>36</v>
      </c>
      <c r="H235">
        <f>VLOOKUP(data[[#This Row],[Product]],products[],2,0)</f>
        <v>11.73</v>
      </c>
      <c r="I235">
        <f>data[[#This Row],[cost per unit]]*data[[#This Row],[Units]]</f>
        <v>422.28000000000003</v>
      </c>
    </row>
    <row r="236" spans="3:9" x14ac:dyDescent="0.3">
      <c r="C236" t="s">
        <v>9</v>
      </c>
      <c r="D236" t="s">
        <v>38</v>
      </c>
      <c r="E236" t="s">
        <v>24</v>
      </c>
      <c r="F236" s="4">
        <v>4137</v>
      </c>
      <c r="G236" s="5">
        <v>60</v>
      </c>
      <c r="H236">
        <f>VLOOKUP(data[[#This Row],[Product]],products[],2,0)</f>
        <v>4.97</v>
      </c>
      <c r="I236">
        <f>data[[#This Row],[cost per unit]]*data[[#This Row],[Units]]</f>
        <v>298.2</v>
      </c>
    </row>
    <row r="237" spans="3:9" x14ac:dyDescent="0.3">
      <c r="C237" t="s">
        <v>3</v>
      </c>
      <c r="D237" t="s">
        <v>35</v>
      </c>
      <c r="E237" t="s">
        <v>23</v>
      </c>
      <c r="F237" s="4">
        <v>2023</v>
      </c>
      <c r="G237" s="5">
        <v>78</v>
      </c>
      <c r="H237">
        <f>VLOOKUP(data[[#This Row],[Product]],products[],2,0)</f>
        <v>6.49</v>
      </c>
      <c r="I237">
        <f>data[[#This Row],[cost per unit]]*data[[#This Row],[Units]]</f>
        <v>506.22</v>
      </c>
    </row>
    <row r="238" spans="3:9" x14ac:dyDescent="0.3">
      <c r="C238" t="s">
        <v>9</v>
      </c>
      <c r="D238" t="s">
        <v>36</v>
      </c>
      <c r="E238" t="s">
        <v>30</v>
      </c>
      <c r="F238" s="4">
        <v>9051</v>
      </c>
      <c r="G238" s="5">
        <v>57</v>
      </c>
      <c r="H238">
        <f>VLOOKUP(data[[#This Row],[Product]],products[],2,0)</f>
        <v>14.49</v>
      </c>
      <c r="I238">
        <f>data[[#This Row],[cost per unit]]*data[[#This Row],[Units]]</f>
        <v>825.93000000000006</v>
      </c>
    </row>
    <row r="239" spans="3:9" x14ac:dyDescent="0.3">
      <c r="C239" t="s">
        <v>9</v>
      </c>
      <c r="D239" t="s">
        <v>37</v>
      </c>
      <c r="E239" t="s">
        <v>28</v>
      </c>
      <c r="F239" s="4">
        <v>2919</v>
      </c>
      <c r="G239" s="5">
        <v>45</v>
      </c>
      <c r="H239">
        <f>VLOOKUP(data[[#This Row],[Product]],products[],2,0)</f>
        <v>10.38</v>
      </c>
      <c r="I239">
        <f>data[[#This Row],[cost per unit]]*data[[#This Row],[Units]]</f>
        <v>467.1</v>
      </c>
    </row>
    <row r="240" spans="3:9" x14ac:dyDescent="0.3">
      <c r="C240" t="s">
        <v>41</v>
      </c>
      <c r="D240" t="s">
        <v>38</v>
      </c>
      <c r="E240" t="s">
        <v>22</v>
      </c>
      <c r="F240" s="4">
        <v>5915</v>
      </c>
      <c r="G240" s="5">
        <v>3</v>
      </c>
      <c r="H240">
        <f>VLOOKUP(data[[#This Row],[Product]],products[],2,0)</f>
        <v>9.77</v>
      </c>
      <c r="I240">
        <f>data[[#This Row],[cost per unit]]*data[[#This Row],[Units]]</f>
        <v>29.31</v>
      </c>
    </row>
    <row r="241" spans="3:9" x14ac:dyDescent="0.3">
      <c r="C241" t="s">
        <v>10</v>
      </c>
      <c r="D241" t="s">
        <v>35</v>
      </c>
      <c r="E241" t="s">
        <v>15</v>
      </c>
      <c r="F241" s="4">
        <v>2562</v>
      </c>
      <c r="G241" s="5">
        <v>6</v>
      </c>
      <c r="H241">
        <f>VLOOKUP(data[[#This Row],[Product]],products[],2,0)</f>
        <v>11.73</v>
      </c>
      <c r="I241">
        <f>data[[#This Row],[cost per unit]]*data[[#This Row],[Units]]</f>
        <v>70.38</v>
      </c>
    </row>
    <row r="242" spans="3:9" x14ac:dyDescent="0.3">
      <c r="C242" t="s">
        <v>5</v>
      </c>
      <c r="D242" t="s">
        <v>37</v>
      </c>
      <c r="E242" t="s">
        <v>25</v>
      </c>
      <c r="F242" s="4">
        <v>8813</v>
      </c>
      <c r="G242" s="5">
        <v>21</v>
      </c>
      <c r="H242">
        <f>VLOOKUP(data[[#This Row],[Product]],products[],2,0)</f>
        <v>13.15</v>
      </c>
      <c r="I242">
        <f>data[[#This Row],[cost per unit]]*data[[#This Row],[Units]]</f>
        <v>276.15000000000003</v>
      </c>
    </row>
    <row r="243" spans="3:9" x14ac:dyDescent="0.3">
      <c r="C243" t="s">
        <v>5</v>
      </c>
      <c r="D243" t="s">
        <v>36</v>
      </c>
      <c r="E243" t="s">
        <v>18</v>
      </c>
      <c r="F243" s="4">
        <v>6111</v>
      </c>
      <c r="G243" s="5">
        <v>3</v>
      </c>
      <c r="H243">
        <f>VLOOKUP(data[[#This Row],[Product]],products[],2,0)</f>
        <v>6.47</v>
      </c>
      <c r="I243">
        <f>data[[#This Row],[cost per unit]]*data[[#This Row],[Units]]</f>
        <v>19.41</v>
      </c>
    </row>
    <row r="244" spans="3:9" x14ac:dyDescent="0.3">
      <c r="C244" t="s">
        <v>8</v>
      </c>
      <c r="D244" t="s">
        <v>34</v>
      </c>
      <c r="E244" t="s">
        <v>31</v>
      </c>
      <c r="F244" s="4">
        <v>3507</v>
      </c>
      <c r="G244" s="5">
        <v>288</v>
      </c>
      <c r="H244">
        <f>VLOOKUP(data[[#This Row],[Product]],products[],2,0)</f>
        <v>5.79</v>
      </c>
      <c r="I244">
        <f>data[[#This Row],[cost per unit]]*data[[#This Row],[Units]]</f>
        <v>1667.52</v>
      </c>
    </row>
    <row r="245" spans="3:9" x14ac:dyDescent="0.3">
      <c r="C245" t="s">
        <v>6</v>
      </c>
      <c r="D245" t="s">
        <v>36</v>
      </c>
      <c r="E245" t="s">
        <v>13</v>
      </c>
      <c r="F245" s="4">
        <v>4319</v>
      </c>
      <c r="G245" s="5">
        <v>30</v>
      </c>
      <c r="H245">
        <f>VLOOKUP(data[[#This Row],[Product]],products[],2,0)</f>
        <v>9.33</v>
      </c>
      <c r="I245">
        <f>data[[#This Row],[cost per unit]]*data[[#This Row],[Units]]</f>
        <v>279.89999999999998</v>
      </c>
    </row>
    <row r="246" spans="3:9" x14ac:dyDescent="0.3">
      <c r="C246" t="s">
        <v>40</v>
      </c>
      <c r="D246" t="s">
        <v>38</v>
      </c>
      <c r="E246" t="s">
        <v>26</v>
      </c>
      <c r="F246" s="4">
        <v>609</v>
      </c>
      <c r="G246" s="5">
        <v>87</v>
      </c>
      <c r="H246">
        <f>VLOOKUP(data[[#This Row],[Product]],products[],2,0)</f>
        <v>5.6</v>
      </c>
      <c r="I246">
        <f>data[[#This Row],[cost per unit]]*data[[#This Row],[Units]]</f>
        <v>487.2</v>
      </c>
    </row>
    <row r="247" spans="3:9" x14ac:dyDescent="0.3">
      <c r="C247" t="s">
        <v>40</v>
      </c>
      <c r="D247" t="s">
        <v>39</v>
      </c>
      <c r="E247" t="s">
        <v>27</v>
      </c>
      <c r="F247" s="4">
        <v>6370</v>
      </c>
      <c r="G247" s="5">
        <v>30</v>
      </c>
      <c r="H247">
        <f>VLOOKUP(data[[#This Row],[Product]],products[],2,0)</f>
        <v>16.73</v>
      </c>
      <c r="I247">
        <f>data[[#This Row],[cost per unit]]*data[[#This Row],[Units]]</f>
        <v>501.90000000000003</v>
      </c>
    </row>
    <row r="248" spans="3:9" x14ac:dyDescent="0.3">
      <c r="C248" t="s">
        <v>5</v>
      </c>
      <c r="D248" t="s">
        <v>38</v>
      </c>
      <c r="E248" t="s">
        <v>19</v>
      </c>
      <c r="F248" s="4">
        <v>5474</v>
      </c>
      <c r="G248" s="5">
        <v>168</v>
      </c>
      <c r="H248">
        <f>VLOOKUP(data[[#This Row],[Product]],products[],2,0)</f>
        <v>7.64</v>
      </c>
      <c r="I248">
        <f>data[[#This Row],[cost per unit]]*data[[#This Row],[Units]]</f>
        <v>1283.52</v>
      </c>
    </row>
    <row r="249" spans="3:9" x14ac:dyDescent="0.3">
      <c r="C249" t="s">
        <v>40</v>
      </c>
      <c r="D249" t="s">
        <v>36</v>
      </c>
      <c r="E249" t="s">
        <v>27</v>
      </c>
      <c r="F249" s="4">
        <v>3164</v>
      </c>
      <c r="G249" s="5">
        <v>306</v>
      </c>
      <c r="H249">
        <f>VLOOKUP(data[[#This Row],[Product]],products[],2,0)</f>
        <v>16.73</v>
      </c>
      <c r="I249">
        <f>data[[#This Row],[cost per unit]]*data[[#This Row],[Units]]</f>
        <v>5119.38</v>
      </c>
    </row>
    <row r="250" spans="3:9" x14ac:dyDescent="0.3">
      <c r="C250" t="s">
        <v>6</v>
      </c>
      <c r="D250" t="s">
        <v>35</v>
      </c>
      <c r="E250" t="s">
        <v>4</v>
      </c>
      <c r="F250" s="4">
        <v>1302</v>
      </c>
      <c r="G250" s="5">
        <v>402</v>
      </c>
      <c r="H250">
        <f>VLOOKUP(data[[#This Row],[Product]],products[],2,0)</f>
        <v>11.88</v>
      </c>
      <c r="I250">
        <f>data[[#This Row],[cost per unit]]*data[[#This Row],[Units]]</f>
        <v>4775.76</v>
      </c>
    </row>
    <row r="251" spans="3:9" x14ac:dyDescent="0.3">
      <c r="C251" t="s">
        <v>3</v>
      </c>
      <c r="D251" t="s">
        <v>37</v>
      </c>
      <c r="E251" t="s">
        <v>28</v>
      </c>
      <c r="F251" s="4">
        <v>7308</v>
      </c>
      <c r="G251" s="5">
        <v>327</v>
      </c>
      <c r="H251">
        <f>VLOOKUP(data[[#This Row],[Product]],products[],2,0)</f>
        <v>10.38</v>
      </c>
      <c r="I251">
        <f>data[[#This Row],[cost per unit]]*data[[#This Row],[Units]]</f>
        <v>3394.26</v>
      </c>
    </row>
    <row r="252" spans="3:9" x14ac:dyDescent="0.3">
      <c r="C252" t="s">
        <v>40</v>
      </c>
      <c r="D252" t="s">
        <v>37</v>
      </c>
      <c r="E252" t="s">
        <v>27</v>
      </c>
      <c r="F252" s="4">
        <v>6132</v>
      </c>
      <c r="G252" s="5">
        <v>93</v>
      </c>
      <c r="H252">
        <f>VLOOKUP(data[[#This Row],[Product]],products[],2,0)</f>
        <v>16.73</v>
      </c>
      <c r="I252">
        <f>data[[#This Row],[cost per unit]]*data[[#This Row],[Units]]</f>
        <v>1555.89</v>
      </c>
    </row>
    <row r="253" spans="3:9" x14ac:dyDescent="0.3">
      <c r="C253" t="s">
        <v>10</v>
      </c>
      <c r="D253" t="s">
        <v>35</v>
      </c>
      <c r="E253" t="s">
        <v>14</v>
      </c>
      <c r="F253" s="4">
        <v>3472</v>
      </c>
      <c r="G253" s="5">
        <v>96</v>
      </c>
      <c r="H253">
        <f>VLOOKUP(data[[#This Row],[Product]],products[],2,0)</f>
        <v>11.7</v>
      </c>
      <c r="I253">
        <f>data[[#This Row],[cost per unit]]*data[[#This Row],[Units]]</f>
        <v>1123.1999999999998</v>
      </c>
    </row>
    <row r="254" spans="3:9" x14ac:dyDescent="0.3">
      <c r="C254" t="s">
        <v>8</v>
      </c>
      <c r="D254" t="s">
        <v>39</v>
      </c>
      <c r="E254" t="s">
        <v>18</v>
      </c>
      <c r="F254" s="4">
        <v>9660</v>
      </c>
      <c r="G254" s="5">
        <v>27</v>
      </c>
      <c r="H254">
        <f>VLOOKUP(data[[#This Row],[Product]],products[],2,0)</f>
        <v>6.47</v>
      </c>
      <c r="I254">
        <f>data[[#This Row],[cost per unit]]*data[[#This Row],[Units]]</f>
        <v>174.69</v>
      </c>
    </row>
    <row r="255" spans="3:9" x14ac:dyDescent="0.3">
      <c r="C255" t="s">
        <v>9</v>
      </c>
      <c r="D255" t="s">
        <v>38</v>
      </c>
      <c r="E255" t="s">
        <v>26</v>
      </c>
      <c r="F255" s="4">
        <v>2436</v>
      </c>
      <c r="G255" s="5">
        <v>99</v>
      </c>
      <c r="H255">
        <f>VLOOKUP(data[[#This Row],[Product]],products[],2,0)</f>
        <v>5.6</v>
      </c>
      <c r="I255">
        <f>data[[#This Row],[cost per unit]]*data[[#This Row],[Units]]</f>
        <v>554.4</v>
      </c>
    </row>
    <row r="256" spans="3:9" x14ac:dyDescent="0.3">
      <c r="C256" t="s">
        <v>9</v>
      </c>
      <c r="D256" t="s">
        <v>38</v>
      </c>
      <c r="E256" t="s">
        <v>33</v>
      </c>
      <c r="F256" s="4">
        <v>9506</v>
      </c>
      <c r="G256" s="5">
        <v>87</v>
      </c>
      <c r="H256">
        <f>VLOOKUP(data[[#This Row],[Product]],products[],2,0)</f>
        <v>12.37</v>
      </c>
      <c r="I256">
        <f>data[[#This Row],[cost per unit]]*data[[#This Row],[Units]]</f>
        <v>1076.1899999999998</v>
      </c>
    </row>
    <row r="257" spans="3:9" x14ac:dyDescent="0.3">
      <c r="C257" t="s">
        <v>10</v>
      </c>
      <c r="D257" t="s">
        <v>37</v>
      </c>
      <c r="E257" t="s">
        <v>21</v>
      </c>
      <c r="F257" s="4">
        <v>245</v>
      </c>
      <c r="G257" s="5">
        <v>288</v>
      </c>
      <c r="H257">
        <f>VLOOKUP(data[[#This Row],[Product]],products[],2,0)</f>
        <v>9</v>
      </c>
      <c r="I257">
        <f>data[[#This Row],[cost per unit]]*data[[#This Row],[Units]]</f>
        <v>2592</v>
      </c>
    </row>
    <row r="258" spans="3:9" x14ac:dyDescent="0.3">
      <c r="C258" t="s">
        <v>8</v>
      </c>
      <c r="D258" t="s">
        <v>35</v>
      </c>
      <c r="E258" t="s">
        <v>20</v>
      </c>
      <c r="F258" s="4">
        <v>2702</v>
      </c>
      <c r="G258" s="5">
        <v>363</v>
      </c>
      <c r="H258">
        <f>VLOOKUP(data[[#This Row],[Product]],products[],2,0)</f>
        <v>10.62</v>
      </c>
      <c r="I258">
        <f>data[[#This Row],[cost per unit]]*data[[#This Row],[Units]]</f>
        <v>3855.0599999999995</v>
      </c>
    </row>
    <row r="259" spans="3:9" x14ac:dyDescent="0.3">
      <c r="C259" t="s">
        <v>10</v>
      </c>
      <c r="D259" t="s">
        <v>34</v>
      </c>
      <c r="E259" t="s">
        <v>17</v>
      </c>
      <c r="F259" s="4">
        <v>700</v>
      </c>
      <c r="G259" s="5">
        <v>87</v>
      </c>
      <c r="H259">
        <f>VLOOKUP(data[[#This Row],[Product]],products[],2,0)</f>
        <v>3.11</v>
      </c>
      <c r="I259">
        <f>data[[#This Row],[cost per unit]]*data[[#This Row],[Units]]</f>
        <v>270.57</v>
      </c>
    </row>
    <row r="260" spans="3:9" x14ac:dyDescent="0.3">
      <c r="C260" t="s">
        <v>6</v>
      </c>
      <c r="D260" t="s">
        <v>34</v>
      </c>
      <c r="E260" t="s">
        <v>17</v>
      </c>
      <c r="F260" s="4">
        <v>3759</v>
      </c>
      <c r="G260" s="5">
        <v>150</v>
      </c>
      <c r="H260">
        <f>VLOOKUP(data[[#This Row],[Product]],products[],2,0)</f>
        <v>3.11</v>
      </c>
      <c r="I260">
        <f>data[[#This Row],[cost per unit]]*data[[#This Row],[Units]]</f>
        <v>466.5</v>
      </c>
    </row>
    <row r="261" spans="3:9" x14ac:dyDescent="0.3">
      <c r="C261" t="s">
        <v>2</v>
      </c>
      <c r="D261" t="s">
        <v>35</v>
      </c>
      <c r="E261" t="s">
        <v>17</v>
      </c>
      <c r="F261" s="4">
        <v>1589</v>
      </c>
      <c r="G261" s="5">
        <v>303</v>
      </c>
      <c r="H261">
        <f>VLOOKUP(data[[#This Row],[Product]],products[],2,0)</f>
        <v>3.11</v>
      </c>
      <c r="I261">
        <f>data[[#This Row],[cost per unit]]*data[[#This Row],[Units]]</f>
        <v>942.32999999999993</v>
      </c>
    </row>
    <row r="262" spans="3:9" x14ac:dyDescent="0.3">
      <c r="C262" t="s">
        <v>7</v>
      </c>
      <c r="D262" t="s">
        <v>35</v>
      </c>
      <c r="E262" t="s">
        <v>28</v>
      </c>
      <c r="F262" s="4">
        <v>5194</v>
      </c>
      <c r="G262" s="5">
        <v>288</v>
      </c>
      <c r="H262">
        <f>VLOOKUP(data[[#This Row],[Product]],products[],2,0)</f>
        <v>10.38</v>
      </c>
      <c r="I262">
        <f>data[[#This Row],[cost per unit]]*data[[#This Row],[Units]]</f>
        <v>2989.44</v>
      </c>
    </row>
    <row r="263" spans="3:9" x14ac:dyDescent="0.3">
      <c r="C263" t="s">
        <v>10</v>
      </c>
      <c r="D263" t="s">
        <v>36</v>
      </c>
      <c r="E263" t="s">
        <v>13</v>
      </c>
      <c r="F263" s="4">
        <v>945</v>
      </c>
      <c r="G263" s="5">
        <v>75</v>
      </c>
      <c r="H263">
        <f>VLOOKUP(data[[#This Row],[Product]],products[],2,0)</f>
        <v>9.33</v>
      </c>
      <c r="I263">
        <f>data[[#This Row],[cost per unit]]*data[[#This Row],[Units]]</f>
        <v>699.75</v>
      </c>
    </row>
    <row r="264" spans="3:9" x14ac:dyDescent="0.3">
      <c r="C264" t="s">
        <v>40</v>
      </c>
      <c r="D264" t="s">
        <v>38</v>
      </c>
      <c r="E264" t="s">
        <v>31</v>
      </c>
      <c r="F264" s="4">
        <v>1988</v>
      </c>
      <c r="G264" s="5">
        <v>39</v>
      </c>
      <c r="H264">
        <f>VLOOKUP(data[[#This Row],[Product]],products[],2,0)</f>
        <v>5.79</v>
      </c>
      <c r="I264">
        <f>data[[#This Row],[cost per unit]]*data[[#This Row],[Units]]</f>
        <v>225.81</v>
      </c>
    </row>
    <row r="265" spans="3:9" x14ac:dyDescent="0.3">
      <c r="C265" t="s">
        <v>6</v>
      </c>
      <c r="D265" t="s">
        <v>34</v>
      </c>
      <c r="E265" t="s">
        <v>32</v>
      </c>
      <c r="F265" s="4">
        <v>6734</v>
      </c>
      <c r="G265" s="5">
        <v>123</v>
      </c>
      <c r="H265">
        <f>VLOOKUP(data[[#This Row],[Product]],products[],2,0)</f>
        <v>8.65</v>
      </c>
      <c r="I265">
        <f>data[[#This Row],[cost per unit]]*data[[#This Row],[Units]]</f>
        <v>1063.95</v>
      </c>
    </row>
    <row r="266" spans="3:9" x14ac:dyDescent="0.3">
      <c r="C266" t="s">
        <v>40</v>
      </c>
      <c r="D266" t="s">
        <v>36</v>
      </c>
      <c r="E266" t="s">
        <v>4</v>
      </c>
      <c r="F266" s="4">
        <v>217</v>
      </c>
      <c r="G266" s="5">
        <v>36</v>
      </c>
      <c r="H266">
        <f>VLOOKUP(data[[#This Row],[Product]],products[],2,0)</f>
        <v>11.88</v>
      </c>
      <c r="I266">
        <f>data[[#This Row],[cost per unit]]*data[[#This Row],[Units]]</f>
        <v>427.68</v>
      </c>
    </row>
    <row r="267" spans="3:9" x14ac:dyDescent="0.3">
      <c r="C267" t="s">
        <v>5</v>
      </c>
      <c r="D267" t="s">
        <v>34</v>
      </c>
      <c r="E267" t="s">
        <v>22</v>
      </c>
      <c r="F267" s="4">
        <v>6279</v>
      </c>
      <c r="G267" s="5">
        <v>237</v>
      </c>
      <c r="H267">
        <f>VLOOKUP(data[[#This Row],[Product]],products[],2,0)</f>
        <v>9.77</v>
      </c>
      <c r="I267">
        <f>data[[#This Row],[cost per unit]]*data[[#This Row],[Units]]</f>
        <v>2315.4899999999998</v>
      </c>
    </row>
    <row r="268" spans="3:9" x14ac:dyDescent="0.3">
      <c r="C268" t="s">
        <v>40</v>
      </c>
      <c r="D268" t="s">
        <v>36</v>
      </c>
      <c r="E268" t="s">
        <v>13</v>
      </c>
      <c r="F268" s="4">
        <v>4424</v>
      </c>
      <c r="G268" s="5">
        <v>201</v>
      </c>
      <c r="H268">
        <f>VLOOKUP(data[[#This Row],[Product]],products[],2,0)</f>
        <v>9.33</v>
      </c>
      <c r="I268">
        <f>data[[#This Row],[cost per unit]]*data[[#This Row],[Units]]</f>
        <v>1875.33</v>
      </c>
    </row>
    <row r="269" spans="3:9" x14ac:dyDescent="0.3">
      <c r="C269" t="s">
        <v>2</v>
      </c>
      <c r="D269" t="s">
        <v>36</v>
      </c>
      <c r="E269" t="s">
        <v>17</v>
      </c>
      <c r="F269" s="4">
        <v>189</v>
      </c>
      <c r="G269" s="5">
        <v>48</v>
      </c>
      <c r="H269">
        <f>VLOOKUP(data[[#This Row],[Product]],products[],2,0)</f>
        <v>3.11</v>
      </c>
      <c r="I269">
        <f>data[[#This Row],[cost per unit]]*data[[#This Row],[Units]]</f>
        <v>149.28</v>
      </c>
    </row>
    <row r="270" spans="3:9" x14ac:dyDescent="0.3">
      <c r="C270" t="s">
        <v>5</v>
      </c>
      <c r="D270" t="s">
        <v>35</v>
      </c>
      <c r="E270" t="s">
        <v>22</v>
      </c>
      <c r="F270" s="4">
        <v>490</v>
      </c>
      <c r="G270" s="5">
        <v>84</v>
      </c>
      <c r="H270">
        <f>VLOOKUP(data[[#This Row],[Product]],products[],2,0)</f>
        <v>9.77</v>
      </c>
      <c r="I270">
        <f>data[[#This Row],[cost per unit]]*data[[#This Row],[Units]]</f>
        <v>820.68</v>
      </c>
    </row>
    <row r="271" spans="3:9" x14ac:dyDescent="0.3">
      <c r="C271" t="s">
        <v>8</v>
      </c>
      <c r="D271" t="s">
        <v>37</v>
      </c>
      <c r="E271" t="s">
        <v>21</v>
      </c>
      <c r="F271" s="4">
        <v>434</v>
      </c>
      <c r="G271" s="5">
        <v>87</v>
      </c>
      <c r="H271">
        <f>VLOOKUP(data[[#This Row],[Product]],products[],2,0)</f>
        <v>9</v>
      </c>
      <c r="I271">
        <f>data[[#This Row],[cost per unit]]*data[[#This Row],[Units]]</f>
        <v>783</v>
      </c>
    </row>
    <row r="272" spans="3:9" x14ac:dyDescent="0.3">
      <c r="C272" t="s">
        <v>7</v>
      </c>
      <c r="D272" t="s">
        <v>38</v>
      </c>
      <c r="E272" t="s">
        <v>30</v>
      </c>
      <c r="F272" s="4">
        <v>10129</v>
      </c>
      <c r="G272" s="5">
        <v>312</v>
      </c>
      <c r="H272">
        <f>VLOOKUP(data[[#This Row],[Product]],products[],2,0)</f>
        <v>14.49</v>
      </c>
      <c r="I272">
        <f>data[[#This Row],[cost per unit]]*data[[#This Row],[Units]]</f>
        <v>4520.88</v>
      </c>
    </row>
    <row r="273" spans="3:9" x14ac:dyDescent="0.3">
      <c r="C273" t="s">
        <v>3</v>
      </c>
      <c r="D273" t="s">
        <v>39</v>
      </c>
      <c r="E273" t="s">
        <v>28</v>
      </c>
      <c r="F273" s="4">
        <v>1652</v>
      </c>
      <c r="G273" s="5">
        <v>102</v>
      </c>
      <c r="H273">
        <f>VLOOKUP(data[[#This Row],[Product]],products[],2,0)</f>
        <v>10.38</v>
      </c>
      <c r="I273">
        <f>data[[#This Row],[cost per unit]]*data[[#This Row],[Units]]</f>
        <v>1058.76</v>
      </c>
    </row>
    <row r="274" spans="3:9" x14ac:dyDescent="0.3">
      <c r="C274" t="s">
        <v>8</v>
      </c>
      <c r="D274" t="s">
        <v>38</v>
      </c>
      <c r="E274" t="s">
        <v>21</v>
      </c>
      <c r="F274" s="4">
        <v>6433</v>
      </c>
      <c r="G274" s="5">
        <v>78</v>
      </c>
      <c r="H274">
        <f>VLOOKUP(data[[#This Row],[Product]],products[],2,0)</f>
        <v>9</v>
      </c>
      <c r="I274">
        <f>data[[#This Row],[cost per unit]]*data[[#This Row],[Units]]</f>
        <v>702</v>
      </c>
    </row>
    <row r="275" spans="3:9" x14ac:dyDescent="0.3">
      <c r="C275" t="s">
        <v>3</v>
      </c>
      <c r="D275" t="s">
        <v>34</v>
      </c>
      <c r="E275" t="s">
        <v>23</v>
      </c>
      <c r="F275" s="4">
        <v>2212</v>
      </c>
      <c r="G275" s="5">
        <v>117</v>
      </c>
      <c r="H275">
        <f>VLOOKUP(data[[#This Row],[Product]],products[],2,0)</f>
        <v>6.49</v>
      </c>
      <c r="I275">
        <f>data[[#This Row],[cost per unit]]*data[[#This Row],[Units]]</f>
        <v>759.33</v>
      </c>
    </row>
    <row r="276" spans="3:9" x14ac:dyDescent="0.3">
      <c r="C276" t="s">
        <v>41</v>
      </c>
      <c r="D276" t="s">
        <v>35</v>
      </c>
      <c r="E276" t="s">
        <v>19</v>
      </c>
      <c r="F276" s="4">
        <v>609</v>
      </c>
      <c r="G276" s="5">
        <v>99</v>
      </c>
      <c r="H276">
        <f>VLOOKUP(data[[#This Row],[Product]],products[],2,0)</f>
        <v>7.64</v>
      </c>
      <c r="I276">
        <f>data[[#This Row],[cost per unit]]*data[[#This Row],[Units]]</f>
        <v>756.36</v>
      </c>
    </row>
    <row r="277" spans="3:9" x14ac:dyDescent="0.3">
      <c r="C277" t="s">
        <v>40</v>
      </c>
      <c r="D277" t="s">
        <v>35</v>
      </c>
      <c r="E277" t="s">
        <v>24</v>
      </c>
      <c r="F277" s="4">
        <v>1638</v>
      </c>
      <c r="G277" s="5">
        <v>48</v>
      </c>
      <c r="H277">
        <f>VLOOKUP(data[[#This Row],[Product]],products[],2,0)</f>
        <v>4.97</v>
      </c>
      <c r="I277">
        <f>data[[#This Row],[cost per unit]]*data[[#This Row],[Units]]</f>
        <v>238.56</v>
      </c>
    </row>
    <row r="278" spans="3:9" x14ac:dyDescent="0.3">
      <c r="C278" t="s">
        <v>7</v>
      </c>
      <c r="D278" t="s">
        <v>34</v>
      </c>
      <c r="E278" t="s">
        <v>15</v>
      </c>
      <c r="F278" s="4">
        <v>3829</v>
      </c>
      <c r="G278" s="5">
        <v>24</v>
      </c>
      <c r="H278">
        <f>VLOOKUP(data[[#This Row],[Product]],products[],2,0)</f>
        <v>11.73</v>
      </c>
      <c r="I278">
        <f>data[[#This Row],[cost per unit]]*data[[#This Row],[Units]]</f>
        <v>281.52</v>
      </c>
    </row>
    <row r="279" spans="3:9" x14ac:dyDescent="0.3">
      <c r="C279" t="s">
        <v>40</v>
      </c>
      <c r="D279" t="s">
        <v>39</v>
      </c>
      <c r="E279" t="s">
        <v>15</v>
      </c>
      <c r="F279" s="4">
        <v>5775</v>
      </c>
      <c r="G279" s="5">
        <v>42</v>
      </c>
      <c r="H279">
        <f>VLOOKUP(data[[#This Row],[Product]],products[],2,0)</f>
        <v>11.73</v>
      </c>
      <c r="I279">
        <f>data[[#This Row],[cost per unit]]*data[[#This Row],[Units]]</f>
        <v>492.66</v>
      </c>
    </row>
    <row r="280" spans="3:9" x14ac:dyDescent="0.3">
      <c r="C280" t="s">
        <v>6</v>
      </c>
      <c r="D280" t="s">
        <v>35</v>
      </c>
      <c r="E280" t="s">
        <v>20</v>
      </c>
      <c r="F280" s="4">
        <v>1071</v>
      </c>
      <c r="G280" s="5">
        <v>270</v>
      </c>
      <c r="H280">
        <f>VLOOKUP(data[[#This Row],[Product]],products[],2,0)</f>
        <v>10.62</v>
      </c>
      <c r="I280">
        <f>data[[#This Row],[cost per unit]]*data[[#This Row],[Units]]</f>
        <v>2867.3999999999996</v>
      </c>
    </row>
    <row r="281" spans="3:9" x14ac:dyDescent="0.3">
      <c r="C281" t="s">
        <v>8</v>
      </c>
      <c r="D281" t="s">
        <v>36</v>
      </c>
      <c r="E281" t="s">
        <v>23</v>
      </c>
      <c r="F281" s="4">
        <v>5019</v>
      </c>
      <c r="G281" s="5">
        <v>150</v>
      </c>
      <c r="H281">
        <f>VLOOKUP(data[[#This Row],[Product]],products[],2,0)</f>
        <v>6.49</v>
      </c>
      <c r="I281">
        <f>data[[#This Row],[cost per unit]]*data[[#This Row],[Units]]</f>
        <v>973.5</v>
      </c>
    </row>
    <row r="282" spans="3:9" x14ac:dyDescent="0.3">
      <c r="C282" t="s">
        <v>2</v>
      </c>
      <c r="D282" t="s">
        <v>37</v>
      </c>
      <c r="E282" t="s">
        <v>15</v>
      </c>
      <c r="F282" s="4">
        <v>2863</v>
      </c>
      <c r="G282" s="5">
        <v>42</v>
      </c>
      <c r="H282">
        <f>VLOOKUP(data[[#This Row],[Product]],products[],2,0)</f>
        <v>11.73</v>
      </c>
      <c r="I282">
        <f>data[[#This Row],[cost per unit]]*data[[#This Row],[Units]]</f>
        <v>492.66</v>
      </c>
    </row>
    <row r="283" spans="3:9" x14ac:dyDescent="0.3">
      <c r="C283" t="s">
        <v>40</v>
      </c>
      <c r="D283" t="s">
        <v>35</v>
      </c>
      <c r="E283" t="s">
        <v>29</v>
      </c>
      <c r="F283" s="4">
        <v>1617</v>
      </c>
      <c r="G283" s="5">
        <v>126</v>
      </c>
      <c r="H283">
        <f>VLOOKUP(data[[#This Row],[Product]],products[],2,0)</f>
        <v>7.16</v>
      </c>
      <c r="I283">
        <f>data[[#This Row],[cost per unit]]*data[[#This Row],[Units]]</f>
        <v>902.16</v>
      </c>
    </row>
    <row r="284" spans="3:9" x14ac:dyDescent="0.3">
      <c r="C284" t="s">
        <v>6</v>
      </c>
      <c r="D284" t="s">
        <v>37</v>
      </c>
      <c r="E284" t="s">
        <v>26</v>
      </c>
      <c r="F284" s="4">
        <v>6818</v>
      </c>
      <c r="G284" s="5">
        <v>6</v>
      </c>
      <c r="H284">
        <f>VLOOKUP(data[[#This Row],[Product]],products[],2,0)</f>
        <v>5.6</v>
      </c>
      <c r="I284">
        <f>data[[#This Row],[cost per unit]]*data[[#This Row],[Units]]</f>
        <v>33.599999999999994</v>
      </c>
    </row>
    <row r="285" spans="3:9" x14ac:dyDescent="0.3">
      <c r="C285" t="s">
        <v>3</v>
      </c>
      <c r="D285" t="s">
        <v>35</v>
      </c>
      <c r="E285" t="s">
        <v>15</v>
      </c>
      <c r="F285" s="4">
        <v>6657</v>
      </c>
      <c r="G285" s="5">
        <v>276</v>
      </c>
      <c r="H285">
        <f>VLOOKUP(data[[#This Row],[Product]],products[],2,0)</f>
        <v>11.73</v>
      </c>
      <c r="I285">
        <f>data[[#This Row],[cost per unit]]*data[[#This Row],[Units]]</f>
        <v>3237.48</v>
      </c>
    </row>
    <row r="286" spans="3:9" x14ac:dyDescent="0.3">
      <c r="C286" t="s">
        <v>3</v>
      </c>
      <c r="D286" t="s">
        <v>34</v>
      </c>
      <c r="E286" t="s">
        <v>17</v>
      </c>
      <c r="F286" s="4">
        <v>2919</v>
      </c>
      <c r="G286" s="5">
        <v>93</v>
      </c>
      <c r="H286">
        <f>VLOOKUP(data[[#This Row],[Product]],products[],2,0)</f>
        <v>3.11</v>
      </c>
      <c r="I286">
        <f>data[[#This Row],[cost per unit]]*data[[#This Row],[Units]]</f>
        <v>289.22999999999996</v>
      </c>
    </row>
    <row r="287" spans="3:9" x14ac:dyDescent="0.3">
      <c r="C287" t="s">
        <v>2</v>
      </c>
      <c r="D287" t="s">
        <v>36</v>
      </c>
      <c r="E287" t="s">
        <v>31</v>
      </c>
      <c r="F287" s="4">
        <v>3094</v>
      </c>
      <c r="G287" s="5">
        <v>246</v>
      </c>
      <c r="H287">
        <f>VLOOKUP(data[[#This Row],[Product]],products[],2,0)</f>
        <v>5.79</v>
      </c>
      <c r="I287">
        <f>data[[#This Row],[cost per unit]]*data[[#This Row],[Units]]</f>
        <v>1424.34</v>
      </c>
    </row>
    <row r="288" spans="3:9" x14ac:dyDescent="0.3">
      <c r="C288" t="s">
        <v>6</v>
      </c>
      <c r="D288" t="s">
        <v>39</v>
      </c>
      <c r="E288" t="s">
        <v>24</v>
      </c>
      <c r="F288" s="4">
        <v>2989</v>
      </c>
      <c r="G288" s="5">
        <v>3</v>
      </c>
      <c r="H288">
        <f>VLOOKUP(data[[#This Row],[Product]],products[],2,0)</f>
        <v>4.97</v>
      </c>
      <c r="I288">
        <f>data[[#This Row],[cost per unit]]*data[[#This Row],[Units]]</f>
        <v>14.91</v>
      </c>
    </row>
    <row r="289" spans="3:9" x14ac:dyDescent="0.3">
      <c r="C289" t="s">
        <v>8</v>
      </c>
      <c r="D289" t="s">
        <v>38</v>
      </c>
      <c r="E289" t="s">
        <v>27</v>
      </c>
      <c r="F289" s="4">
        <v>2268</v>
      </c>
      <c r="G289" s="5">
        <v>63</v>
      </c>
      <c r="H289">
        <f>VLOOKUP(data[[#This Row],[Product]],products[],2,0)</f>
        <v>16.73</v>
      </c>
      <c r="I289">
        <f>data[[#This Row],[cost per unit]]*data[[#This Row],[Units]]</f>
        <v>1053.99</v>
      </c>
    </row>
    <row r="290" spans="3:9" x14ac:dyDescent="0.3">
      <c r="C290" t="s">
        <v>5</v>
      </c>
      <c r="D290" t="s">
        <v>35</v>
      </c>
      <c r="E290" t="s">
        <v>31</v>
      </c>
      <c r="F290" s="4">
        <v>4753</v>
      </c>
      <c r="G290" s="5">
        <v>246</v>
      </c>
      <c r="H290">
        <f>VLOOKUP(data[[#This Row],[Product]],products[],2,0)</f>
        <v>5.79</v>
      </c>
      <c r="I290">
        <f>data[[#This Row],[cost per unit]]*data[[#This Row],[Units]]</f>
        <v>1424.34</v>
      </c>
    </row>
    <row r="291" spans="3:9" x14ac:dyDescent="0.3">
      <c r="C291" t="s">
        <v>2</v>
      </c>
      <c r="D291" t="s">
        <v>34</v>
      </c>
      <c r="E291" t="s">
        <v>19</v>
      </c>
      <c r="F291" s="4">
        <v>7511</v>
      </c>
      <c r="G291" s="5">
        <v>120</v>
      </c>
      <c r="H291">
        <f>VLOOKUP(data[[#This Row],[Product]],products[],2,0)</f>
        <v>7.64</v>
      </c>
      <c r="I291">
        <f>data[[#This Row],[cost per unit]]*data[[#This Row],[Units]]</f>
        <v>916.8</v>
      </c>
    </row>
    <row r="292" spans="3:9" x14ac:dyDescent="0.3">
      <c r="C292" t="s">
        <v>2</v>
      </c>
      <c r="D292" t="s">
        <v>38</v>
      </c>
      <c r="E292" t="s">
        <v>31</v>
      </c>
      <c r="F292" s="4">
        <v>4326</v>
      </c>
      <c r="G292" s="5">
        <v>348</v>
      </c>
      <c r="H292">
        <f>VLOOKUP(data[[#This Row],[Product]],products[],2,0)</f>
        <v>5.79</v>
      </c>
      <c r="I292">
        <f>data[[#This Row],[cost per unit]]*data[[#This Row],[Units]]</f>
        <v>2014.92</v>
      </c>
    </row>
    <row r="293" spans="3:9" x14ac:dyDescent="0.3">
      <c r="C293" t="s">
        <v>41</v>
      </c>
      <c r="D293" t="s">
        <v>34</v>
      </c>
      <c r="E293" t="s">
        <v>23</v>
      </c>
      <c r="F293" s="4">
        <v>4935</v>
      </c>
      <c r="G293" s="5">
        <v>126</v>
      </c>
      <c r="H293">
        <f>VLOOKUP(data[[#This Row],[Product]],products[],2,0)</f>
        <v>6.49</v>
      </c>
      <c r="I293">
        <f>data[[#This Row],[cost per unit]]*data[[#This Row],[Units]]</f>
        <v>817.74</v>
      </c>
    </row>
    <row r="294" spans="3:9" x14ac:dyDescent="0.3">
      <c r="C294" t="s">
        <v>6</v>
      </c>
      <c r="D294" t="s">
        <v>35</v>
      </c>
      <c r="E294" t="s">
        <v>30</v>
      </c>
      <c r="F294" s="4">
        <v>4781</v>
      </c>
      <c r="G294" s="5">
        <v>123</v>
      </c>
      <c r="H294">
        <f>VLOOKUP(data[[#This Row],[Product]],products[],2,0)</f>
        <v>14.49</v>
      </c>
      <c r="I294">
        <f>data[[#This Row],[cost per unit]]*data[[#This Row],[Units]]</f>
        <v>1782.27</v>
      </c>
    </row>
    <row r="295" spans="3:9" x14ac:dyDescent="0.3">
      <c r="C295" t="s">
        <v>5</v>
      </c>
      <c r="D295" t="s">
        <v>38</v>
      </c>
      <c r="E295" t="s">
        <v>25</v>
      </c>
      <c r="F295" s="4">
        <v>7483</v>
      </c>
      <c r="G295" s="5">
        <v>45</v>
      </c>
      <c r="H295">
        <f>VLOOKUP(data[[#This Row],[Product]],products[],2,0)</f>
        <v>13.15</v>
      </c>
      <c r="I295">
        <f>data[[#This Row],[cost per unit]]*data[[#This Row],[Units]]</f>
        <v>591.75</v>
      </c>
    </row>
    <row r="296" spans="3:9" x14ac:dyDescent="0.3">
      <c r="C296" t="s">
        <v>10</v>
      </c>
      <c r="D296" t="s">
        <v>38</v>
      </c>
      <c r="E296" t="s">
        <v>4</v>
      </c>
      <c r="F296" s="4">
        <v>6860</v>
      </c>
      <c r="G296" s="5">
        <v>126</v>
      </c>
      <c r="H296">
        <f>VLOOKUP(data[[#This Row],[Product]],products[],2,0)</f>
        <v>11.88</v>
      </c>
      <c r="I296">
        <f>data[[#This Row],[cost per unit]]*data[[#This Row],[Units]]</f>
        <v>1496.88</v>
      </c>
    </row>
    <row r="297" spans="3:9" x14ac:dyDescent="0.3">
      <c r="C297" t="s">
        <v>40</v>
      </c>
      <c r="D297" t="s">
        <v>37</v>
      </c>
      <c r="E297" t="s">
        <v>29</v>
      </c>
      <c r="F297" s="4">
        <v>9002</v>
      </c>
      <c r="G297" s="5">
        <v>72</v>
      </c>
      <c r="H297">
        <f>VLOOKUP(data[[#This Row],[Product]],products[],2,0)</f>
        <v>7.16</v>
      </c>
      <c r="I297">
        <f>data[[#This Row],[cost per unit]]*data[[#This Row],[Units]]</f>
        <v>515.52</v>
      </c>
    </row>
    <row r="298" spans="3:9" x14ac:dyDescent="0.3">
      <c r="C298" t="s">
        <v>6</v>
      </c>
      <c r="D298" t="s">
        <v>36</v>
      </c>
      <c r="E298" t="s">
        <v>29</v>
      </c>
      <c r="F298" s="4">
        <v>1400</v>
      </c>
      <c r="G298" s="5">
        <v>135</v>
      </c>
      <c r="H298">
        <f>VLOOKUP(data[[#This Row],[Product]],products[],2,0)</f>
        <v>7.16</v>
      </c>
      <c r="I298">
        <f>data[[#This Row],[cost per unit]]*data[[#This Row],[Units]]</f>
        <v>966.6</v>
      </c>
    </row>
    <row r="299" spans="3:9" x14ac:dyDescent="0.3">
      <c r="C299" t="s">
        <v>10</v>
      </c>
      <c r="D299" t="s">
        <v>34</v>
      </c>
      <c r="E299" t="s">
        <v>22</v>
      </c>
      <c r="F299" s="4">
        <v>4053</v>
      </c>
      <c r="G299" s="5">
        <v>24</v>
      </c>
      <c r="H299">
        <f>VLOOKUP(data[[#This Row],[Product]],products[],2,0)</f>
        <v>9.77</v>
      </c>
      <c r="I299">
        <f>data[[#This Row],[cost per unit]]*data[[#This Row],[Units]]</f>
        <v>234.48</v>
      </c>
    </row>
    <row r="300" spans="3:9" x14ac:dyDescent="0.3">
      <c r="C300" t="s">
        <v>7</v>
      </c>
      <c r="D300" t="s">
        <v>36</v>
      </c>
      <c r="E300" t="s">
        <v>31</v>
      </c>
      <c r="F300" s="4">
        <v>2149</v>
      </c>
      <c r="G300" s="5">
        <v>117</v>
      </c>
      <c r="H300">
        <f>VLOOKUP(data[[#This Row],[Product]],products[],2,0)</f>
        <v>5.79</v>
      </c>
      <c r="I300">
        <f>data[[#This Row],[cost per unit]]*data[[#This Row],[Units]]</f>
        <v>677.43</v>
      </c>
    </row>
    <row r="301" spans="3:9" x14ac:dyDescent="0.3">
      <c r="C301" t="s">
        <v>3</v>
      </c>
      <c r="D301" t="s">
        <v>39</v>
      </c>
      <c r="E301" t="s">
        <v>29</v>
      </c>
      <c r="F301" s="4">
        <v>3640</v>
      </c>
      <c r="G301" s="5">
        <v>51</v>
      </c>
      <c r="H301">
        <f>VLOOKUP(data[[#This Row],[Product]],products[],2,0)</f>
        <v>7.16</v>
      </c>
      <c r="I301">
        <f>data[[#This Row],[cost per unit]]*data[[#This Row],[Units]]</f>
        <v>365.16</v>
      </c>
    </row>
    <row r="302" spans="3:9" x14ac:dyDescent="0.3">
      <c r="C302" t="s">
        <v>2</v>
      </c>
      <c r="D302" t="s">
        <v>39</v>
      </c>
      <c r="E302" t="s">
        <v>23</v>
      </c>
      <c r="F302" s="4">
        <v>630</v>
      </c>
      <c r="G302" s="5">
        <v>36</v>
      </c>
      <c r="H302">
        <f>VLOOKUP(data[[#This Row],[Product]],products[],2,0)</f>
        <v>6.49</v>
      </c>
      <c r="I302">
        <f>data[[#This Row],[cost per unit]]*data[[#This Row],[Units]]</f>
        <v>233.64000000000001</v>
      </c>
    </row>
    <row r="303" spans="3:9" x14ac:dyDescent="0.3">
      <c r="C303" t="s">
        <v>9</v>
      </c>
      <c r="D303" t="s">
        <v>35</v>
      </c>
      <c r="E303" t="s">
        <v>27</v>
      </c>
      <c r="F303" s="4">
        <v>2429</v>
      </c>
      <c r="G303" s="5">
        <v>144</v>
      </c>
      <c r="H303">
        <f>VLOOKUP(data[[#This Row],[Product]],products[],2,0)</f>
        <v>16.73</v>
      </c>
      <c r="I303">
        <f>data[[#This Row],[cost per unit]]*data[[#This Row],[Units]]</f>
        <v>2409.12</v>
      </c>
    </row>
    <row r="304" spans="3:9" x14ac:dyDescent="0.3">
      <c r="C304" t="s">
        <v>9</v>
      </c>
      <c r="D304" t="s">
        <v>36</v>
      </c>
      <c r="E304" t="s">
        <v>25</v>
      </c>
      <c r="F304" s="4">
        <v>2142</v>
      </c>
      <c r="G304" s="5">
        <v>114</v>
      </c>
      <c r="H304">
        <f>VLOOKUP(data[[#This Row],[Product]],products[],2,0)</f>
        <v>13.15</v>
      </c>
      <c r="I304">
        <f>data[[#This Row],[cost per unit]]*data[[#This Row],[Units]]</f>
        <v>1499.1000000000001</v>
      </c>
    </row>
    <row r="305" spans="3:9" x14ac:dyDescent="0.3">
      <c r="C305" t="s">
        <v>7</v>
      </c>
      <c r="D305" t="s">
        <v>37</v>
      </c>
      <c r="E305" t="s">
        <v>30</v>
      </c>
      <c r="F305" s="4">
        <v>6454</v>
      </c>
      <c r="G305" s="5">
        <v>54</v>
      </c>
      <c r="H305">
        <f>VLOOKUP(data[[#This Row],[Product]],products[],2,0)</f>
        <v>14.49</v>
      </c>
      <c r="I305">
        <f>data[[#This Row],[cost per unit]]*data[[#This Row],[Units]]</f>
        <v>782.46</v>
      </c>
    </row>
    <row r="306" spans="3:9" x14ac:dyDescent="0.3">
      <c r="C306" t="s">
        <v>7</v>
      </c>
      <c r="D306" t="s">
        <v>37</v>
      </c>
      <c r="E306" t="s">
        <v>16</v>
      </c>
      <c r="F306" s="4">
        <v>4487</v>
      </c>
      <c r="G306" s="5">
        <v>333</v>
      </c>
      <c r="H306">
        <f>VLOOKUP(data[[#This Row],[Product]],products[],2,0)</f>
        <v>8.7899999999999991</v>
      </c>
      <c r="I306">
        <f>data[[#This Row],[cost per unit]]*data[[#This Row],[Units]]</f>
        <v>2927.0699999999997</v>
      </c>
    </row>
    <row r="307" spans="3:9" x14ac:dyDescent="0.3">
      <c r="C307" t="s">
        <v>3</v>
      </c>
      <c r="D307" t="s">
        <v>37</v>
      </c>
      <c r="E307" t="s">
        <v>4</v>
      </c>
      <c r="F307" s="4">
        <v>938</v>
      </c>
      <c r="G307" s="5">
        <v>366</v>
      </c>
      <c r="H307">
        <f>VLOOKUP(data[[#This Row],[Product]],products[],2,0)</f>
        <v>11.88</v>
      </c>
      <c r="I307">
        <f>data[[#This Row],[cost per unit]]*data[[#This Row],[Units]]</f>
        <v>4348.08</v>
      </c>
    </row>
    <row r="308" spans="3:9" x14ac:dyDescent="0.3">
      <c r="C308" t="s">
        <v>3</v>
      </c>
      <c r="D308" t="s">
        <v>38</v>
      </c>
      <c r="E308" t="s">
        <v>26</v>
      </c>
      <c r="F308" s="4">
        <v>8841</v>
      </c>
      <c r="G308" s="5">
        <v>303</v>
      </c>
      <c r="H308">
        <f>VLOOKUP(data[[#This Row],[Product]],products[],2,0)</f>
        <v>5.6</v>
      </c>
      <c r="I308">
        <f>data[[#This Row],[cost per unit]]*data[[#This Row],[Units]]</f>
        <v>1696.8</v>
      </c>
    </row>
    <row r="309" spans="3:9" x14ac:dyDescent="0.3">
      <c r="C309" t="s">
        <v>2</v>
      </c>
      <c r="D309" t="s">
        <v>39</v>
      </c>
      <c r="E309" t="s">
        <v>33</v>
      </c>
      <c r="F309" s="4">
        <v>4018</v>
      </c>
      <c r="G309" s="5">
        <v>126</v>
      </c>
      <c r="H309">
        <f>VLOOKUP(data[[#This Row],[Product]],products[],2,0)</f>
        <v>12.37</v>
      </c>
      <c r="I309">
        <f>data[[#This Row],[cost per unit]]*data[[#This Row],[Units]]</f>
        <v>1558.62</v>
      </c>
    </row>
    <row r="310" spans="3:9" x14ac:dyDescent="0.3">
      <c r="C310" t="s">
        <v>41</v>
      </c>
      <c r="D310" t="s">
        <v>37</v>
      </c>
      <c r="E310" t="s">
        <v>15</v>
      </c>
      <c r="F310" s="4">
        <v>714</v>
      </c>
      <c r="G310" s="5">
        <v>231</v>
      </c>
      <c r="H310">
        <f>VLOOKUP(data[[#This Row],[Product]],products[],2,0)</f>
        <v>11.73</v>
      </c>
      <c r="I310">
        <f>data[[#This Row],[cost per unit]]*data[[#This Row],[Units]]</f>
        <v>2709.63</v>
      </c>
    </row>
    <row r="311" spans="3:9" x14ac:dyDescent="0.3">
      <c r="C311" t="s">
        <v>9</v>
      </c>
      <c r="D311" t="s">
        <v>38</v>
      </c>
      <c r="E311" t="s">
        <v>25</v>
      </c>
      <c r="F311" s="4">
        <v>3850</v>
      </c>
      <c r="G311" s="5">
        <v>102</v>
      </c>
      <c r="H311">
        <f>VLOOKUP(data[[#This Row],[Product]],products[],2,0)</f>
        <v>13.15</v>
      </c>
      <c r="I3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7"/>
  <sheetViews>
    <sheetView tabSelected="1" topLeftCell="A4" workbookViewId="0">
      <selection activeCell="D2" sqref="D2"/>
    </sheetView>
  </sheetViews>
  <sheetFormatPr defaultRowHeight="14.4" x14ac:dyDescent="0.3"/>
  <cols>
    <col min="4" max="4" width="23" customWidth="1"/>
    <col min="5" max="5" width="17.88671875" customWidth="1"/>
    <col min="6" max="6" width="16.33203125" customWidth="1"/>
    <col min="7" max="7" width="16.6640625" customWidth="1"/>
    <col min="8" max="8" width="14.21875" customWidth="1"/>
  </cols>
  <sheetData>
    <row r="2" spans="2:8" ht="36.6" x14ac:dyDescent="0.7">
      <c r="B2" s="55">
        <v>9</v>
      </c>
      <c r="C2" s="19" t="s">
        <v>46</v>
      </c>
      <c r="D2" s="12"/>
      <c r="E2" s="12"/>
      <c r="F2" s="12"/>
    </row>
    <row r="5" spans="2:8" ht="21" x14ac:dyDescent="0.4">
      <c r="D5" s="51" t="s">
        <v>61</v>
      </c>
      <c r="E5" s="52" t="s">
        <v>62</v>
      </c>
      <c r="F5" s="52" t="s">
        <v>63</v>
      </c>
      <c r="G5" s="52" t="s">
        <v>70</v>
      </c>
      <c r="H5" s="52" t="s">
        <v>71</v>
      </c>
    </row>
    <row r="6" spans="2:8" ht="21" x14ac:dyDescent="0.4">
      <c r="D6" s="46" t="s">
        <v>13</v>
      </c>
      <c r="E6" s="48">
        <v>252</v>
      </c>
      <c r="F6" s="48">
        <v>54</v>
      </c>
      <c r="G6" s="53">
        <v>-251.82</v>
      </c>
      <c r="H6" s="54">
        <v>-0.99928571428571422</v>
      </c>
    </row>
    <row r="7" spans="2:8" ht="21" x14ac:dyDescent="0.4">
      <c r="D7" s="46" t="s">
        <v>4</v>
      </c>
      <c r="E7" s="48">
        <v>525</v>
      </c>
      <c r="F7" s="48">
        <v>48</v>
      </c>
      <c r="G7" s="53">
        <v>-45.240000000000009</v>
      </c>
      <c r="H7" s="54">
        <v>-8.6171428571428593E-2</v>
      </c>
    </row>
    <row r="8" spans="2:8" ht="21" x14ac:dyDescent="0.4">
      <c r="D8" s="46" t="s">
        <v>30</v>
      </c>
      <c r="E8" s="48">
        <v>3402</v>
      </c>
      <c r="F8" s="48">
        <v>366</v>
      </c>
      <c r="G8" s="53">
        <v>-1901.3400000000001</v>
      </c>
      <c r="H8" s="54">
        <v>-0.55888888888888888</v>
      </c>
    </row>
    <row r="9" spans="2:8" ht="21" x14ac:dyDescent="0.4">
      <c r="D9" s="46" t="s">
        <v>31</v>
      </c>
      <c r="E9" s="48">
        <v>3507</v>
      </c>
      <c r="F9" s="48">
        <v>288</v>
      </c>
      <c r="G9" s="53">
        <v>1839.48</v>
      </c>
      <c r="H9" s="54">
        <v>0.52451668092386661</v>
      </c>
    </row>
    <row r="10" spans="2:8" ht="21" x14ac:dyDescent="0.4">
      <c r="D10" s="46" t="s">
        <v>29</v>
      </c>
      <c r="E10" s="48">
        <v>6230</v>
      </c>
      <c r="F10" s="48">
        <v>177</v>
      </c>
      <c r="G10" s="53">
        <v>4962.68</v>
      </c>
      <c r="H10" s="54">
        <v>0.796577849117175</v>
      </c>
    </row>
    <row r="11" spans="2:8" ht="21" x14ac:dyDescent="0.4">
      <c r="D11" s="46" t="s">
        <v>16</v>
      </c>
      <c r="E11" s="48">
        <v>6440</v>
      </c>
      <c r="F11" s="48">
        <v>708</v>
      </c>
      <c r="G11" s="53">
        <v>216.68000000000029</v>
      </c>
      <c r="H11" s="54">
        <v>3.3645962732919303E-2</v>
      </c>
    </row>
    <row r="12" spans="2:8" ht="21" x14ac:dyDescent="0.4">
      <c r="D12" s="46" t="s">
        <v>21</v>
      </c>
      <c r="E12" s="48">
        <v>6832</v>
      </c>
      <c r="F12" s="48">
        <v>27</v>
      </c>
      <c r="G12" s="53">
        <v>6589</v>
      </c>
      <c r="H12" s="54">
        <v>0.96443208430913352</v>
      </c>
    </row>
    <row r="13" spans="2:8" ht="21" x14ac:dyDescent="0.4">
      <c r="D13" s="46" t="s">
        <v>24</v>
      </c>
      <c r="E13" s="48">
        <v>8862</v>
      </c>
      <c r="F13" s="48">
        <v>189</v>
      </c>
      <c r="G13" s="53">
        <v>7922.67</v>
      </c>
      <c r="H13" s="54">
        <v>0.89400473933649294</v>
      </c>
    </row>
    <row r="14" spans="2:8" ht="21" x14ac:dyDescent="0.4">
      <c r="D14" s="46" t="s">
        <v>14</v>
      </c>
      <c r="E14" s="48">
        <v>9191</v>
      </c>
      <c r="F14" s="48">
        <v>645</v>
      </c>
      <c r="G14" s="53">
        <v>1644.5</v>
      </c>
      <c r="H14" s="54">
        <v>0.17892503536067891</v>
      </c>
    </row>
    <row r="15" spans="2:8" ht="21" x14ac:dyDescent="0.4">
      <c r="D15" s="46" t="s">
        <v>25</v>
      </c>
      <c r="E15" s="48">
        <v>9296</v>
      </c>
      <c r="F15" s="48">
        <v>231</v>
      </c>
      <c r="G15" s="53">
        <v>6258.3499999999995</v>
      </c>
      <c r="H15" s="54">
        <v>0.67323042168674696</v>
      </c>
    </row>
    <row r="16" spans="2:8" ht="21" x14ac:dyDescent="0.4">
      <c r="D16" s="46" t="s">
        <v>22</v>
      </c>
      <c r="E16" s="48">
        <v>10668</v>
      </c>
      <c r="F16" s="48">
        <v>405</v>
      </c>
      <c r="G16" s="53">
        <v>6711.15</v>
      </c>
      <c r="H16" s="54">
        <v>0.62909167604049487</v>
      </c>
    </row>
    <row r="17" spans="4:8" ht="21" x14ac:dyDescent="0.4">
      <c r="D17" s="46" t="s">
        <v>15</v>
      </c>
      <c r="E17" s="48">
        <v>12551</v>
      </c>
      <c r="F17" s="48">
        <v>240</v>
      </c>
      <c r="G17" s="53">
        <v>9735.7999999999993</v>
      </c>
      <c r="H17" s="54">
        <v>0.7756991474782885</v>
      </c>
    </row>
    <row r="18" spans="4:8" ht="21" x14ac:dyDescent="0.4">
      <c r="D18" s="46" t="s">
        <v>27</v>
      </c>
      <c r="E18" s="48">
        <v>13517</v>
      </c>
      <c r="F18" s="48">
        <v>363</v>
      </c>
      <c r="G18" s="53">
        <v>7444.01</v>
      </c>
      <c r="H18" s="54">
        <v>0.55071465561885036</v>
      </c>
    </row>
    <row r="19" spans="4:8" ht="21" x14ac:dyDescent="0.4">
      <c r="D19" s="46" t="s">
        <v>33</v>
      </c>
      <c r="E19" s="48">
        <v>15519</v>
      </c>
      <c r="F19" s="48">
        <v>474</v>
      </c>
      <c r="G19" s="53">
        <v>9655.6200000000008</v>
      </c>
      <c r="H19" s="54">
        <v>0.62218055287067475</v>
      </c>
    </row>
    <row r="20" spans="4:8" ht="21" x14ac:dyDescent="0.4">
      <c r="D20" s="46" t="s">
        <v>19</v>
      </c>
      <c r="E20" s="48">
        <v>17745</v>
      </c>
      <c r="F20" s="48">
        <v>681</v>
      </c>
      <c r="G20" s="53">
        <v>12542.16</v>
      </c>
      <c r="H20" s="54">
        <v>0.70679966187658494</v>
      </c>
    </row>
    <row r="21" spans="4:8" ht="21" x14ac:dyDescent="0.4">
      <c r="D21" s="46" t="s">
        <v>32</v>
      </c>
      <c r="E21" s="48">
        <v>17773</v>
      </c>
      <c r="F21" s="48">
        <v>702</v>
      </c>
      <c r="G21" s="53">
        <v>11700.7</v>
      </c>
      <c r="H21" s="54">
        <v>0.65834130422551063</v>
      </c>
    </row>
    <row r="22" spans="4:8" ht="21" x14ac:dyDescent="0.4">
      <c r="D22" s="46" t="s">
        <v>28</v>
      </c>
      <c r="E22" s="48">
        <v>18018</v>
      </c>
      <c r="F22" s="48">
        <v>462</v>
      </c>
      <c r="G22" s="53">
        <v>13222.439999999999</v>
      </c>
      <c r="H22" s="54">
        <v>0.73384615384615381</v>
      </c>
    </row>
    <row r="23" spans="4:8" ht="21" x14ac:dyDescent="0.4">
      <c r="D23" s="46" t="s">
        <v>23</v>
      </c>
      <c r="E23" s="48">
        <v>18081</v>
      </c>
      <c r="F23" s="48">
        <v>408</v>
      </c>
      <c r="G23" s="53">
        <v>15433.08</v>
      </c>
      <c r="H23" s="54">
        <v>0.85355234776837563</v>
      </c>
    </row>
    <row r="24" spans="4:8" ht="21" x14ac:dyDescent="0.4">
      <c r="D24" s="46" t="s">
        <v>17</v>
      </c>
      <c r="E24" s="48">
        <v>22344</v>
      </c>
      <c r="F24" s="48">
        <v>738</v>
      </c>
      <c r="G24" s="53">
        <v>20048.82</v>
      </c>
      <c r="H24" s="54">
        <v>0.89727980665950591</v>
      </c>
    </row>
    <row r="25" spans="4:8" ht="21" x14ac:dyDescent="0.4">
      <c r="D25" s="46" t="s">
        <v>26</v>
      </c>
      <c r="E25" s="48">
        <v>22855</v>
      </c>
      <c r="F25" s="48">
        <v>567</v>
      </c>
      <c r="G25" s="53">
        <v>19679.8</v>
      </c>
      <c r="H25" s="54">
        <v>0.86107197549770287</v>
      </c>
    </row>
    <row r="26" spans="4:8" ht="21" x14ac:dyDescent="0.4">
      <c r="D26" s="46" t="s">
        <v>20</v>
      </c>
      <c r="E26" s="48">
        <v>28861</v>
      </c>
      <c r="F26" s="48">
        <v>987</v>
      </c>
      <c r="G26" s="53">
        <v>18379.060000000001</v>
      </c>
      <c r="H26" s="54">
        <v>0.63681300024254184</v>
      </c>
    </row>
    <row r="27" spans="4:8" ht="21" x14ac:dyDescent="0.4">
      <c r="D27" s="46" t="s">
        <v>65</v>
      </c>
      <c r="E27" s="48">
        <v>252469</v>
      </c>
      <c r="F27" s="48">
        <v>8760</v>
      </c>
      <c r="G27" s="53">
        <v>171787.59999999998</v>
      </c>
      <c r="H27" s="54">
        <v>0.6804304686912056</v>
      </c>
    </row>
  </sheetData>
  <conditionalFormatting sqref="H1:H5 H29:H1048576">
    <cfRule type="colorScale" priority="2">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conditionalFormatting pivot="1" sqref="H6:H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J11" sqref="J11"/>
    </sheetView>
  </sheetViews>
  <sheetFormatPr defaultRowHeight="14.4" x14ac:dyDescent="0.3"/>
  <cols>
    <col min="3" max="3" width="16.33203125" customWidth="1"/>
    <col min="4" max="4" width="17.21875" customWidth="1"/>
    <col min="5" max="5" width="13.21875" customWidth="1"/>
  </cols>
  <sheetData>
    <row r="1" spans="1:5" ht="39.6" x14ac:dyDescent="0.7">
      <c r="A1" s="14">
        <v>1</v>
      </c>
      <c r="B1" s="19" t="s">
        <v>43</v>
      </c>
      <c r="C1" s="20"/>
      <c r="D1" s="2"/>
      <c r="E1" s="2"/>
    </row>
    <row r="2" spans="1:5" x14ac:dyDescent="0.3">
      <c r="A2" s="23"/>
      <c r="B2" s="24"/>
      <c r="C2" s="24"/>
      <c r="D2" s="24"/>
      <c r="E2" s="24"/>
    </row>
    <row r="4" spans="1:5" ht="18" x14ac:dyDescent="0.35">
      <c r="C4" s="40"/>
      <c r="D4" s="41" t="s">
        <v>1</v>
      </c>
      <c r="E4" s="42" t="s">
        <v>72</v>
      </c>
    </row>
    <row r="5" spans="1:5" ht="21" x14ac:dyDescent="0.4">
      <c r="C5" s="43" t="s">
        <v>55</v>
      </c>
      <c r="D5" s="44">
        <f>AVERAGE(data[Amount])</f>
        <v>4136.2299999999996</v>
      </c>
      <c r="E5" s="43">
        <f>AVERAGE(data[Units])</f>
        <v>152.19999999999999</v>
      </c>
    </row>
    <row r="6" spans="1:5" ht="21" x14ac:dyDescent="0.4">
      <c r="C6" s="43" t="s">
        <v>56</v>
      </c>
      <c r="D6" s="44">
        <f>MEDIAN(data[Amount])</f>
        <v>3437</v>
      </c>
      <c r="E6" s="43">
        <f>MEDIAN(data[Units])</f>
        <v>124.5</v>
      </c>
    </row>
    <row r="7" spans="1:5" ht="21" x14ac:dyDescent="0.4">
      <c r="C7" s="43" t="s">
        <v>54</v>
      </c>
      <c r="D7" s="44">
        <f>MIN(data[Amount])</f>
        <v>0</v>
      </c>
      <c r="E7" s="43">
        <f>MIN(data[Units])</f>
        <v>0</v>
      </c>
    </row>
    <row r="8" spans="1:5" ht="21" x14ac:dyDescent="0.4">
      <c r="C8" s="43" t="s">
        <v>57</v>
      </c>
      <c r="D8" s="44">
        <f>MAX(data[Amount])</f>
        <v>16184</v>
      </c>
      <c r="E8" s="43">
        <f>MAX(data[Units])</f>
        <v>525</v>
      </c>
    </row>
    <row r="9" spans="1:5" ht="21" x14ac:dyDescent="0.4">
      <c r="C9" s="43" t="s">
        <v>58</v>
      </c>
      <c r="D9" s="44">
        <f>D8-E7</f>
        <v>16184</v>
      </c>
      <c r="E9" s="43">
        <f>E8-F7</f>
        <v>525</v>
      </c>
    </row>
    <row r="10" spans="1:5" ht="21" x14ac:dyDescent="0.4">
      <c r="C10" s="43"/>
      <c r="D10" s="44"/>
      <c r="E10" s="43"/>
    </row>
    <row r="11" spans="1:5" ht="21" x14ac:dyDescent="0.4">
      <c r="C11" s="43" t="s">
        <v>59</v>
      </c>
      <c r="D11" s="44">
        <f>_xlfn.PERCENTILE.EXC(data[Amount],0.25)</f>
        <v>1652</v>
      </c>
      <c r="E11" s="43">
        <f>_xlfn.PERCENTILE.EXC(data[Units],0.25)</f>
        <v>54</v>
      </c>
    </row>
    <row r="12" spans="1:5" ht="21" x14ac:dyDescent="0.4">
      <c r="C12" s="43" t="s">
        <v>60</v>
      </c>
      <c r="D12" s="44">
        <f>_xlfn.PERCENTILE.EXC(data[Amount],0.75)</f>
        <v>6245.75</v>
      </c>
      <c r="E12" s="43">
        <f>_xlfn.PERCENTILE.EXC(data[Units],0.75)</f>
        <v>223.5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2"/>
  <sheetViews>
    <sheetView showGridLines="0" workbookViewId="0">
      <selection activeCell="M11" sqref="M11"/>
    </sheetView>
  </sheetViews>
  <sheetFormatPr defaultRowHeight="14.4" x14ac:dyDescent="0.3"/>
  <cols>
    <col min="1" max="1" width="23.33203125" customWidth="1"/>
    <col min="2" max="2" width="20.6640625" customWidth="1"/>
    <col min="3" max="3" width="24.77734375" customWidth="1"/>
    <col min="4" max="4" width="17.88671875" customWidth="1"/>
    <col min="5" max="5" width="19.88671875" customWidth="1"/>
  </cols>
  <sheetData>
    <row r="1" spans="1:7" ht="39.6" x14ac:dyDescent="0.7">
      <c r="A1" s="14">
        <v>2</v>
      </c>
      <c r="B1" s="19" t="s">
        <v>51</v>
      </c>
      <c r="C1" s="20"/>
      <c r="D1" s="20"/>
      <c r="E1" s="2"/>
      <c r="F1" s="2"/>
      <c r="G1" s="2"/>
    </row>
    <row r="2" spans="1:7" x14ac:dyDescent="0.3">
      <c r="A2" s="6" t="s">
        <v>11</v>
      </c>
      <c r="B2" s="6" t="s">
        <v>12</v>
      </c>
      <c r="C2" s="6" t="s">
        <v>0</v>
      </c>
      <c r="D2" s="10" t="s">
        <v>1</v>
      </c>
      <c r="E2" s="10" t="s">
        <v>48</v>
      </c>
    </row>
    <row r="3" spans="1:7" ht="21" x14ac:dyDescent="0.4">
      <c r="A3" s="25" t="s">
        <v>10</v>
      </c>
      <c r="B3" s="25" t="s">
        <v>38</v>
      </c>
      <c r="C3" s="25" t="s">
        <v>14</v>
      </c>
      <c r="D3" s="26">
        <v>5586</v>
      </c>
      <c r="E3" s="27">
        <v>525</v>
      </c>
    </row>
    <row r="4" spans="1:7" ht="21" x14ac:dyDescent="0.4">
      <c r="A4" s="25" t="s">
        <v>2</v>
      </c>
      <c r="B4" s="25" t="s">
        <v>36</v>
      </c>
      <c r="C4" s="25" t="s">
        <v>27</v>
      </c>
      <c r="D4" s="26">
        <v>798</v>
      </c>
      <c r="E4" s="27">
        <v>519</v>
      </c>
    </row>
    <row r="5" spans="1:7" ht="21" x14ac:dyDescent="0.4">
      <c r="A5" s="25" t="s">
        <v>8</v>
      </c>
      <c r="B5" s="25" t="s">
        <v>38</v>
      </c>
      <c r="C5" s="25" t="s">
        <v>13</v>
      </c>
      <c r="D5" s="26">
        <v>819</v>
      </c>
      <c r="E5" s="27">
        <v>510</v>
      </c>
    </row>
    <row r="6" spans="1:7" ht="21" x14ac:dyDescent="0.4">
      <c r="A6" s="25" t="s">
        <v>3</v>
      </c>
      <c r="B6" s="25" t="s">
        <v>34</v>
      </c>
      <c r="C6" s="25" t="s">
        <v>32</v>
      </c>
      <c r="D6" s="26">
        <v>7777</v>
      </c>
      <c r="E6" s="27">
        <v>504</v>
      </c>
    </row>
    <row r="7" spans="1:7" ht="21" x14ac:dyDescent="0.4">
      <c r="A7" s="25" t="s">
        <v>9</v>
      </c>
      <c r="B7" s="25" t="s">
        <v>34</v>
      </c>
      <c r="C7" s="25" t="s">
        <v>20</v>
      </c>
      <c r="D7" s="26">
        <v>8463</v>
      </c>
      <c r="E7" s="27">
        <v>492</v>
      </c>
    </row>
    <row r="8" spans="1:7" ht="21" x14ac:dyDescent="0.4">
      <c r="A8" s="25" t="s">
        <v>2</v>
      </c>
      <c r="B8" s="25" t="s">
        <v>39</v>
      </c>
      <c r="C8" s="25" t="s">
        <v>25</v>
      </c>
      <c r="D8" s="26">
        <v>1785</v>
      </c>
      <c r="E8" s="27">
        <v>462</v>
      </c>
    </row>
    <row r="9" spans="1:7" ht="21" x14ac:dyDescent="0.4">
      <c r="A9" s="25" t="s">
        <v>8</v>
      </c>
      <c r="B9" s="25" t="s">
        <v>35</v>
      </c>
      <c r="C9" s="25" t="s">
        <v>32</v>
      </c>
      <c r="D9" s="26">
        <v>6706</v>
      </c>
      <c r="E9" s="27">
        <v>459</v>
      </c>
    </row>
    <row r="10" spans="1:7" ht="21" x14ac:dyDescent="0.4">
      <c r="A10" s="25" t="s">
        <v>6</v>
      </c>
      <c r="B10" s="25" t="s">
        <v>37</v>
      </c>
      <c r="C10" s="25" t="s">
        <v>28</v>
      </c>
      <c r="D10" s="26">
        <v>3556</v>
      </c>
      <c r="E10" s="27">
        <v>459</v>
      </c>
    </row>
    <row r="11" spans="1:7" ht="21" x14ac:dyDescent="0.4">
      <c r="A11" s="25" t="s">
        <v>6</v>
      </c>
      <c r="B11" s="25" t="s">
        <v>34</v>
      </c>
      <c r="C11" s="25" t="s">
        <v>26</v>
      </c>
      <c r="D11" s="26">
        <v>8008</v>
      </c>
      <c r="E11" s="27">
        <v>456</v>
      </c>
    </row>
    <row r="12" spans="1:7" ht="21" x14ac:dyDescent="0.4">
      <c r="A12" s="25" t="s">
        <v>40</v>
      </c>
      <c r="B12" s="25" t="s">
        <v>35</v>
      </c>
      <c r="C12" s="25" t="s">
        <v>30</v>
      </c>
      <c r="D12" s="26">
        <v>2275</v>
      </c>
      <c r="E12" s="27">
        <v>447</v>
      </c>
    </row>
    <row r="13" spans="1:7" ht="21" x14ac:dyDescent="0.4">
      <c r="A13" s="25" t="s">
        <v>40</v>
      </c>
      <c r="B13" s="25" t="s">
        <v>35</v>
      </c>
      <c r="C13" s="25" t="s">
        <v>33</v>
      </c>
      <c r="D13" s="26">
        <v>8869</v>
      </c>
      <c r="E13" s="27">
        <v>432</v>
      </c>
    </row>
    <row r="14" spans="1:7" ht="21" x14ac:dyDescent="0.4">
      <c r="A14" s="25" t="s">
        <v>6</v>
      </c>
      <c r="B14" s="25" t="s">
        <v>39</v>
      </c>
      <c r="C14" s="25" t="s">
        <v>25</v>
      </c>
      <c r="D14" s="26">
        <v>2100</v>
      </c>
      <c r="E14" s="27">
        <v>414</v>
      </c>
    </row>
    <row r="15" spans="1:7" ht="21" x14ac:dyDescent="0.4">
      <c r="A15" s="25" t="s">
        <v>6</v>
      </c>
      <c r="B15" s="25" t="s">
        <v>37</v>
      </c>
      <c r="C15" s="25" t="s">
        <v>16</v>
      </c>
      <c r="D15" s="26">
        <v>1904</v>
      </c>
      <c r="E15" s="27">
        <v>405</v>
      </c>
    </row>
    <row r="16" spans="1:7" ht="21" x14ac:dyDescent="0.4">
      <c r="A16" s="25" t="s">
        <v>6</v>
      </c>
      <c r="B16" s="25" t="s">
        <v>35</v>
      </c>
      <c r="C16" s="25" t="s">
        <v>4</v>
      </c>
      <c r="D16" s="26">
        <v>1302</v>
      </c>
      <c r="E16" s="27">
        <v>402</v>
      </c>
    </row>
    <row r="17" spans="1:5" ht="21" x14ac:dyDescent="0.4">
      <c r="A17" s="25" t="s">
        <v>6</v>
      </c>
      <c r="B17" s="25" t="s">
        <v>39</v>
      </c>
      <c r="C17" s="25" t="s">
        <v>29</v>
      </c>
      <c r="D17" s="26">
        <v>3052</v>
      </c>
      <c r="E17" s="27">
        <v>378</v>
      </c>
    </row>
    <row r="18" spans="1:5" ht="21" x14ac:dyDescent="0.4">
      <c r="A18" s="25" t="s">
        <v>40</v>
      </c>
      <c r="B18" s="25" t="s">
        <v>35</v>
      </c>
      <c r="C18" s="25" t="s">
        <v>22</v>
      </c>
      <c r="D18" s="26">
        <v>6853</v>
      </c>
      <c r="E18" s="27">
        <v>372</v>
      </c>
    </row>
    <row r="19" spans="1:5" ht="21" x14ac:dyDescent="0.4">
      <c r="A19" s="25" t="s">
        <v>7</v>
      </c>
      <c r="B19" s="25" t="s">
        <v>34</v>
      </c>
      <c r="C19" s="25" t="s">
        <v>14</v>
      </c>
      <c r="D19" s="26">
        <v>1932</v>
      </c>
      <c r="E19" s="27">
        <v>369</v>
      </c>
    </row>
    <row r="20" spans="1:5" ht="21" x14ac:dyDescent="0.4">
      <c r="A20" s="25" t="s">
        <v>6</v>
      </c>
      <c r="B20" s="25" t="s">
        <v>34</v>
      </c>
      <c r="C20" s="25" t="s">
        <v>30</v>
      </c>
      <c r="D20" s="26">
        <v>3402</v>
      </c>
      <c r="E20" s="27">
        <v>366</v>
      </c>
    </row>
    <row r="21" spans="1:5" ht="21" x14ac:dyDescent="0.4">
      <c r="A21" s="25" t="s">
        <v>3</v>
      </c>
      <c r="B21" s="25" t="s">
        <v>37</v>
      </c>
      <c r="C21" s="25" t="s">
        <v>4</v>
      </c>
      <c r="D21" s="26">
        <v>938</v>
      </c>
      <c r="E21" s="27">
        <v>366</v>
      </c>
    </row>
    <row r="22" spans="1:5" ht="21" x14ac:dyDescent="0.4">
      <c r="A22" s="25" t="s">
        <v>8</v>
      </c>
      <c r="B22" s="25" t="s">
        <v>35</v>
      </c>
      <c r="C22" s="25" t="s">
        <v>20</v>
      </c>
      <c r="D22" s="26">
        <v>2702</v>
      </c>
      <c r="E22" s="27">
        <v>363</v>
      </c>
    </row>
    <row r="23" spans="1:5" ht="21" x14ac:dyDescent="0.4">
      <c r="A23" s="25" t="s">
        <v>5</v>
      </c>
      <c r="B23" s="25" t="s">
        <v>35</v>
      </c>
      <c r="C23" s="25" t="s">
        <v>29</v>
      </c>
      <c r="D23" s="26">
        <v>4480</v>
      </c>
      <c r="E23" s="27">
        <v>357</v>
      </c>
    </row>
    <row r="24" spans="1:5" ht="21" x14ac:dyDescent="0.4">
      <c r="A24" s="25" t="s">
        <v>5</v>
      </c>
      <c r="B24" s="25" t="s">
        <v>36</v>
      </c>
      <c r="C24" s="25" t="s">
        <v>17</v>
      </c>
      <c r="D24" s="26">
        <v>3339</v>
      </c>
      <c r="E24" s="27">
        <v>348</v>
      </c>
    </row>
    <row r="25" spans="1:5" ht="21" x14ac:dyDescent="0.4">
      <c r="A25" s="25" t="s">
        <v>2</v>
      </c>
      <c r="B25" s="25" t="s">
        <v>38</v>
      </c>
      <c r="C25" s="25" t="s">
        <v>31</v>
      </c>
      <c r="D25" s="26">
        <v>4326</v>
      </c>
      <c r="E25" s="27">
        <v>348</v>
      </c>
    </row>
    <row r="26" spans="1:5" ht="21" x14ac:dyDescent="0.4">
      <c r="A26" s="25" t="s">
        <v>10</v>
      </c>
      <c r="B26" s="25" t="s">
        <v>36</v>
      </c>
      <c r="C26" s="25" t="s">
        <v>29</v>
      </c>
      <c r="D26" s="26">
        <v>2471</v>
      </c>
      <c r="E26" s="27">
        <v>342</v>
      </c>
    </row>
    <row r="27" spans="1:5" ht="21" x14ac:dyDescent="0.4">
      <c r="A27" s="25" t="s">
        <v>5</v>
      </c>
      <c r="B27" s="25" t="s">
        <v>34</v>
      </c>
      <c r="C27" s="25" t="s">
        <v>20</v>
      </c>
      <c r="D27" s="26">
        <v>15610</v>
      </c>
      <c r="E27" s="27">
        <v>339</v>
      </c>
    </row>
    <row r="28" spans="1:5" ht="21" x14ac:dyDescent="0.4">
      <c r="A28" s="25" t="s">
        <v>7</v>
      </c>
      <c r="B28" s="25" t="s">
        <v>37</v>
      </c>
      <c r="C28" s="25" t="s">
        <v>16</v>
      </c>
      <c r="D28" s="26">
        <v>4487</v>
      </c>
      <c r="E28" s="27">
        <v>333</v>
      </c>
    </row>
    <row r="29" spans="1:5" ht="21" x14ac:dyDescent="0.4">
      <c r="A29" s="25" t="s">
        <v>3</v>
      </c>
      <c r="B29" s="25" t="s">
        <v>37</v>
      </c>
      <c r="C29" s="25" t="s">
        <v>28</v>
      </c>
      <c r="D29" s="26">
        <v>7308</v>
      </c>
      <c r="E29" s="27">
        <v>327</v>
      </c>
    </row>
    <row r="30" spans="1:5" ht="21" x14ac:dyDescent="0.4">
      <c r="A30" s="25" t="s">
        <v>3</v>
      </c>
      <c r="B30" s="25" t="s">
        <v>37</v>
      </c>
      <c r="C30" s="25" t="s">
        <v>29</v>
      </c>
      <c r="D30" s="26">
        <v>4592</v>
      </c>
      <c r="E30" s="27">
        <v>324</v>
      </c>
    </row>
    <row r="31" spans="1:5" ht="21" x14ac:dyDescent="0.4">
      <c r="A31" s="25" t="s">
        <v>3</v>
      </c>
      <c r="B31" s="25" t="s">
        <v>34</v>
      </c>
      <c r="C31" s="25" t="s">
        <v>28</v>
      </c>
      <c r="D31" s="26">
        <v>3689</v>
      </c>
      <c r="E31" s="27">
        <v>312</v>
      </c>
    </row>
    <row r="32" spans="1:5" ht="21" x14ac:dyDescent="0.4">
      <c r="A32" s="25" t="s">
        <v>7</v>
      </c>
      <c r="B32" s="25" t="s">
        <v>38</v>
      </c>
      <c r="C32" s="25" t="s">
        <v>30</v>
      </c>
      <c r="D32" s="26">
        <v>10129</v>
      </c>
      <c r="E32" s="27">
        <v>312</v>
      </c>
    </row>
    <row r="33" spans="1:5" ht="21" x14ac:dyDescent="0.4">
      <c r="A33" s="25" t="s">
        <v>41</v>
      </c>
      <c r="B33" s="25" t="s">
        <v>36</v>
      </c>
      <c r="C33" s="25" t="s">
        <v>28</v>
      </c>
      <c r="D33" s="26">
        <v>854</v>
      </c>
      <c r="E33" s="27">
        <v>309</v>
      </c>
    </row>
    <row r="34" spans="1:5" ht="21" x14ac:dyDescent="0.4">
      <c r="A34" s="25" t="s">
        <v>3</v>
      </c>
      <c r="B34" s="25" t="s">
        <v>35</v>
      </c>
      <c r="C34" s="25" t="s">
        <v>33</v>
      </c>
      <c r="D34" s="26">
        <v>819</v>
      </c>
      <c r="E34" s="27">
        <v>306</v>
      </c>
    </row>
    <row r="35" spans="1:5" ht="21" x14ac:dyDescent="0.4">
      <c r="A35" s="25" t="s">
        <v>9</v>
      </c>
      <c r="B35" s="25" t="s">
        <v>39</v>
      </c>
      <c r="C35" s="25" t="s">
        <v>24</v>
      </c>
      <c r="D35" s="26">
        <v>3920</v>
      </c>
      <c r="E35" s="27">
        <v>306</v>
      </c>
    </row>
    <row r="36" spans="1:5" ht="21" x14ac:dyDescent="0.4">
      <c r="A36" s="25" t="s">
        <v>40</v>
      </c>
      <c r="B36" s="25" t="s">
        <v>36</v>
      </c>
      <c r="C36" s="25" t="s">
        <v>27</v>
      </c>
      <c r="D36" s="26">
        <v>3164</v>
      </c>
      <c r="E36" s="27">
        <v>306</v>
      </c>
    </row>
    <row r="37" spans="1:5" ht="21" x14ac:dyDescent="0.4">
      <c r="A37" s="25" t="s">
        <v>10</v>
      </c>
      <c r="B37" s="25" t="s">
        <v>36</v>
      </c>
      <c r="C37" s="25" t="s">
        <v>32</v>
      </c>
      <c r="D37" s="26">
        <v>6657</v>
      </c>
      <c r="E37" s="27">
        <v>303</v>
      </c>
    </row>
    <row r="38" spans="1:5" ht="21" x14ac:dyDescent="0.4">
      <c r="A38" s="25" t="s">
        <v>2</v>
      </c>
      <c r="B38" s="25" t="s">
        <v>35</v>
      </c>
      <c r="C38" s="25" t="s">
        <v>17</v>
      </c>
      <c r="D38" s="26">
        <v>1589</v>
      </c>
      <c r="E38" s="27">
        <v>303</v>
      </c>
    </row>
    <row r="39" spans="1:5" ht="21" x14ac:dyDescent="0.4">
      <c r="A39" s="25" t="s">
        <v>3</v>
      </c>
      <c r="B39" s="25" t="s">
        <v>38</v>
      </c>
      <c r="C39" s="25" t="s">
        <v>26</v>
      </c>
      <c r="D39" s="26">
        <v>8841</v>
      </c>
      <c r="E39" s="27">
        <v>303</v>
      </c>
    </row>
    <row r="40" spans="1:5" ht="21" x14ac:dyDescent="0.4">
      <c r="A40" s="25" t="s">
        <v>7</v>
      </c>
      <c r="B40" s="25" t="s">
        <v>36</v>
      </c>
      <c r="C40" s="25" t="s">
        <v>19</v>
      </c>
      <c r="D40" s="26">
        <v>2870</v>
      </c>
      <c r="E40" s="27">
        <v>300</v>
      </c>
    </row>
    <row r="41" spans="1:5" ht="21" x14ac:dyDescent="0.4">
      <c r="A41" s="25" t="s">
        <v>8</v>
      </c>
      <c r="B41" s="25" t="s">
        <v>35</v>
      </c>
      <c r="C41" s="25" t="s">
        <v>27</v>
      </c>
      <c r="D41" s="26">
        <v>4753</v>
      </c>
      <c r="E41" s="27">
        <v>300</v>
      </c>
    </row>
    <row r="42" spans="1:5" ht="21" x14ac:dyDescent="0.4">
      <c r="A42" s="25" t="s">
        <v>40</v>
      </c>
      <c r="B42" s="25" t="s">
        <v>38</v>
      </c>
      <c r="C42" s="25" t="s">
        <v>13</v>
      </c>
      <c r="D42" s="26">
        <v>5670</v>
      </c>
      <c r="E42" s="27">
        <v>297</v>
      </c>
    </row>
    <row r="43" spans="1:5" ht="21" x14ac:dyDescent="0.4">
      <c r="A43" s="25" t="s">
        <v>41</v>
      </c>
      <c r="B43" s="25" t="s">
        <v>36</v>
      </c>
      <c r="C43" s="25" t="s">
        <v>18</v>
      </c>
      <c r="D43" s="26">
        <v>9632</v>
      </c>
      <c r="E43" s="27">
        <v>288</v>
      </c>
    </row>
    <row r="44" spans="1:5" ht="21" x14ac:dyDescent="0.4">
      <c r="A44" s="25" t="s">
        <v>8</v>
      </c>
      <c r="B44" s="25" t="s">
        <v>34</v>
      </c>
      <c r="C44" s="25" t="s">
        <v>31</v>
      </c>
      <c r="D44" s="26">
        <v>3507</v>
      </c>
      <c r="E44" s="27">
        <v>288</v>
      </c>
    </row>
    <row r="45" spans="1:5" ht="21" x14ac:dyDescent="0.4">
      <c r="A45" s="25" t="s">
        <v>10</v>
      </c>
      <c r="B45" s="25" t="s">
        <v>37</v>
      </c>
      <c r="C45" s="25" t="s">
        <v>21</v>
      </c>
      <c r="D45" s="26">
        <v>245</v>
      </c>
      <c r="E45" s="27">
        <v>288</v>
      </c>
    </row>
    <row r="46" spans="1:5" ht="21" x14ac:dyDescent="0.4">
      <c r="A46" s="25" t="s">
        <v>7</v>
      </c>
      <c r="B46" s="25" t="s">
        <v>35</v>
      </c>
      <c r="C46" s="25" t="s">
        <v>28</v>
      </c>
      <c r="D46" s="26">
        <v>5194</v>
      </c>
      <c r="E46" s="27">
        <v>288</v>
      </c>
    </row>
    <row r="47" spans="1:5" ht="21" x14ac:dyDescent="0.4">
      <c r="A47" s="25" t="s">
        <v>6</v>
      </c>
      <c r="B47" s="25" t="s">
        <v>38</v>
      </c>
      <c r="C47" s="25" t="s">
        <v>27</v>
      </c>
      <c r="D47" s="26">
        <v>1134</v>
      </c>
      <c r="E47" s="27">
        <v>282</v>
      </c>
    </row>
    <row r="48" spans="1:5" ht="21" x14ac:dyDescent="0.4">
      <c r="A48" s="25" t="s">
        <v>10</v>
      </c>
      <c r="B48" s="25" t="s">
        <v>35</v>
      </c>
      <c r="C48" s="25" t="s">
        <v>18</v>
      </c>
      <c r="D48" s="26">
        <v>3808</v>
      </c>
      <c r="E48" s="27">
        <v>279</v>
      </c>
    </row>
    <row r="49" spans="1:5" ht="21" x14ac:dyDescent="0.4">
      <c r="A49" s="25" t="s">
        <v>10</v>
      </c>
      <c r="B49" s="25" t="s">
        <v>39</v>
      </c>
      <c r="C49" s="25" t="s">
        <v>21</v>
      </c>
      <c r="D49" s="26">
        <v>4858</v>
      </c>
      <c r="E49" s="27">
        <v>279</v>
      </c>
    </row>
    <row r="50" spans="1:5" ht="21" x14ac:dyDescent="0.4">
      <c r="A50" s="25" t="s">
        <v>3</v>
      </c>
      <c r="B50" s="25" t="s">
        <v>34</v>
      </c>
      <c r="C50" s="25" t="s">
        <v>14</v>
      </c>
      <c r="D50" s="26">
        <v>7259</v>
      </c>
      <c r="E50" s="27">
        <v>276</v>
      </c>
    </row>
    <row r="51" spans="1:5" ht="21" x14ac:dyDescent="0.4">
      <c r="A51" s="25" t="s">
        <v>3</v>
      </c>
      <c r="B51" s="25" t="s">
        <v>35</v>
      </c>
      <c r="C51" s="25" t="s">
        <v>15</v>
      </c>
      <c r="D51" s="26">
        <v>6657</v>
      </c>
      <c r="E51" s="27">
        <v>276</v>
      </c>
    </row>
    <row r="52" spans="1:5" ht="21" x14ac:dyDescent="0.4">
      <c r="A52" s="25" t="s">
        <v>9</v>
      </c>
      <c r="B52" s="25" t="s">
        <v>37</v>
      </c>
      <c r="C52" s="25" t="s">
        <v>29</v>
      </c>
      <c r="D52" s="26">
        <v>1085</v>
      </c>
      <c r="E52" s="27">
        <v>273</v>
      </c>
    </row>
    <row r="53" spans="1:5" ht="21" x14ac:dyDescent="0.4">
      <c r="A53" s="25" t="s">
        <v>7</v>
      </c>
      <c r="B53" s="25" t="s">
        <v>38</v>
      </c>
      <c r="C53" s="25" t="s">
        <v>18</v>
      </c>
      <c r="D53" s="26">
        <v>1778</v>
      </c>
      <c r="E53" s="27">
        <v>270</v>
      </c>
    </row>
    <row r="54" spans="1:5" ht="21" x14ac:dyDescent="0.4">
      <c r="A54" s="25" t="s">
        <v>6</v>
      </c>
      <c r="B54" s="25" t="s">
        <v>35</v>
      </c>
      <c r="C54" s="25" t="s">
        <v>20</v>
      </c>
      <c r="D54" s="26">
        <v>1071</v>
      </c>
      <c r="E54" s="27">
        <v>270</v>
      </c>
    </row>
    <row r="55" spans="1:5" ht="21" x14ac:dyDescent="0.4">
      <c r="A55" s="25" t="s">
        <v>10</v>
      </c>
      <c r="B55" s="25" t="s">
        <v>36</v>
      </c>
      <c r="C55" s="25" t="s">
        <v>23</v>
      </c>
      <c r="D55" s="26">
        <v>2317</v>
      </c>
      <c r="E55" s="27">
        <v>261</v>
      </c>
    </row>
    <row r="56" spans="1:5" ht="21" x14ac:dyDescent="0.4">
      <c r="A56" s="25" t="s">
        <v>7</v>
      </c>
      <c r="B56" s="25" t="s">
        <v>38</v>
      </c>
      <c r="C56" s="25" t="s">
        <v>28</v>
      </c>
      <c r="D56" s="26">
        <v>5677</v>
      </c>
      <c r="E56" s="27">
        <v>258</v>
      </c>
    </row>
    <row r="57" spans="1:5" ht="21" x14ac:dyDescent="0.4">
      <c r="A57" s="25" t="s">
        <v>3</v>
      </c>
      <c r="B57" s="25" t="s">
        <v>35</v>
      </c>
      <c r="C57" s="25" t="s">
        <v>14</v>
      </c>
      <c r="D57" s="26">
        <v>2415</v>
      </c>
      <c r="E57" s="27">
        <v>255</v>
      </c>
    </row>
    <row r="58" spans="1:5" ht="21" x14ac:dyDescent="0.4">
      <c r="A58" s="25" t="s">
        <v>7</v>
      </c>
      <c r="B58" s="25" t="s">
        <v>35</v>
      </c>
      <c r="C58" s="25" t="s">
        <v>30</v>
      </c>
      <c r="D58" s="26">
        <v>6755</v>
      </c>
      <c r="E58" s="27">
        <v>252</v>
      </c>
    </row>
    <row r="59" spans="1:5" ht="21" x14ac:dyDescent="0.4">
      <c r="A59" s="25" t="s">
        <v>7</v>
      </c>
      <c r="B59" s="25" t="s">
        <v>36</v>
      </c>
      <c r="C59" s="25" t="s">
        <v>29</v>
      </c>
      <c r="D59" s="26">
        <v>5551</v>
      </c>
      <c r="E59" s="27">
        <v>252</v>
      </c>
    </row>
    <row r="60" spans="1:5" ht="21" x14ac:dyDescent="0.4">
      <c r="A60" s="25" t="s">
        <v>5</v>
      </c>
      <c r="B60" s="25" t="s">
        <v>39</v>
      </c>
      <c r="C60" s="25" t="s">
        <v>18</v>
      </c>
      <c r="D60" s="26">
        <v>385</v>
      </c>
      <c r="E60" s="27">
        <v>249</v>
      </c>
    </row>
    <row r="61" spans="1:5" ht="21" x14ac:dyDescent="0.4">
      <c r="A61" s="25" t="s">
        <v>7</v>
      </c>
      <c r="B61" s="25" t="s">
        <v>39</v>
      </c>
      <c r="C61" s="25" t="s">
        <v>17</v>
      </c>
      <c r="D61" s="26">
        <v>4438</v>
      </c>
      <c r="E61" s="27">
        <v>246</v>
      </c>
    </row>
    <row r="62" spans="1:5" ht="21" x14ac:dyDescent="0.4">
      <c r="A62" s="25" t="s">
        <v>9</v>
      </c>
      <c r="B62" s="25" t="s">
        <v>37</v>
      </c>
      <c r="C62" s="25" t="s">
        <v>26</v>
      </c>
      <c r="D62" s="26">
        <v>2856</v>
      </c>
      <c r="E62" s="27">
        <v>246</v>
      </c>
    </row>
    <row r="63" spans="1:5" ht="21" x14ac:dyDescent="0.4">
      <c r="A63" s="25" t="s">
        <v>2</v>
      </c>
      <c r="B63" s="25" t="s">
        <v>36</v>
      </c>
      <c r="C63" s="25" t="s">
        <v>31</v>
      </c>
      <c r="D63" s="26">
        <v>3094</v>
      </c>
      <c r="E63" s="27">
        <v>246</v>
      </c>
    </row>
    <row r="64" spans="1:5" ht="21" x14ac:dyDescent="0.4">
      <c r="A64" s="25" t="s">
        <v>5</v>
      </c>
      <c r="B64" s="25" t="s">
        <v>35</v>
      </c>
      <c r="C64" s="25" t="s">
        <v>31</v>
      </c>
      <c r="D64" s="26">
        <v>4753</v>
      </c>
      <c r="E64" s="27">
        <v>246</v>
      </c>
    </row>
    <row r="65" spans="1:5" ht="21" x14ac:dyDescent="0.4">
      <c r="A65" s="25" t="s">
        <v>9</v>
      </c>
      <c r="B65" s="25" t="s">
        <v>35</v>
      </c>
      <c r="C65" s="25" t="s">
        <v>15</v>
      </c>
      <c r="D65" s="26">
        <v>7833</v>
      </c>
      <c r="E65" s="27">
        <v>243</v>
      </c>
    </row>
    <row r="66" spans="1:5" ht="21" x14ac:dyDescent="0.4">
      <c r="A66" s="25" t="s">
        <v>41</v>
      </c>
      <c r="B66" s="25" t="s">
        <v>37</v>
      </c>
      <c r="C66" s="25" t="s">
        <v>30</v>
      </c>
      <c r="D66" s="26">
        <v>1526</v>
      </c>
      <c r="E66" s="27">
        <v>240</v>
      </c>
    </row>
    <row r="67" spans="1:5" ht="21" x14ac:dyDescent="0.4">
      <c r="A67" s="25" t="s">
        <v>7</v>
      </c>
      <c r="B67" s="25" t="s">
        <v>35</v>
      </c>
      <c r="C67" s="25" t="s">
        <v>19</v>
      </c>
      <c r="D67" s="26">
        <v>4585</v>
      </c>
      <c r="E67" s="27">
        <v>240</v>
      </c>
    </row>
    <row r="68" spans="1:5" ht="21" x14ac:dyDescent="0.4">
      <c r="A68" s="25" t="s">
        <v>5</v>
      </c>
      <c r="B68" s="25" t="s">
        <v>34</v>
      </c>
      <c r="C68" s="25" t="s">
        <v>22</v>
      </c>
      <c r="D68" s="26">
        <v>6279</v>
      </c>
      <c r="E68" s="27">
        <v>237</v>
      </c>
    </row>
    <row r="69" spans="1:5" ht="21" x14ac:dyDescent="0.4">
      <c r="A69" s="25" t="s">
        <v>3</v>
      </c>
      <c r="B69" s="25" t="s">
        <v>35</v>
      </c>
      <c r="C69" s="25" t="s">
        <v>25</v>
      </c>
      <c r="D69" s="26">
        <v>2464</v>
      </c>
      <c r="E69" s="27">
        <v>234</v>
      </c>
    </row>
    <row r="70" spans="1:5" ht="21" x14ac:dyDescent="0.4">
      <c r="A70" s="25" t="s">
        <v>8</v>
      </c>
      <c r="B70" s="25" t="s">
        <v>38</v>
      </c>
      <c r="C70" s="25" t="s">
        <v>23</v>
      </c>
      <c r="D70" s="26">
        <v>1701</v>
      </c>
      <c r="E70" s="27">
        <v>234</v>
      </c>
    </row>
    <row r="71" spans="1:5" ht="21" x14ac:dyDescent="0.4">
      <c r="A71" s="25" t="s">
        <v>40</v>
      </c>
      <c r="B71" s="25" t="s">
        <v>35</v>
      </c>
      <c r="C71" s="25" t="s">
        <v>32</v>
      </c>
      <c r="D71" s="26">
        <v>12348</v>
      </c>
      <c r="E71" s="27">
        <v>234</v>
      </c>
    </row>
    <row r="72" spans="1:5" ht="21" x14ac:dyDescent="0.4">
      <c r="A72" s="25" t="s">
        <v>41</v>
      </c>
      <c r="B72" s="25" t="s">
        <v>36</v>
      </c>
      <c r="C72" s="25" t="s">
        <v>13</v>
      </c>
      <c r="D72" s="26">
        <v>10311</v>
      </c>
      <c r="E72" s="27">
        <v>231</v>
      </c>
    </row>
    <row r="73" spans="1:5" ht="21" x14ac:dyDescent="0.4">
      <c r="A73" s="25" t="s">
        <v>41</v>
      </c>
      <c r="B73" s="25" t="s">
        <v>37</v>
      </c>
      <c r="C73" s="25" t="s">
        <v>15</v>
      </c>
      <c r="D73" s="26">
        <v>714</v>
      </c>
      <c r="E73" s="27">
        <v>231</v>
      </c>
    </row>
    <row r="74" spans="1:5" ht="21" x14ac:dyDescent="0.4">
      <c r="A74" s="25" t="s">
        <v>10</v>
      </c>
      <c r="B74" s="25" t="s">
        <v>35</v>
      </c>
      <c r="C74" s="25" t="s">
        <v>21</v>
      </c>
      <c r="D74" s="26">
        <v>567</v>
      </c>
      <c r="E74" s="27">
        <v>228</v>
      </c>
    </row>
    <row r="75" spans="1:5" ht="21" x14ac:dyDescent="0.4">
      <c r="A75" s="25" t="s">
        <v>7</v>
      </c>
      <c r="B75" s="25" t="s">
        <v>37</v>
      </c>
      <c r="C75" s="25" t="s">
        <v>14</v>
      </c>
      <c r="D75" s="26">
        <v>6608</v>
      </c>
      <c r="E75" s="27">
        <v>225</v>
      </c>
    </row>
    <row r="76" spans="1:5" ht="21" x14ac:dyDescent="0.4">
      <c r="A76" s="25" t="s">
        <v>41</v>
      </c>
      <c r="B76" s="25" t="s">
        <v>34</v>
      </c>
      <c r="C76" s="25" t="s">
        <v>16</v>
      </c>
      <c r="D76" s="26">
        <v>1274</v>
      </c>
      <c r="E76" s="27">
        <v>225</v>
      </c>
    </row>
    <row r="77" spans="1:5" ht="21" x14ac:dyDescent="0.4">
      <c r="A77" s="25" t="s">
        <v>40</v>
      </c>
      <c r="B77" s="25" t="s">
        <v>39</v>
      </c>
      <c r="C77" s="25" t="s">
        <v>28</v>
      </c>
      <c r="D77" s="26">
        <v>3101</v>
      </c>
      <c r="E77" s="27">
        <v>225</v>
      </c>
    </row>
    <row r="78" spans="1:5" ht="21" x14ac:dyDescent="0.4">
      <c r="A78" s="25" t="s">
        <v>8</v>
      </c>
      <c r="B78" s="25" t="s">
        <v>34</v>
      </c>
      <c r="C78" s="25" t="s">
        <v>16</v>
      </c>
      <c r="D78" s="26">
        <v>2009</v>
      </c>
      <c r="E78" s="27">
        <v>219</v>
      </c>
    </row>
    <row r="79" spans="1:5" ht="21" x14ac:dyDescent="0.4">
      <c r="A79" s="25" t="s">
        <v>41</v>
      </c>
      <c r="B79" s="25" t="s">
        <v>35</v>
      </c>
      <c r="C79" s="25" t="s">
        <v>28</v>
      </c>
      <c r="D79" s="26">
        <v>7455</v>
      </c>
      <c r="E79" s="27">
        <v>216</v>
      </c>
    </row>
    <row r="80" spans="1:5" ht="21" x14ac:dyDescent="0.4">
      <c r="A80" s="25" t="s">
        <v>8</v>
      </c>
      <c r="B80" s="25" t="s">
        <v>38</v>
      </c>
      <c r="C80" s="25" t="s">
        <v>32</v>
      </c>
      <c r="D80" s="26">
        <v>3752</v>
      </c>
      <c r="E80" s="27">
        <v>213</v>
      </c>
    </row>
    <row r="81" spans="1:5" ht="21" x14ac:dyDescent="0.4">
      <c r="A81" s="25" t="s">
        <v>2</v>
      </c>
      <c r="B81" s="25" t="s">
        <v>39</v>
      </c>
      <c r="C81" s="25" t="s">
        <v>21</v>
      </c>
      <c r="D81" s="26">
        <v>7651</v>
      </c>
      <c r="E81" s="27">
        <v>213</v>
      </c>
    </row>
    <row r="82" spans="1:5" ht="21" x14ac:dyDescent="0.4">
      <c r="A82" s="25" t="s">
        <v>8</v>
      </c>
      <c r="B82" s="25" t="s">
        <v>35</v>
      </c>
      <c r="C82" s="25" t="s">
        <v>22</v>
      </c>
      <c r="D82" s="26">
        <v>5012</v>
      </c>
      <c r="E82" s="27">
        <v>210</v>
      </c>
    </row>
    <row r="83" spans="1:5" ht="21" x14ac:dyDescent="0.4">
      <c r="A83" s="25" t="s">
        <v>8</v>
      </c>
      <c r="B83" s="25" t="s">
        <v>39</v>
      </c>
      <c r="C83" s="25" t="s">
        <v>31</v>
      </c>
      <c r="D83" s="26">
        <v>8890</v>
      </c>
      <c r="E83" s="27">
        <v>210</v>
      </c>
    </row>
    <row r="84" spans="1:5" ht="21" x14ac:dyDescent="0.4">
      <c r="A84" s="25" t="s">
        <v>6</v>
      </c>
      <c r="B84" s="25" t="s">
        <v>34</v>
      </c>
      <c r="C84" s="25" t="s">
        <v>27</v>
      </c>
      <c r="D84" s="26">
        <v>4242</v>
      </c>
      <c r="E84" s="27">
        <v>207</v>
      </c>
    </row>
    <row r="85" spans="1:5" ht="21" x14ac:dyDescent="0.4">
      <c r="A85" s="25" t="s">
        <v>9</v>
      </c>
      <c r="B85" s="25" t="s">
        <v>37</v>
      </c>
      <c r="C85" s="25" t="s">
        <v>4</v>
      </c>
      <c r="D85" s="26">
        <v>259</v>
      </c>
      <c r="E85" s="27">
        <v>207</v>
      </c>
    </row>
    <row r="86" spans="1:5" ht="21" x14ac:dyDescent="0.4">
      <c r="A86" s="25" t="s">
        <v>7</v>
      </c>
      <c r="B86" s="25" t="s">
        <v>37</v>
      </c>
      <c r="C86" s="25" t="s">
        <v>22</v>
      </c>
      <c r="D86" s="26">
        <v>9835</v>
      </c>
      <c r="E86" s="27">
        <v>207</v>
      </c>
    </row>
    <row r="87" spans="1:5" ht="21" x14ac:dyDescent="0.4">
      <c r="A87" s="25" t="s">
        <v>8</v>
      </c>
      <c r="B87" s="25" t="s">
        <v>37</v>
      </c>
      <c r="C87" s="25" t="s">
        <v>19</v>
      </c>
      <c r="D87" s="26">
        <v>1771</v>
      </c>
      <c r="E87" s="27">
        <v>204</v>
      </c>
    </row>
    <row r="88" spans="1:5" ht="21" x14ac:dyDescent="0.4">
      <c r="A88" s="25" t="s">
        <v>41</v>
      </c>
      <c r="B88" s="25" t="s">
        <v>36</v>
      </c>
      <c r="C88" s="25" t="s">
        <v>26</v>
      </c>
      <c r="D88" s="26">
        <v>98</v>
      </c>
      <c r="E88" s="27">
        <v>204</v>
      </c>
    </row>
    <row r="89" spans="1:5" ht="21" x14ac:dyDescent="0.4">
      <c r="A89" s="25" t="s">
        <v>9</v>
      </c>
      <c r="B89" s="25" t="s">
        <v>36</v>
      </c>
      <c r="C89" s="25" t="s">
        <v>27</v>
      </c>
      <c r="D89" s="26">
        <v>11522</v>
      </c>
      <c r="E89" s="27">
        <v>204</v>
      </c>
    </row>
    <row r="90" spans="1:5" ht="21" x14ac:dyDescent="0.4">
      <c r="A90" s="25" t="s">
        <v>10</v>
      </c>
      <c r="B90" s="25" t="s">
        <v>34</v>
      </c>
      <c r="C90" s="25" t="s">
        <v>19</v>
      </c>
      <c r="D90" s="26">
        <v>5355</v>
      </c>
      <c r="E90" s="27">
        <v>204</v>
      </c>
    </row>
    <row r="91" spans="1:5" ht="21" x14ac:dyDescent="0.4">
      <c r="A91" s="25" t="s">
        <v>9</v>
      </c>
      <c r="B91" s="25" t="s">
        <v>39</v>
      </c>
      <c r="C91" s="25" t="s">
        <v>18</v>
      </c>
      <c r="D91" s="26">
        <v>2639</v>
      </c>
      <c r="E91" s="27">
        <v>204</v>
      </c>
    </row>
    <row r="92" spans="1:5" ht="21" x14ac:dyDescent="0.4">
      <c r="A92" s="25" t="s">
        <v>5</v>
      </c>
      <c r="B92" s="25" t="s">
        <v>35</v>
      </c>
      <c r="C92" s="25" t="s">
        <v>15</v>
      </c>
      <c r="D92" s="26">
        <v>13391</v>
      </c>
      <c r="E92" s="27">
        <v>201</v>
      </c>
    </row>
    <row r="93" spans="1:5" ht="21" x14ac:dyDescent="0.4">
      <c r="A93" s="25" t="s">
        <v>2</v>
      </c>
      <c r="B93" s="25" t="s">
        <v>37</v>
      </c>
      <c r="C93" s="25" t="s">
        <v>17</v>
      </c>
      <c r="D93" s="26">
        <v>9926</v>
      </c>
      <c r="E93" s="27">
        <v>201</v>
      </c>
    </row>
    <row r="94" spans="1:5" ht="21" x14ac:dyDescent="0.4">
      <c r="A94" s="25" t="s">
        <v>5</v>
      </c>
      <c r="B94" s="25" t="s">
        <v>34</v>
      </c>
      <c r="C94" s="25" t="s">
        <v>15</v>
      </c>
      <c r="D94" s="26">
        <v>7280</v>
      </c>
      <c r="E94" s="27">
        <v>201</v>
      </c>
    </row>
    <row r="95" spans="1:5" ht="21" x14ac:dyDescent="0.4">
      <c r="A95" s="25" t="s">
        <v>40</v>
      </c>
      <c r="B95" s="25" t="s">
        <v>36</v>
      </c>
      <c r="C95" s="25" t="s">
        <v>13</v>
      </c>
      <c r="D95" s="26">
        <v>4424</v>
      </c>
      <c r="E95" s="27">
        <v>201</v>
      </c>
    </row>
    <row r="96" spans="1:5" ht="21" x14ac:dyDescent="0.4">
      <c r="A96" s="25" t="s">
        <v>7</v>
      </c>
      <c r="B96" s="25" t="s">
        <v>39</v>
      </c>
      <c r="C96" s="25" t="s">
        <v>27</v>
      </c>
      <c r="D96" s="26">
        <v>966</v>
      </c>
      <c r="E96" s="27">
        <v>198</v>
      </c>
    </row>
    <row r="97" spans="1:5" ht="21" x14ac:dyDescent="0.4">
      <c r="A97" s="25" t="s">
        <v>10</v>
      </c>
      <c r="B97" s="25" t="s">
        <v>35</v>
      </c>
      <c r="C97" s="25" t="s">
        <v>20</v>
      </c>
      <c r="D97" s="26">
        <v>1974</v>
      </c>
      <c r="E97" s="27">
        <v>195</v>
      </c>
    </row>
    <row r="98" spans="1:5" ht="21" x14ac:dyDescent="0.4">
      <c r="A98" s="25" t="s">
        <v>5</v>
      </c>
      <c r="B98" s="25" t="s">
        <v>34</v>
      </c>
      <c r="C98" s="25" t="s">
        <v>19</v>
      </c>
      <c r="D98" s="26">
        <v>861</v>
      </c>
      <c r="E98" s="27">
        <v>195</v>
      </c>
    </row>
    <row r="99" spans="1:5" ht="21" x14ac:dyDescent="0.4">
      <c r="A99" s="25" t="s">
        <v>8</v>
      </c>
      <c r="B99" s="25" t="s">
        <v>37</v>
      </c>
      <c r="C99" s="25" t="s">
        <v>22</v>
      </c>
      <c r="D99" s="26">
        <v>1890</v>
      </c>
      <c r="E99" s="27">
        <v>195</v>
      </c>
    </row>
    <row r="100" spans="1:5" ht="21" x14ac:dyDescent="0.4">
      <c r="A100" s="25" t="s">
        <v>41</v>
      </c>
      <c r="B100" s="25" t="s">
        <v>36</v>
      </c>
      <c r="C100" s="25" t="s">
        <v>19</v>
      </c>
      <c r="D100" s="26">
        <v>1925</v>
      </c>
      <c r="E100" s="27">
        <v>192</v>
      </c>
    </row>
    <row r="101" spans="1:5" ht="21" x14ac:dyDescent="0.4">
      <c r="A101" s="25" t="s">
        <v>6</v>
      </c>
      <c r="B101" s="25" t="s">
        <v>37</v>
      </c>
      <c r="C101" s="25" t="s">
        <v>23</v>
      </c>
      <c r="D101" s="26">
        <v>4949</v>
      </c>
      <c r="E101" s="27">
        <v>189</v>
      </c>
    </row>
    <row r="102" spans="1:5" ht="21" x14ac:dyDescent="0.4">
      <c r="A102" s="25" t="s">
        <v>7</v>
      </c>
      <c r="B102" s="25" t="s">
        <v>34</v>
      </c>
      <c r="C102" s="25" t="s">
        <v>24</v>
      </c>
      <c r="D102" s="26">
        <v>8862</v>
      </c>
      <c r="E102" s="27">
        <v>189</v>
      </c>
    </row>
    <row r="103" spans="1:5" ht="21" x14ac:dyDescent="0.4">
      <c r="A103" s="25" t="s">
        <v>9</v>
      </c>
      <c r="B103" s="25" t="s">
        <v>34</v>
      </c>
      <c r="C103" s="25" t="s">
        <v>16</v>
      </c>
      <c r="D103" s="26">
        <v>938</v>
      </c>
      <c r="E103" s="27">
        <v>189</v>
      </c>
    </row>
    <row r="104" spans="1:5" ht="21" x14ac:dyDescent="0.4">
      <c r="A104" s="25" t="s">
        <v>9</v>
      </c>
      <c r="B104" s="25" t="s">
        <v>36</v>
      </c>
      <c r="C104" s="25" t="s">
        <v>32</v>
      </c>
      <c r="D104" s="26">
        <v>2954</v>
      </c>
      <c r="E104" s="27">
        <v>189</v>
      </c>
    </row>
    <row r="105" spans="1:5" ht="21" x14ac:dyDescent="0.4">
      <c r="A105" s="25" t="s">
        <v>41</v>
      </c>
      <c r="B105" s="25" t="s">
        <v>35</v>
      </c>
      <c r="C105" s="25" t="s">
        <v>15</v>
      </c>
      <c r="D105" s="26">
        <v>2114</v>
      </c>
      <c r="E105" s="27">
        <v>186</v>
      </c>
    </row>
    <row r="106" spans="1:5" ht="21" x14ac:dyDescent="0.4">
      <c r="A106" s="25" t="s">
        <v>8</v>
      </c>
      <c r="B106" s="25" t="s">
        <v>39</v>
      </c>
      <c r="C106" s="25" t="s">
        <v>30</v>
      </c>
      <c r="D106" s="26">
        <v>7021</v>
      </c>
      <c r="E106" s="27">
        <v>183</v>
      </c>
    </row>
    <row r="107" spans="1:5" ht="21" x14ac:dyDescent="0.4">
      <c r="A107" s="25" t="s">
        <v>2</v>
      </c>
      <c r="B107" s="25" t="s">
        <v>38</v>
      </c>
      <c r="C107" s="25" t="s">
        <v>28</v>
      </c>
      <c r="D107" s="26">
        <v>6580</v>
      </c>
      <c r="E107" s="27">
        <v>183</v>
      </c>
    </row>
    <row r="108" spans="1:5" ht="21" x14ac:dyDescent="0.4">
      <c r="A108" s="25" t="s">
        <v>7</v>
      </c>
      <c r="B108" s="25" t="s">
        <v>36</v>
      </c>
      <c r="C108" s="25" t="s">
        <v>18</v>
      </c>
      <c r="D108" s="26">
        <v>2646</v>
      </c>
      <c r="E108" s="27">
        <v>177</v>
      </c>
    </row>
    <row r="109" spans="1:5" ht="21" x14ac:dyDescent="0.4">
      <c r="A109" s="25" t="s">
        <v>41</v>
      </c>
      <c r="B109" s="25" t="s">
        <v>37</v>
      </c>
      <c r="C109" s="25" t="s">
        <v>26</v>
      </c>
      <c r="D109" s="26">
        <v>2324</v>
      </c>
      <c r="E109" s="27">
        <v>177</v>
      </c>
    </row>
    <row r="110" spans="1:5" ht="21" x14ac:dyDescent="0.4">
      <c r="A110" s="25" t="s">
        <v>6</v>
      </c>
      <c r="B110" s="25" t="s">
        <v>35</v>
      </c>
      <c r="C110" s="25" t="s">
        <v>27</v>
      </c>
      <c r="D110" s="26">
        <v>3864</v>
      </c>
      <c r="E110" s="27">
        <v>177</v>
      </c>
    </row>
    <row r="111" spans="1:5" ht="21" x14ac:dyDescent="0.4">
      <c r="A111" s="25" t="s">
        <v>41</v>
      </c>
      <c r="B111" s="25" t="s">
        <v>34</v>
      </c>
      <c r="C111" s="25" t="s">
        <v>33</v>
      </c>
      <c r="D111" s="26">
        <v>7847</v>
      </c>
      <c r="E111" s="27">
        <v>174</v>
      </c>
    </row>
    <row r="112" spans="1:5" ht="21" x14ac:dyDescent="0.4">
      <c r="A112" s="25" t="s">
        <v>9</v>
      </c>
      <c r="B112" s="25" t="s">
        <v>34</v>
      </c>
      <c r="C112" s="25" t="s">
        <v>17</v>
      </c>
      <c r="D112" s="26">
        <v>707</v>
      </c>
      <c r="E112" s="27">
        <v>174</v>
      </c>
    </row>
    <row r="113" spans="1:5" ht="21" x14ac:dyDescent="0.4">
      <c r="A113" s="25" t="s">
        <v>40</v>
      </c>
      <c r="B113" s="25" t="s">
        <v>35</v>
      </c>
      <c r="C113" s="25" t="s">
        <v>16</v>
      </c>
      <c r="D113" s="26">
        <v>4725</v>
      </c>
      <c r="E113" s="27">
        <v>174</v>
      </c>
    </row>
    <row r="114" spans="1:5" ht="21" x14ac:dyDescent="0.4">
      <c r="A114" s="25" t="s">
        <v>41</v>
      </c>
      <c r="B114" s="25" t="s">
        <v>36</v>
      </c>
      <c r="C114" s="25" t="s">
        <v>30</v>
      </c>
      <c r="D114" s="26">
        <v>6118</v>
      </c>
      <c r="E114" s="27">
        <v>174</v>
      </c>
    </row>
    <row r="115" spans="1:5" ht="21" x14ac:dyDescent="0.4">
      <c r="A115" s="25" t="s">
        <v>3</v>
      </c>
      <c r="B115" s="25" t="s">
        <v>39</v>
      </c>
      <c r="C115" s="25" t="s">
        <v>26</v>
      </c>
      <c r="D115" s="26">
        <v>4956</v>
      </c>
      <c r="E115" s="27">
        <v>171</v>
      </c>
    </row>
    <row r="116" spans="1:5" ht="21" x14ac:dyDescent="0.4">
      <c r="A116" s="25" t="s">
        <v>5</v>
      </c>
      <c r="B116" s="25" t="s">
        <v>39</v>
      </c>
      <c r="C116" s="25" t="s">
        <v>24</v>
      </c>
      <c r="D116" s="26">
        <v>4018</v>
      </c>
      <c r="E116" s="27">
        <v>171</v>
      </c>
    </row>
    <row r="117" spans="1:5" ht="21" x14ac:dyDescent="0.4">
      <c r="A117" s="25" t="s">
        <v>3</v>
      </c>
      <c r="B117" s="25" t="s">
        <v>39</v>
      </c>
      <c r="C117" s="25" t="s">
        <v>16</v>
      </c>
      <c r="D117" s="26">
        <v>21</v>
      </c>
      <c r="E117" s="27">
        <v>168</v>
      </c>
    </row>
    <row r="118" spans="1:5" ht="21" x14ac:dyDescent="0.4">
      <c r="A118" s="25" t="s">
        <v>8</v>
      </c>
      <c r="B118" s="25" t="s">
        <v>35</v>
      </c>
      <c r="C118" s="25" t="s">
        <v>29</v>
      </c>
      <c r="D118" s="26">
        <v>2023</v>
      </c>
      <c r="E118" s="27">
        <v>168</v>
      </c>
    </row>
    <row r="119" spans="1:5" ht="21" x14ac:dyDescent="0.4">
      <c r="A119" s="25" t="s">
        <v>5</v>
      </c>
      <c r="B119" s="25" t="s">
        <v>38</v>
      </c>
      <c r="C119" s="25" t="s">
        <v>19</v>
      </c>
      <c r="D119" s="26">
        <v>5474</v>
      </c>
      <c r="E119" s="27">
        <v>168</v>
      </c>
    </row>
    <row r="120" spans="1:5" ht="21" x14ac:dyDescent="0.4">
      <c r="A120" s="25" t="s">
        <v>3</v>
      </c>
      <c r="B120" s="25" t="s">
        <v>36</v>
      </c>
      <c r="C120" s="25" t="s">
        <v>23</v>
      </c>
      <c r="D120" s="26">
        <v>3773</v>
      </c>
      <c r="E120" s="27">
        <v>165</v>
      </c>
    </row>
    <row r="121" spans="1:5" ht="21" x14ac:dyDescent="0.4">
      <c r="A121" s="25" t="s">
        <v>2</v>
      </c>
      <c r="B121" s="25" t="s">
        <v>39</v>
      </c>
      <c r="C121" s="25" t="s">
        <v>20</v>
      </c>
      <c r="D121" s="26">
        <v>9443</v>
      </c>
      <c r="E121" s="27">
        <v>162</v>
      </c>
    </row>
    <row r="122" spans="1:5" ht="21" x14ac:dyDescent="0.4">
      <c r="A122" s="25" t="s">
        <v>40</v>
      </c>
      <c r="B122" s="25" t="s">
        <v>34</v>
      </c>
      <c r="C122" s="25" t="s">
        <v>19</v>
      </c>
      <c r="D122" s="26">
        <v>4018</v>
      </c>
      <c r="E122" s="27">
        <v>162</v>
      </c>
    </row>
    <row r="123" spans="1:5" ht="21" x14ac:dyDescent="0.4">
      <c r="A123" s="25" t="s">
        <v>3</v>
      </c>
      <c r="B123" s="25" t="s">
        <v>36</v>
      </c>
      <c r="C123" s="25" t="s">
        <v>28</v>
      </c>
      <c r="D123" s="26">
        <v>973</v>
      </c>
      <c r="E123" s="27">
        <v>162</v>
      </c>
    </row>
    <row r="124" spans="1:5" ht="21" x14ac:dyDescent="0.4">
      <c r="A124" s="25" t="s">
        <v>9</v>
      </c>
      <c r="B124" s="25" t="s">
        <v>35</v>
      </c>
      <c r="C124" s="25" t="s">
        <v>26</v>
      </c>
      <c r="D124" s="26">
        <v>98</v>
      </c>
      <c r="E124" s="27">
        <v>159</v>
      </c>
    </row>
    <row r="125" spans="1:5" ht="21" x14ac:dyDescent="0.4">
      <c r="A125" s="25" t="s">
        <v>40</v>
      </c>
      <c r="B125" s="25" t="s">
        <v>34</v>
      </c>
      <c r="C125" s="25" t="s">
        <v>33</v>
      </c>
      <c r="D125" s="26">
        <v>3794</v>
      </c>
      <c r="E125" s="27">
        <v>159</v>
      </c>
    </row>
    <row r="126" spans="1:5" ht="21" x14ac:dyDescent="0.4">
      <c r="A126" s="25" t="s">
        <v>40</v>
      </c>
      <c r="B126" s="25" t="s">
        <v>34</v>
      </c>
      <c r="C126" s="25" t="s">
        <v>17</v>
      </c>
      <c r="D126" s="26">
        <v>5019</v>
      </c>
      <c r="E126" s="27">
        <v>156</v>
      </c>
    </row>
    <row r="127" spans="1:5" ht="21" x14ac:dyDescent="0.4">
      <c r="A127" s="25" t="s">
        <v>6</v>
      </c>
      <c r="B127" s="25" t="s">
        <v>36</v>
      </c>
      <c r="C127" s="25" t="s">
        <v>17</v>
      </c>
      <c r="D127" s="26">
        <v>4970</v>
      </c>
      <c r="E127" s="27">
        <v>156</v>
      </c>
    </row>
    <row r="128" spans="1:5" ht="21" x14ac:dyDescent="0.4">
      <c r="A128" s="25" t="s">
        <v>9</v>
      </c>
      <c r="B128" s="25" t="s">
        <v>37</v>
      </c>
      <c r="C128" s="25" t="s">
        <v>25</v>
      </c>
      <c r="D128" s="26">
        <v>4305</v>
      </c>
      <c r="E128" s="27">
        <v>156</v>
      </c>
    </row>
    <row r="129" spans="1:5" ht="21" x14ac:dyDescent="0.4">
      <c r="A129" s="25" t="s">
        <v>2</v>
      </c>
      <c r="B129" s="25" t="s">
        <v>38</v>
      </c>
      <c r="C129" s="25" t="s">
        <v>23</v>
      </c>
      <c r="D129" s="26">
        <v>4417</v>
      </c>
      <c r="E129" s="27">
        <v>153</v>
      </c>
    </row>
    <row r="130" spans="1:5" ht="21" x14ac:dyDescent="0.4">
      <c r="A130" s="25" t="s">
        <v>9</v>
      </c>
      <c r="B130" s="25" t="s">
        <v>34</v>
      </c>
      <c r="C130" s="25" t="s">
        <v>28</v>
      </c>
      <c r="D130" s="26">
        <v>14329</v>
      </c>
      <c r="E130" s="27">
        <v>150</v>
      </c>
    </row>
    <row r="131" spans="1:5" ht="21" x14ac:dyDescent="0.4">
      <c r="A131" s="25" t="s">
        <v>8</v>
      </c>
      <c r="B131" s="25" t="s">
        <v>37</v>
      </c>
      <c r="C131" s="25" t="s">
        <v>30</v>
      </c>
      <c r="D131" s="26">
        <v>42</v>
      </c>
      <c r="E131" s="27">
        <v>150</v>
      </c>
    </row>
    <row r="132" spans="1:5" ht="21" x14ac:dyDescent="0.4">
      <c r="A132" s="25" t="s">
        <v>6</v>
      </c>
      <c r="B132" s="25" t="s">
        <v>34</v>
      </c>
      <c r="C132" s="25" t="s">
        <v>17</v>
      </c>
      <c r="D132" s="26">
        <v>3759</v>
      </c>
      <c r="E132" s="27">
        <v>150</v>
      </c>
    </row>
    <row r="133" spans="1:5" ht="21" x14ac:dyDescent="0.4">
      <c r="A133" s="25" t="s">
        <v>8</v>
      </c>
      <c r="B133" s="25" t="s">
        <v>36</v>
      </c>
      <c r="C133" s="25" t="s">
        <v>23</v>
      </c>
      <c r="D133" s="26">
        <v>5019</v>
      </c>
      <c r="E133" s="27">
        <v>150</v>
      </c>
    </row>
    <row r="134" spans="1:5" ht="21" x14ac:dyDescent="0.4">
      <c r="A134" s="25" t="s">
        <v>9</v>
      </c>
      <c r="B134" s="25" t="s">
        <v>35</v>
      </c>
      <c r="C134" s="25" t="s">
        <v>4</v>
      </c>
      <c r="D134" s="26">
        <v>959</v>
      </c>
      <c r="E134" s="27">
        <v>147</v>
      </c>
    </row>
    <row r="135" spans="1:5" ht="21" x14ac:dyDescent="0.4">
      <c r="A135" s="25" t="s">
        <v>3</v>
      </c>
      <c r="B135" s="25" t="s">
        <v>37</v>
      </c>
      <c r="C135" s="25" t="s">
        <v>17</v>
      </c>
      <c r="D135" s="26">
        <v>3983</v>
      </c>
      <c r="E135" s="27">
        <v>144</v>
      </c>
    </row>
    <row r="136" spans="1:5" ht="21" x14ac:dyDescent="0.4">
      <c r="A136" s="25" t="s">
        <v>41</v>
      </c>
      <c r="B136" s="25" t="s">
        <v>34</v>
      </c>
      <c r="C136" s="25" t="s">
        <v>22</v>
      </c>
      <c r="D136" s="26">
        <v>336</v>
      </c>
      <c r="E136" s="27">
        <v>144</v>
      </c>
    </row>
    <row r="137" spans="1:5" ht="21" x14ac:dyDescent="0.4">
      <c r="A137" s="25" t="s">
        <v>2</v>
      </c>
      <c r="B137" s="25" t="s">
        <v>39</v>
      </c>
      <c r="C137" s="25" t="s">
        <v>28</v>
      </c>
      <c r="D137" s="26">
        <v>6027</v>
      </c>
      <c r="E137" s="27">
        <v>144</v>
      </c>
    </row>
    <row r="138" spans="1:5" ht="21" x14ac:dyDescent="0.4">
      <c r="A138" s="25" t="s">
        <v>9</v>
      </c>
      <c r="B138" s="25" t="s">
        <v>35</v>
      </c>
      <c r="C138" s="25" t="s">
        <v>27</v>
      </c>
      <c r="D138" s="26">
        <v>2429</v>
      </c>
      <c r="E138" s="27">
        <v>144</v>
      </c>
    </row>
    <row r="139" spans="1:5" ht="21" x14ac:dyDescent="0.4">
      <c r="A139" s="25" t="s">
        <v>10</v>
      </c>
      <c r="B139" s="25" t="s">
        <v>38</v>
      </c>
      <c r="C139" s="25" t="s">
        <v>22</v>
      </c>
      <c r="D139" s="26">
        <v>2205</v>
      </c>
      <c r="E139" s="27">
        <v>141</v>
      </c>
    </row>
    <row r="140" spans="1:5" ht="21" x14ac:dyDescent="0.4">
      <c r="A140" s="25" t="s">
        <v>2</v>
      </c>
      <c r="B140" s="25" t="s">
        <v>39</v>
      </c>
      <c r="C140" s="25" t="s">
        <v>22</v>
      </c>
      <c r="D140" s="26">
        <v>1568</v>
      </c>
      <c r="E140" s="27">
        <v>141</v>
      </c>
    </row>
    <row r="141" spans="1:5" ht="21" x14ac:dyDescent="0.4">
      <c r="A141" s="25" t="s">
        <v>7</v>
      </c>
      <c r="B141" s="25" t="s">
        <v>34</v>
      </c>
      <c r="C141" s="25" t="s">
        <v>20</v>
      </c>
      <c r="D141" s="26">
        <v>2205</v>
      </c>
      <c r="E141" s="27">
        <v>138</v>
      </c>
    </row>
    <row r="142" spans="1:5" ht="21" x14ac:dyDescent="0.4">
      <c r="A142" s="25" t="s">
        <v>2</v>
      </c>
      <c r="B142" s="25" t="s">
        <v>37</v>
      </c>
      <c r="C142" s="25" t="s">
        <v>18</v>
      </c>
      <c r="D142" s="26">
        <v>11571</v>
      </c>
      <c r="E142" s="27">
        <v>138</v>
      </c>
    </row>
    <row r="143" spans="1:5" ht="21" x14ac:dyDescent="0.4">
      <c r="A143" s="25" t="s">
        <v>40</v>
      </c>
      <c r="B143" s="25" t="s">
        <v>34</v>
      </c>
      <c r="C143" s="25" t="s">
        <v>27</v>
      </c>
      <c r="D143" s="26">
        <v>2289</v>
      </c>
      <c r="E143" s="27">
        <v>135</v>
      </c>
    </row>
    <row r="144" spans="1:5" ht="21" x14ac:dyDescent="0.4">
      <c r="A144" s="25" t="s">
        <v>6</v>
      </c>
      <c r="B144" s="25" t="s">
        <v>38</v>
      </c>
      <c r="C144" s="25" t="s">
        <v>33</v>
      </c>
      <c r="D144" s="26">
        <v>959</v>
      </c>
      <c r="E144" s="27">
        <v>135</v>
      </c>
    </row>
    <row r="145" spans="1:5" ht="21" x14ac:dyDescent="0.4">
      <c r="A145" s="25" t="s">
        <v>40</v>
      </c>
      <c r="B145" s="25" t="s">
        <v>39</v>
      </c>
      <c r="C145" s="25" t="s">
        <v>29</v>
      </c>
      <c r="D145" s="26">
        <v>0</v>
      </c>
      <c r="E145" s="27">
        <v>135</v>
      </c>
    </row>
    <row r="146" spans="1:5" ht="21" x14ac:dyDescent="0.4">
      <c r="A146" s="25" t="s">
        <v>6</v>
      </c>
      <c r="B146" s="25" t="s">
        <v>36</v>
      </c>
      <c r="C146" s="25" t="s">
        <v>29</v>
      </c>
      <c r="D146" s="26">
        <v>1400</v>
      </c>
      <c r="E146" s="27">
        <v>135</v>
      </c>
    </row>
    <row r="147" spans="1:5" ht="21" x14ac:dyDescent="0.4">
      <c r="A147" s="25" t="s">
        <v>41</v>
      </c>
      <c r="B147" s="25" t="s">
        <v>35</v>
      </c>
      <c r="C147" s="25" t="s">
        <v>27</v>
      </c>
      <c r="D147" s="26">
        <v>847</v>
      </c>
      <c r="E147" s="27">
        <v>129</v>
      </c>
    </row>
    <row r="148" spans="1:5" ht="21" x14ac:dyDescent="0.4">
      <c r="A148" s="25" t="s">
        <v>8</v>
      </c>
      <c r="B148" s="25" t="s">
        <v>35</v>
      </c>
      <c r="C148" s="25" t="s">
        <v>33</v>
      </c>
      <c r="D148" s="26">
        <v>357</v>
      </c>
      <c r="E148" s="27">
        <v>126</v>
      </c>
    </row>
    <row r="149" spans="1:5" ht="21" x14ac:dyDescent="0.4">
      <c r="A149" s="25" t="s">
        <v>40</v>
      </c>
      <c r="B149" s="25" t="s">
        <v>35</v>
      </c>
      <c r="C149" s="25" t="s">
        <v>29</v>
      </c>
      <c r="D149" s="26">
        <v>1617</v>
      </c>
      <c r="E149" s="27">
        <v>126</v>
      </c>
    </row>
    <row r="150" spans="1:5" ht="21" x14ac:dyDescent="0.4">
      <c r="A150" s="25" t="s">
        <v>41</v>
      </c>
      <c r="B150" s="25" t="s">
        <v>34</v>
      </c>
      <c r="C150" s="25" t="s">
        <v>23</v>
      </c>
      <c r="D150" s="26">
        <v>4935</v>
      </c>
      <c r="E150" s="27">
        <v>126</v>
      </c>
    </row>
    <row r="151" spans="1:5" ht="21" x14ac:dyDescent="0.4">
      <c r="A151" s="25" t="s">
        <v>10</v>
      </c>
      <c r="B151" s="25" t="s">
        <v>38</v>
      </c>
      <c r="C151" s="25" t="s">
        <v>4</v>
      </c>
      <c r="D151" s="26">
        <v>6860</v>
      </c>
      <c r="E151" s="27">
        <v>126</v>
      </c>
    </row>
    <row r="152" spans="1:5" ht="21" x14ac:dyDescent="0.4">
      <c r="A152" s="25" t="s">
        <v>2</v>
      </c>
      <c r="B152" s="25" t="s">
        <v>39</v>
      </c>
      <c r="C152" s="25" t="s">
        <v>33</v>
      </c>
      <c r="D152" s="26">
        <v>4018</v>
      </c>
      <c r="E152" s="27">
        <v>126</v>
      </c>
    </row>
    <row r="153" spans="1:5" ht="21" x14ac:dyDescent="0.4">
      <c r="A153" s="25" t="s">
        <v>10</v>
      </c>
      <c r="B153" s="25" t="s">
        <v>38</v>
      </c>
      <c r="C153" s="25" t="s">
        <v>13</v>
      </c>
      <c r="D153" s="26">
        <v>63</v>
      </c>
      <c r="E153" s="27">
        <v>123</v>
      </c>
    </row>
    <row r="154" spans="1:5" ht="21" x14ac:dyDescent="0.4">
      <c r="A154" s="25" t="s">
        <v>41</v>
      </c>
      <c r="B154" s="25" t="s">
        <v>37</v>
      </c>
      <c r="C154" s="25" t="s">
        <v>20</v>
      </c>
      <c r="D154" s="26">
        <v>3388</v>
      </c>
      <c r="E154" s="27">
        <v>123</v>
      </c>
    </row>
    <row r="155" spans="1:5" ht="21" x14ac:dyDescent="0.4">
      <c r="A155" s="25" t="s">
        <v>6</v>
      </c>
      <c r="B155" s="25" t="s">
        <v>38</v>
      </c>
      <c r="C155" s="25" t="s">
        <v>13</v>
      </c>
      <c r="D155" s="26">
        <v>2317</v>
      </c>
      <c r="E155" s="27">
        <v>123</v>
      </c>
    </row>
    <row r="156" spans="1:5" ht="21" x14ac:dyDescent="0.4">
      <c r="A156" s="25" t="s">
        <v>6</v>
      </c>
      <c r="B156" s="25" t="s">
        <v>34</v>
      </c>
      <c r="C156" s="25" t="s">
        <v>32</v>
      </c>
      <c r="D156" s="26">
        <v>6734</v>
      </c>
      <c r="E156" s="27">
        <v>123</v>
      </c>
    </row>
    <row r="157" spans="1:5" ht="21" x14ac:dyDescent="0.4">
      <c r="A157" s="25" t="s">
        <v>6</v>
      </c>
      <c r="B157" s="25" t="s">
        <v>35</v>
      </c>
      <c r="C157" s="25" t="s">
        <v>30</v>
      </c>
      <c r="D157" s="26">
        <v>4781</v>
      </c>
      <c r="E157" s="27">
        <v>123</v>
      </c>
    </row>
    <row r="158" spans="1:5" ht="21" x14ac:dyDescent="0.4">
      <c r="A158" s="25" t="s">
        <v>9</v>
      </c>
      <c r="B158" s="25" t="s">
        <v>38</v>
      </c>
      <c r="C158" s="25" t="s">
        <v>16</v>
      </c>
      <c r="D158" s="26">
        <v>2646</v>
      </c>
      <c r="E158" s="27">
        <v>120</v>
      </c>
    </row>
    <row r="159" spans="1:5" ht="21" x14ac:dyDescent="0.4">
      <c r="A159" s="25" t="s">
        <v>6</v>
      </c>
      <c r="B159" s="25" t="s">
        <v>36</v>
      </c>
      <c r="C159" s="25" t="s">
        <v>4</v>
      </c>
      <c r="D159" s="26">
        <v>10073</v>
      </c>
      <c r="E159" s="27">
        <v>120</v>
      </c>
    </row>
    <row r="160" spans="1:5" ht="21" x14ac:dyDescent="0.4">
      <c r="A160" s="25" t="s">
        <v>2</v>
      </c>
      <c r="B160" s="25" t="s">
        <v>34</v>
      </c>
      <c r="C160" s="25" t="s">
        <v>19</v>
      </c>
      <c r="D160" s="26">
        <v>7511</v>
      </c>
      <c r="E160" s="27">
        <v>120</v>
      </c>
    </row>
    <row r="161" spans="1:5" ht="21" x14ac:dyDescent="0.4">
      <c r="A161" s="25" t="s">
        <v>2</v>
      </c>
      <c r="B161" s="25" t="s">
        <v>39</v>
      </c>
      <c r="C161" s="25" t="s">
        <v>16</v>
      </c>
      <c r="D161" s="26">
        <v>2016</v>
      </c>
      <c r="E161" s="27">
        <v>117</v>
      </c>
    </row>
    <row r="162" spans="1:5" ht="21" x14ac:dyDescent="0.4">
      <c r="A162" s="25" t="s">
        <v>3</v>
      </c>
      <c r="B162" s="25" t="s">
        <v>34</v>
      </c>
      <c r="C162" s="25" t="s">
        <v>23</v>
      </c>
      <c r="D162" s="26">
        <v>2212</v>
      </c>
      <c r="E162" s="27">
        <v>117</v>
      </c>
    </row>
    <row r="163" spans="1:5" ht="21" x14ac:dyDescent="0.4">
      <c r="A163" s="25" t="s">
        <v>7</v>
      </c>
      <c r="B163" s="25" t="s">
        <v>36</v>
      </c>
      <c r="C163" s="25" t="s">
        <v>31</v>
      </c>
      <c r="D163" s="26">
        <v>2149</v>
      </c>
      <c r="E163" s="27">
        <v>117</v>
      </c>
    </row>
    <row r="164" spans="1:5" ht="21" x14ac:dyDescent="0.4">
      <c r="A164" s="25" t="s">
        <v>40</v>
      </c>
      <c r="B164" s="25" t="s">
        <v>37</v>
      </c>
      <c r="C164" s="25" t="s">
        <v>30</v>
      </c>
      <c r="D164" s="26">
        <v>1624</v>
      </c>
      <c r="E164" s="27">
        <v>114</v>
      </c>
    </row>
    <row r="165" spans="1:5" ht="21" x14ac:dyDescent="0.4">
      <c r="A165" s="25" t="s">
        <v>7</v>
      </c>
      <c r="B165" s="25" t="s">
        <v>35</v>
      </c>
      <c r="C165" s="25" t="s">
        <v>24</v>
      </c>
      <c r="D165" s="26">
        <v>2793</v>
      </c>
      <c r="E165" s="27">
        <v>114</v>
      </c>
    </row>
    <row r="166" spans="1:5" ht="21" x14ac:dyDescent="0.4">
      <c r="A166" s="25" t="s">
        <v>9</v>
      </c>
      <c r="B166" s="25" t="s">
        <v>36</v>
      </c>
      <c r="C166" s="25" t="s">
        <v>25</v>
      </c>
      <c r="D166" s="26">
        <v>2142</v>
      </c>
      <c r="E166" s="27">
        <v>114</v>
      </c>
    </row>
    <row r="167" spans="1:5" ht="21" x14ac:dyDescent="0.4">
      <c r="A167" s="25" t="s">
        <v>7</v>
      </c>
      <c r="B167" s="25" t="s">
        <v>37</v>
      </c>
      <c r="C167" s="25" t="s">
        <v>17</v>
      </c>
      <c r="D167" s="26">
        <v>4487</v>
      </c>
      <c r="E167" s="27">
        <v>111</v>
      </c>
    </row>
    <row r="168" spans="1:5" ht="21" x14ac:dyDescent="0.4">
      <c r="A168" s="25" t="s">
        <v>5</v>
      </c>
      <c r="B168" s="25" t="s">
        <v>36</v>
      </c>
      <c r="C168" s="25" t="s">
        <v>30</v>
      </c>
      <c r="D168" s="26">
        <v>1526</v>
      </c>
      <c r="E168" s="27">
        <v>105</v>
      </c>
    </row>
    <row r="169" spans="1:5" ht="21" x14ac:dyDescent="0.4">
      <c r="A169" s="25" t="s">
        <v>41</v>
      </c>
      <c r="B169" s="25" t="s">
        <v>37</v>
      </c>
      <c r="C169" s="25" t="s">
        <v>24</v>
      </c>
      <c r="D169" s="26">
        <v>6398</v>
      </c>
      <c r="E169" s="27">
        <v>102</v>
      </c>
    </row>
    <row r="170" spans="1:5" ht="21" x14ac:dyDescent="0.4">
      <c r="A170" s="25" t="s">
        <v>5</v>
      </c>
      <c r="B170" s="25" t="s">
        <v>34</v>
      </c>
      <c r="C170" s="25" t="s">
        <v>29</v>
      </c>
      <c r="D170" s="26">
        <v>2891</v>
      </c>
      <c r="E170" s="27">
        <v>102</v>
      </c>
    </row>
    <row r="171" spans="1:5" ht="21" x14ac:dyDescent="0.4">
      <c r="A171" s="25" t="s">
        <v>6</v>
      </c>
      <c r="B171" s="25" t="s">
        <v>37</v>
      </c>
      <c r="C171" s="25" t="s">
        <v>18</v>
      </c>
      <c r="D171" s="26">
        <v>1505</v>
      </c>
      <c r="E171" s="27">
        <v>102</v>
      </c>
    </row>
    <row r="172" spans="1:5" ht="21" x14ac:dyDescent="0.4">
      <c r="A172" s="25" t="s">
        <v>40</v>
      </c>
      <c r="B172" s="25" t="s">
        <v>38</v>
      </c>
      <c r="C172" s="25" t="s">
        <v>4</v>
      </c>
      <c r="D172" s="26">
        <v>6125</v>
      </c>
      <c r="E172" s="27">
        <v>102</v>
      </c>
    </row>
    <row r="173" spans="1:5" ht="21" x14ac:dyDescent="0.4">
      <c r="A173" s="25" t="s">
        <v>3</v>
      </c>
      <c r="B173" s="25" t="s">
        <v>39</v>
      </c>
      <c r="C173" s="25" t="s">
        <v>28</v>
      </c>
      <c r="D173" s="26">
        <v>1652</v>
      </c>
      <c r="E173" s="27">
        <v>102</v>
      </c>
    </row>
    <row r="174" spans="1:5" ht="21" x14ac:dyDescent="0.4">
      <c r="A174" s="25" t="s">
        <v>9</v>
      </c>
      <c r="B174" s="25" t="s">
        <v>38</v>
      </c>
      <c r="C174" s="25" t="s">
        <v>25</v>
      </c>
      <c r="D174" s="26">
        <v>3850</v>
      </c>
      <c r="E174" s="27">
        <v>102</v>
      </c>
    </row>
    <row r="175" spans="1:5" ht="21" x14ac:dyDescent="0.4">
      <c r="A175" s="25" t="s">
        <v>9</v>
      </c>
      <c r="B175" s="25" t="s">
        <v>38</v>
      </c>
      <c r="C175" s="25" t="s">
        <v>26</v>
      </c>
      <c r="D175" s="26">
        <v>2436</v>
      </c>
      <c r="E175" s="27">
        <v>99</v>
      </c>
    </row>
    <row r="176" spans="1:5" ht="21" x14ac:dyDescent="0.4">
      <c r="A176" s="25" t="s">
        <v>41</v>
      </c>
      <c r="B176" s="25" t="s">
        <v>35</v>
      </c>
      <c r="C176" s="25" t="s">
        <v>19</v>
      </c>
      <c r="D176" s="26">
        <v>609</v>
      </c>
      <c r="E176" s="27">
        <v>99</v>
      </c>
    </row>
    <row r="177" spans="1:5" ht="21" x14ac:dyDescent="0.4">
      <c r="A177" s="25" t="s">
        <v>7</v>
      </c>
      <c r="B177" s="25" t="s">
        <v>34</v>
      </c>
      <c r="C177" s="25" t="s">
        <v>25</v>
      </c>
      <c r="D177" s="26">
        <v>1568</v>
      </c>
      <c r="E177" s="27">
        <v>96</v>
      </c>
    </row>
    <row r="178" spans="1:5" ht="21" x14ac:dyDescent="0.4">
      <c r="A178" s="25" t="s">
        <v>9</v>
      </c>
      <c r="B178" s="25" t="s">
        <v>37</v>
      </c>
      <c r="C178" s="25" t="s">
        <v>20</v>
      </c>
      <c r="D178" s="26">
        <v>7273</v>
      </c>
      <c r="E178" s="27">
        <v>96</v>
      </c>
    </row>
    <row r="179" spans="1:5" ht="21" x14ac:dyDescent="0.4">
      <c r="A179" s="25" t="s">
        <v>10</v>
      </c>
      <c r="B179" s="25" t="s">
        <v>35</v>
      </c>
      <c r="C179" s="25" t="s">
        <v>14</v>
      </c>
      <c r="D179" s="26">
        <v>3472</v>
      </c>
      <c r="E179" s="27">
        <v>96</v>
      </c>
    </row>
    <row r="180" spans="1:5" ht="21" x14ac:dyDescent="0.4">
      <c r="A180" s="25" t="s">
        <v>9</v>
      </c>
      <c r="B180" s="25" t="s">
        <v>37</v>
      </c>
      <c r="C180" s="25" t="s">
        <v>23</v>
      </c>
      <c r="D180" s="26">
        <v>2737</v>
      </c>
      <c r="E180" s="27">
        <v>93</v>
      </c>
    </row>
    <row r="181" spans="1:5" ht="21" x14ac:dyDescent="0.4">
      <c r="A181" s="25" t="s">
        <v>10</v>
      </c>
      <c r="B181" s="25" t="s">
        <v>34</v>
      </c>
      <c r="C181" s="25" t="s">
        <v>25</v>
      </c>
      <c r="D181" s="26">
        <v>1428</v>
      </c>
      <c r="E181" s="27">
        <v>93</v>
      </c>
    </row>
    <row r="182" spans="1:5" ht="21" x14ac:dyDescent="0.4">
      <c r="A182" s="25" t="s">
        <v>5</v>
      </c>
      <c r="B182" s="25" t="s">
        <v>34</v>
      </c>
      <c r="C182" s="25" t="s">
        <v>33</v>
      </c>
      <c r="D182" s="26">
        <v>1652</v>
      </c>
      <c r="E182" s="27">
        <v>93</v>
      </c>
    </row>
    <row r="183" spans="1:5" ht="21" x14ac:dyDescent="0.4">
      <c r="A183" s="25" t="s">
        <v>40</v>
      </c>
      <c r="B183" s="25" t="s">
        <v>37</v>
      </c>
      <c r="C183" s="25" t="s">
        <v>27</v>
      </c>
      <c r="D183" s="26">
        <v>6132</v>
      </c>
      <c r="E183" s="27">
        <v>93</v>
      </c>
    </row>
    <row r="184" spans="1:5" ht="21" x14ac:dyDescent="0.4">
      <c r="A184" s="25" t="s">
        <v>3</v>
      </c>
      <c r="B184" s="25" t="s">
        <v>34</v>
      </c>
      <c r="C184" s="25" t="s">
        <v>17</v>
      </c>
      <c r="D184" s="26">
        <v>2919</v>
      </c>
      <c r="E184" s="27">
        <v>93</v>
      </c>
    </row>
    <row r="185" spans="1:5" ht="21" x14ac:dyDescent="0.4">
      <c r="A185" s="25" t="s">
        <v>9</v>
      </c>
      <c r="B185" s="25" t="s">
        <v>34</v>
      </c>
      <c r="C185" s="25" t="s">
        <v>23</v>
      </c>
      <c r="D185" s="26">
        <v>8155</v>
      </c>
      <c r="E185" s="27">
        <v>90</v>
      </c>
    </row>
    <row r="186" spans="1:5" ht="21" x14ac:dyDescent="0.4">
      <c r="A186" s="25" t="s">
        <v>40</v>
      </c>
      <c r="B186" s="25" t="s">
        <v>36</v>
      </c>
      <c r="C186" s="25" t="s">
        <v>33</v>
      </c>
      <c r="D186" s="26">
        <v>9772</v>
      </c>
      <c r="E186" s="27">
        <v>90</v>
      </c>
    </row>
    <row r="187" spans="1:5" ht="21" x14ac:dyDescent="0.4">
      <c r="A187" s="25" t="s">
        <v>40</v>
      </c>
      <c r="B187" s="25" t="s">
        <v>38</v>
      </c>
      <c r="C187" s="25" t="s">
        <v>25</v>
      </c>
      <c r="D187" s="26">
        <v>2541</v>
      </c>
      <c r="E187" s="27">
        <v>90</v>
      </c>
    </row>
    <row r="188" spans="1:5" ht="21" x14ac:dyDescent="0.4">
      <c r="A188" s="25" t="s">
        <v>6</v>
      </c>
      <c r="B188" s="25" t="s">
        <v>37</v>
      </c>
      <c r="C188" s="25" t="s">
        <v>31</v>
      </c>
      <c r="D188" s="26">
        <v>7693</v>
      </c>
      <c r="E188" s="27">
        <v>87</v>
      </c>
    </row>
    <row r="189" spans="1:5" ht="21" x14ac:dyDescent="0.4">
      <c r="A189" s="25" t="s">
        <v>7</v>
      </c>
      <c r="B189" s="25" t="s">
        <v>36</v>
      </c>
      <c r="C189" s="25" t="s">
        <v>32</v>
      </c>
      <c r="D189" s="26">
        <v>280</v>
      </c>
      <c r="E189" s="27">
        <v>87</v>
      </c>
    </row>
    <row r="190" spans="1:5" ht="21" x14ac:dyDescent="0.4">
      <c r="A190" s="25" t="s">
        <v>40</v>
      </c>
      <c r="B190" s="25" t="s">
        <v>38</v>
      </c>
      <c r="C190" s="25" t="s">
        <v>26</v>
      </c>
      <c r="D190" s="26">
        <v>609</v>
      </c>
      <c r="E190" s="27">
        <v>87</v>
      </c>
    </row>
    <row r="191" spans="1:5" ht="21" x14ac:dyDescent="0.4">
      <c r="A191" s="25" t="s">
        <v>9</v>
      </c>
      <c r="B191" s="25" t="s">
        <v>38</v>
      </c>
      <c r="C191" s="25" t="s">
        <v>33</v>
      </c>
      <c r="D191" s="26">
        <v>9506</v>
      </c>
      <c r="E191" s="27">
        <v>87</v>
      </c>
    </row>
    <row r="192" spans="1:5" ht="21" x14ac:dyDescent="0.4">
      <c r="A192" s="25" t="s">
        <v>10</v>
      </c>
      <c r="B192" s="25" t="s">
        <v>34</v>
      </c>
      <c r="C192" s="25" t="s">
        <v>17</v>
      </c>
      <c r="D192" s="26">
        <v>700</v>
      </c>
      <c r="E192" s="27">
        <v>87</v>
      </c>
    </row>
    <row r="193" spans="1:5" ht="21" x14ac:dyDescent="0.4">
      <c r="A193" s="25" t="s">
        <v>8</v>
      </c>
      <c r="B193" s="25" t="s">
        <v>37</v>
      </c>
      <c r="C193" s="25" t="s">
        <v>21</v>
      </c>
      <c r="D193" s="26">
        <v>434</v>
      </c>
      <c r="E193" s="27">
        <v>87</v>
      </c>
    </row>
    <row r="194" spans="1:5" ht="21" x14ac:dyDescent="0.4">
      <c r="A194" s="25" t="s">
        <v>8</v>
      </c>
      <c r="B194" s="25" t="s">
        <v>38</v>
      </c>
      <c r="C194" s="25" t="s">
        <v>22</v>
      </c>
      <c r="D194" s="26">
        <v>168</v>
      </c>
      <c r="E194" s="27">
        <v>84</v>
      </c>
    </row>
    <row r="195" spans="1:5" ht="21" x14ac:dyDescent="0.4">
      <c r="A195" s="25" t="s">
        <v>41</v>
      </c>
      <c r="B195" s="25" t="s">
        <v>36</v>
      </c>
      <c r="C195" s="25" t="s">
        <v>32</v>
      </c>
      <c r="D195" s="26">
        <v>10304</v>
      </c>
      <c r="E195" s="27">
        <v>84</v>
      </c>
    </row>
    <row r="196" spans="1:5" ht="21" x14ac:dyDescent="0.4">
      <c r="A196" s="25" t="s">
        <v>5</v>
      </c>
      <c r="B196" s="25" t="s">
        <v>35</v>
      </c>
      <c r="C196" s="25" t="s">
        <v>22</v>
      </c>
      <c r="D196" s="26">
        <v>490</v>
      </c>
      <c r="E196" s="27">
        <v>84</v>
      </c>
    </row>
    <row r="197" spans="1:5" ht="21" x14ac:dyDescent="0.4">
      <c r="A197" s="25" t="s">
        <v>2</v>
      </c>
      <c r="B197" s="25" t="s">
        <v>39</v>
      </c>
      <c r="C197" s="25" t="s">
        <v>27</v>
      </c>
      <c r="D197" s="26">
        <v>7812</v>
      </c>
      <c r="E197" s="27">
        <v>81</v>
      </c>
    </row>
    <row r="198" spans="1:5" ht="21" x14ac:dyDescent="0.4">
      <c r="A198" s="25" t="s">
        <v>6</v>
      </c>
      <c r="B198" s="25" t="s">
        <v>37</v>
      </c>
      <c r="C198" s="25" t="s">
        <v>30</v>
      </c>
      <c r="D198" s="26">
        <v>560</v>
      </c>
      <c r="E198" s="27">
        <v>81</v>
      </c>
    </row>
    <row r="199" spans="1:5" ht="21" x14ac:dyDescent="0.4">
      <c r="A199" s="25" t="s">
        <v>8</v>
      </c>
      <c r="B199" s="25" t="s">
        <v>35</v>
      </c>
      <c r="C199" s="25" t="s">
        <v>30</v>
      </c>
      <c r="D199" s="26">
        <v>3598</v>
      </c>
      <c r="E199" s="27">
        <v>81</v>
      </c>
    </row>
    <row r="200" spans="1:5" ht="21" x14ac:dyDescent="0.4">
      <c r="A200" s="25" t="s">
        <v>5</v>
      </c>
      <c r="B200" s="25" t="s">
        <v>39</v>
      </c>
      <c r="C200" s="25" t="s">
        <v>22</v>
      </c>
      <c r="D200" s="26">
        <v>6909</v>
      </c>
      <c r="E200" s="27">
        <v>81</v>
      </c>
    </row>
    <row r="201" spans="1:5" ht="21" x14ac:dyDescent="0.4">
      <c r="A201" s="25" t="s">
        <v>3</v>
      </c>
      <c r="B201" s="25" t="s">
        <v>35</v>
      </c>
      <c r="C201" s="25" t="s">
        <v>23</v>
      </c>
      <c r="D201" s="26">
        <v>2023</v>
      </c>
      <c r="E201" s="27">
        <v>78</v>
      </c>
    </row>
    <row r="202" spans="1:5" ht="21" x14ac:dyDescent="0.4">
      <c r="A202" s="25" t="s">
        <v>8</v>
      </c>
      <c r="B202" s="25" t="s">
        <v>38</v>
      </c>
      <c r="C202" s="25" t="s">
        <v>21</v>
      </c>
      <c r="D202" s="26">
        <v>6433</v>
      </c>
      <c r="E202" s="27">
        <v>78</v>
      </c>
    </row>
    <row r="203" spans="1:5" ht="21" x14ac:dyDescent="0.4">
      <c r="A203" s="25" t="s">
        <v>7</v>
      </c>
      <c r="B203" s="25" t="s">
        <v>38</v>
      </c>
      <c r="C203" s="25" t="s">
        <v>14</v>
      </c>
      <c r="D203" s="26">
        <v>1281</v>
      </c>
      <c r="E203" s="27">
        <v>75</v>
      </c>
    </row>
    <row r="204" spans="1:5" ht="21" x14ac:dyDescent="0.4">
      <c r="A204" s="25" t="s">
        <v>7</v>
      </c>
      <c r="B204" s="25" t="s">
        <v>34</v>
      </c>
      <c r="C204" s="25" t="s">
        <v>32</v>
      </c>
      <c r="D204" s="26">
        <v>3262</v>
      </c>
      <c r="E204" s="27">
        <v>75</v>
      </c>
    </row>
    <row r="205" spans="1:5" ht="21" x14ac:dyDescent="0.4">
      <c r="A205" s="25" t="s">
        <v>6</v>
      </c>
      <c r="B205" s="25" t="s">
        <v>34</v>
      </c>
      <c r="C205" s="25" t="s">
        <v>29</v>
      </c>
      <c r="D205" s="26">
        <v>3339</v>
      </c>
      <c r="E205" s="27">
        <v>75</v>
      </c>
    </row>
    <row r="206" spans="1:5" ht="21" x14ac:dyDescent="0.4">
      <c r="A206" s="25" t="s">
        <v>2</v>
      </c>
      <c r="B206" s="25" t="s">
        <v>36</v>
      </c>
      <c r="C206" s="25" t="s">
        <v>29</v>
      </c>
      <c r="D206" s="26">
        <v>8211</v>
      </c>
      <c r="E206" s="27">
        <v>75</v>
      </c>
    </row>
    <row r="207" spans="1:5" ht="21" x14ac:dyDescent="0.4">
      <c r="A207" s="25" t="s">
        <v>6</v>
      </c>
      <c r="B207" s="25" t="s">
        <v>38</v>
      </c>
      <c r="C207" s="25" t="s">
        <v>25</v>
      </c>
      <c r="D207" s="26">
        <v>469</v>
      </c>
      <c r="E207" s="27">
        <v>75</v>
      </c>
    </row>
    <row r="208" spans="1:5" ht="21" x14ac:dyDescent="0.4">
      <c r="A208" s="25" t="s">
        <v>5</v>
      </c>
      <c r="B208" s="25" t="s">
        <v>37</v>
      </c>
      <c r="C208" s="25" t="s">
        <v>22</v>
      </c>
      <c r="D208" s="26">
        <v>518</v>
      </c>
      <c r="E208" s="27">
        <v>75</v>
      </c>
    </row>
    <row r="209" spans="1:5" ht="21" x14ac:dyDescent="0.4">
      <c r="A209" s="25" t="s">
        <v>40</v>
      </c>
      <c r="B209" s="25" t="s">
        <v>34</v>
      </c>
      <c r="C209" s="25" t="s">
        <v>23</v>
      </c>
      <c r="D209" s="26">
        <v>2779</v>
      </c>
      <c r="E209" s="27">
        <v>75</v>
      </c>
    </row>
    <row r="210" spans="1:5" ht="21" x14ac:dyDescent="0.4">
      <c r="A210" s="25" t="s">
        <v>6</v>
      </c>
      <c r="B210" s="25" t="s">
        <v>34</v>
      </c>
      <c r="C210" s="25" t="s">
        <v>16</v>
      </c>
      <c r="D210" s="26">
        <v>2219</v>
      </c>
      <c r="E210" s="27">
        <v>75</v>
      </c>
    </row>
    <row r="211" spans="1:5" ht="21" x14ac:dyDescent="0.4">
      <c r="A211" s="25" t="s">
        <v>10</v>
      </c>
      <c r="B211" s="25" t="s">
        <v>36</v>
      </c>
      <c r="C211" s="25" t="s">
        <v>13</v>
      </c>
      <c r="D211" s="26">
        <v>945</v>
      </c>
      <c r="E211" s="27">
        <v>75</v>
      </c>
    </row>
    <row r="212" spans="1:5" ht="21" x14ac:dyDescent="0.4">
      <c r="A212" s="25" t="s">
        <v>41</v>
      </c>
      <c r="B212" s="25" t="s">
        <v>39</v>
      </c>
      <c r="C212" s="25" t="s">
        <v>14</v>
      </c>
      <c r="D212" s="26">
        <v>3976</v>
      </c>
      <c r="E212" s="27">
        <v>72</v>
      </c>
    </row>
    <row r="213" spans="1:5" ht="21" x14ac:dyDescent="0.4">
      <c r="A213" s="25" t="s">
        <v>10</v>
      </c>
      <c r="B213" s="25" t="s">
        <v>36</v>
      </c>
      <c r="C213" s="25" t="s">
        <v>27</v>
      </c>
      <c r="D213" s="26">
        <v>1407</v>
      </c>
      <c r="E213" s="27">
        <v>72</v>
      </c>
    </row>
    <row r="214" spans="1:5" ht="21" x14ac:dyDescent="0.4">
      <c r="A214" s="25" t="s">
        <v>9</v>
      </c>
      <c r="B214" s="25" t="s">
        <v>39</v>
      </c>
      <c r="C214" s="25" t="s">
        <v>25</v>
      </c>
      <c r="D214" s="26">
        <v>3192</v>
      </c>
      <c r="E214" s="27">
        <v>72</v>
      </c>
    </row>
    <row r="215" spans="1:5" ht="21" x14ac:dyDescent="0.4">
      <c r="A215" s="25" t="s">
        <v>40</v>
      </c>
      <c r="B215" s="25" t="s">
        <v>37</v>
      </c>
      <c r="C215" s="25" t="s">
        <v>29</v>
      </c>
      <c r="D215" s="26">
        <v>9002</v>
      </c>
      <c r="E215" s="27">
        <v>72</v>
      </c>
    </row>
    <row r="216" spans="1:5" ht="21" x14ac:dyDescent="0.4">
      <c r="A216" s="25" t="s">
        <v>41</v>
      </c>
      <c r="B216" s="25" t="s">
        <v>35</v>
      </c>
      <c r="C216" s="25" t="s">
        <v>13</v>
      </c>
      <c r="D216" s="26">
        <v>4760</v>
      </c>
      <c r="E216" s="27">
        <v>69</v>
      </c>
    </row>
    <row r="217" spans="1:5" ht="21" x14ac:dyDescent="0.4">
      <c r="A217" s="25" t="s">
        <v>3</v>
      </c>
      <c r="B217" s="25" t="s">
        <v>35</v>
      </c>
      <c r="C217" s="25" t="s">
        <v>29</v>
      </c>
      <c r="D217" s="26">
        <v>2114</v>
      </c>
      <c r="E217" s="27">
        <v>66</v>
      </c>
    </row>
    <row r="218" spans="1:5" ht="21" x14ac:dyDescent="0.4">
      <c r="A218" s="25" t="s">
        <v>6</v>
      </c>
      <c r="B218" s="25" t="s">
        <v>36</v>
      </c>
      <c r="C218" s="25" t="s">
        <v>21</v>
      </c>
      <c r="D218" s="26">
        <v>497</v>
      </c>
      <c r="E218" s="27">
        <v>63</v>
      </c>
    </row>
    <row r="219" spans="1:5" ht="21" x14ac:dyDescent="0.4">
      <c r="A219" s="25" t="s">
        <v>7</v>
      </c>
      <c r="B219" s="25" t="s">
        <v>35</v>
      </c>
      <c r="C219" s="25" t="s">
        <v>14</v>
      </c>
      <c r="D219" s="26">
        <v>4606</v>
      </c>
      <c r="E219" s="27">
        <v>63</v>
      </c>
    </row>
    <row r="220" spans="1:5" ht="21" x14ac:dyDescent="0.4">
      <c r="A220" s="25" t="s">
        <v>5</v>
      </c>
      <c r="B220" s="25" t="s">
        <v>36</v>
      </c>
      <c r="C220" s="25" t="s">
        <v>13</v>
      </c>
      <c r="D220" s="26">
        <v>6146</v>
      </c>
      <c r="E220" s="27">
        <v>63</v>
      </c>
    </row>
    <row r="221" spans="1:5" ht="21" x14ac:dyDescent="0.4">
      <c r="A221" s="25" t="s">
        <v>6</v>
      </c>
      <c r="B221" s="25" t="s">
        <v>39</v>
      </c>
      <c r="C221" s="25" t="s">
        <v>30</v>
      </c>
      <c r="D221" s="26">
        <v>1638</v>
      </c>
      <c r="E221" s="27">
        <v>63</v>
      </c>
    </row>
    <row r="222" spans="1:5" ht="21" x14ac:dyDescent="0.4">
      <c r="A222" s="25" t="s">
        <v>8</v>
      </c>
      <c r="B222" s="25" t="s">
        <v>38</v>
      </c>
      <c r="C222" s="25" t="s">
        <v>27</v>
      </c>
      <c r="D222" s="26">
        <v>2268</v>
      </c>
      <c r="E222" s="27">
        <v>63</v>
      </c>
    </row>
    <row r="223" spans="1:5" ht="21" x14ac:dyDescent="0.4">
      <c r="A223" s="25" t="s">
        <v>9</v>
      </c>
      <c r="B223" s="25" t="s">
        <v>38</v>
      </c>
      <c r="C223" s="25" t="s">
        <v>24</v>
      </c>
      <c r="D223" s="26">
        <v>4137</v>
      </c>
      <c r="E223" s="27">
        <v>60</v>
      </c>
    </row>
    <row r="224" spans="1:5" ht="21" x14ac:dyDescent="0.4">
      <c r="A224" s="25" t="s">
        <v>9</v>
      </c>
      <c r="B224" s="25" t="s">
        <v>36</v>
      </c>
      <c r="C224" s="25" t="s">
        <v>30</v>
      </c>
      <c r="D224" s="26">
        <v>9051</v>
      </c>
      <c r="E224" s="27">
        <v>57</v>
      </c>
    </row>
    <row r="225" spans="1:5" ht="21" x14ac:dyDescent="0.4">
      <c r="A225" s="25" t="s">
        <v>6</v>
      </c>
      <c r="B225" s="25" t="s">
        <v>38</v>
      </c>
      <c r="C225" s="25" t="s">
        <v>31</v>
      </c>
      <c r="D225" s="26">
        <v>2681</v>
      </c>
      <c r="E225" s="27">
        <v>54</v>
      </c>
    </row>
    <row r="226" spans="1:5" ht="21" x14ac:dyDescent="0.4">
      <c r="A226" s="25" t="s">
        <v>2</v>
      </c>
      <c r="B226" s="25" t="s">
        <v>34</v>
      </c>
      <c r="C226" s="25" t="s">
        <v>13</v>
      </c>
      <c r="D226" s="26">
        <v>252</v>
      </c>
      <c r="E226" s="27">
        <v>54</v>
      </c>
    </row>
    <row r="227" spans="1:5" ht="21" x14ac:dyDescent="0.4">
      <c r="A227" s="25" t="s">
        <v>5</v>
      </c>
      <c r="B227" s="25" t="s">
        <v>38</v>
      </c>
      <c r="C227" s="25" t="s">
        <v>13</v>
      </c>
      <c r="D227" s="26">
        <v>7189</v>
      </c>
      <c r="E227" s="27">
        <v>54</v>
      </c>
    </row>
    <row r="228" spans="1:5" ht="21" x14ac:dyDescent="0.4">
      <c r="A228" s="25" t="s">
        <v>3</v>
      </c>
      <c r="B228" s="25" t="s">
        <v>34</v>
      </c>
      <c r="C228" s="25" t="s">
        <v>26</v>
      </c>
      <c r="D228" s="26">
        <v>3108</v>
      </c>
      <c r="E228" s="27">
        <v>54</v>
      </c>
    </row>
    <row r="229" spans="1:5" ht="21" x14ac:dyDescent="0.4">
      <c r="A229" s="25" t="s">
        <v>2</v>
      </c>
      <c r="B229" s="25" t="s">
        <v>37</v>
      </c>
      <c r="C229" s="25" t="s">
        <v>14</v>
      </c>
      <c r="D229" s="26">
        <v>1057</v>
      </c>
      <c r="E229" s="27">
        <v>54</v>
      </c>
    </row>
    <row r="230" spans="1:5" ht="21" x14ac:dyDescent="0.4">
      <c r="A230" s="25" t="s">
        <v>7</v>
      </c>
      <c r="B230" s="25" t="s">
        <v>37</v>
      </c>
      <c r="C230" s="25" t="s">
        <v>30</v>
      </c>
      <c r="D230" s="26">
        <v>6454</v>
      </c>
      <c r="E230" s="27">
        <v>54</v>
      </c>
    </row>
    <row r="231" spans="1:5" ht="21" x14ac:dyDescent="0.4">
      <c r="A231" s="25" t="s">
        <v>2</v>
      </c>
      <c r="B231" s="25" t="s">
        <v>38</v>
      </c>
      <c r="C231" s="25" t="s">
        <v>13</v>
      </c>
      <c r="D231" s="26">
        <v>56</v>
      </c>
      <c r="E231" s="27">
        <v>51</v>
      </c>
    </row>
    <row r="232" spans="1:5" ht="21" x14ac:dyDescent="0.4">
      <c r="A232" s="25" t="s">
        <v>5</v>
      </c>
      <c r="B232" s="25" t="s">
        <v>39</v>
      </c>
      <c r="C232" s="25" t="s">
        <v>26</v>
      </c>
      <c r="D232" s="26">
        <v>5236</v>
      </c>
      <c r="E232" s="27">
        <v>51</v>
      </c>
    </row>
    <row r="233" spans="1:5" ht="21" x14ac:dyDescent="0.4">
      <c r="A233" s="25" t="s">
        <v>40</v>
      </c>
      <c r="B233" s="25" t="s">
        <v>38</v>
      </c>
      <c r="C233" s="25" t="s">
        <v>24</v>
      </c>
      <c r="D233" s="26">
        <v>623</v>
      </c>
      <c r="E233" s="27">
        <v>51</v>
      </c>
    </row>
    <row r="234" spans="1:5" ht="21" x14ac:dyDescent="0.4">
      <c r="A234" s="25" t="s">
        <v>3</v>
      </c>
      <c r="B234" s="25" t="s">
        <v>39</v>
      </c>
      <c r="C234" s="25" t="s">
        <v>29</v>
      </c>
      <c r="D234" s="26">
        <v>3640</v>
      </c>
      <c r="E234" s="27">
        <v>51</v>
      </c>
    </row>
    <row r="235" spans="1:5" ht="21" x14ac:dyDescent="0.4">
      <c r="A235" s="25" t="s">
        <v>5</v>
      </c>
      <c r="B235" s="25" t="s">
        <v>37</v>
      </c>
      <c r="C235" s="25" t="s">
        <v>31</v>
      </c>
      <c r="D235" s="26">
        <v>182</v>
      </c>
      <c r="E235" s="27">
        <v>48</v>
      </c>
    </row>
    <row r="236" spans="1:5" ht="21" x14ac:dyDescent="0.4">
      <c r="A236" s="25" t="s">
        <v>7</v>
      </c>
      <c r="B236" s="25" t="s">
        <v>34</v>
      </c>
      <c r="C236" s="25" t="s">
        <v>33</v>
      </c>
      <c r="D236" s="26">
        <v>2226</v>
      </c>
      <c r="E236" s="27">
        <v>48</v>
      </c>
    </row>
    <row r="237" spans="1:5" ht="21" x14ac:dyDescent="0.4">
      <c r="A237" s="25" t="s">
        <v>40</v>
      </c>
      <c r="B237" s="25" t="s">
        <v>34</v>
      </c>
      <c r="C237" s="25" t="s">
        <v>26</v>
      </c>
      <c r="D237" s="26">
        <v>6748</v>
      </c>
      <c r="E237" s="27">
        <v>48</v>
      </c>
    </row>
    <row r="238" spans="1:5" ht="21" x14ac:dyDescent="0.4">
      <c r="A238" s="25" t="s">
        <v>6</v>
      </c>
      <c r="B238" s="25" t="s">
        <v>34</v>
      </c>
      <c r="C238" s="25" t="s">
        <v>4</v>
      </c>
      <c r="D238" s="26">
        <v>525</v>
      </c>
      <c r="E238" s="27">
        <v>48</v>
      </c>
    </row>
    <row r="239" spans="1:5" ht="21" x14ac:dyDescent="0.4">
      <c r="A239" s="25" t="s">
        <v>7</v>
      </c>
      <c r="B239" s="25" t="s">
        <v>37</v>
      </c>
      <c r="C239" s="25" t="s">
        <v>33</v>
      </c>
      <c r="D239" s="26">
        <v>6391</v>
      </c>
      <c r="E239" s="27">
        <v>48</v>
      </c>
    </row>
    <row r="240" spans="1:5" ht="21" x14ac:dyDescent="0.4">
      <c r="A240" s="25" t="s">
        <v>2</v>
      </c>
      <c r="B240" s="25" t="s">
        <v>36</v>
      </c>
      <c r="C240" s="25" t="s">
        <v>17</v>
      </c>
      <c r="D240" s="26">
        <v>189</v>
      </c>
      <c r="E240" s="27">
        <v>48</v>
      </c>
    </row>
    <row r="241" spans="1:5" ht="21" x14ac:dyDescent="0.4">
      <c r="A241" s="25" t="s">
        <v>40</v>
      </c>
      <c r="B241" s="25" t="s">
        <v>35</v>
      </c>
      <c r="C241" s="25" t="s">
        <v>24</v>
      </c>
      <c r="D241" s="26">
        <v>1638</v>
      </c>
      <c r="E241" s="27">
        <v>48</v>
      </c>
    </row>
    <row r="242" spans="1:5" ht="21" x14ac:dyDescent="0.4">
      <c r="A242" s="25" t="s">
        <v>8</v>
      </c>
      <c r="B242" s="25" t="s">
        <v>37</v>
      </c>
      <c r="C242" s="25" t="s">
        <v>26</v>
      </c>
      <c r="D242" s="26">
        <v>6279</v>
      </c>
      <c r="E242" s="27">
        <v>45</v>
      </c>
    </row>
    <row r="243" spans="1:5" ht="21" x14ac:dyDescent="0.4">
      <c r="A243" s="25" t="s">
        <v>40</v>
      </c>
      <c r="B243" s="25" t="s">
        <v>38</v>
      </c>
      <c r="C243" s="25" t="s">
        <v>29</v>
      </c>
      <c r="D243" s="26">
        <v>2541</v>
      </c>
      <c r="E243" s="27">
        <v>45</v>
      </c>
    </row>
    <row r="244" spans="1:5" ht="21" x14ac:dyDescent="0.4">
      <c r="A244" s="25" t="s">
        <v>9</v>
      </c>
      <c r="B244" s="25" t="s">
        <v>37</v>
      </c>
      <c r="C244" s="25" t="s">
        <v>28</v>
      </c>
      <c r="D244" s="26">
        <v>2919</v>
      </c>
      <c r="E244" s="27">
        <v>45</v>
      </c>
    </row>
    <row r="245" spans="1:5" ht="21" x14ac:dyDescent="0.4">
      <c r="A245" s="25" t="s">
        <v>5</v>
      </c>
      <c r="B245" s="25" t="s">
        <v>38</v>
      </c>
      <c r="C245" s="25" t="s">
        <v>25</v>
      </c>
      <c r="D245" s="26">
        <v>7483</v>
      </c>
      <c r="E245" s="27">
        <v>45</v>
      </c>
    </row>
    <row r="246" spans="1:5" ht="21" x14ac:dyDescent="0.4">
      <c r="A246" s="25" t="s">
        <v>7</v>
      </c>
      <c r="B246" s="25" t="s">
        <v>36</v>
      </c>
      <c r="C246" s="25" t="s">
        <v>22</v>
      </c>
      <c r="D246" s="26">
        <v>8435</v>
      </c>
      <c r="E246" s="27">
        <v>42</v>
      </c>
    </row>
    <row r="247" spans="1:5" ht="21" x14ac:dyDescent="0.4">
      <c r="A247" s="25" t="s">
        <v>3</v>
      </c>
      <c r="B247" s="25" t="s">
        <v>34</v>
      </c>
      <c r="C247" s="25" t="s">
        <v>25</v>
      </c>
      <c r="D247" s="26">
        <v>6300</v>
      </c>
      <c r="E247" s="27">
        <v>42</v>
      </c>
    </row>
    <row r="248" spans="1:5" ht="21" x14ac:dyDescent="0.4">
      <c r="A248" s="25" t="s">
        <v>40</v>
      </c>
      <c r="B248" s="25" t="s">
        <v>39</v>
      </c>
      <c r="C248" s="25" t="s">
        <v>15</v>
      </c>
      <c r="D248" s="26">
        <v>5775</v>
      </c>
      <c r="E248" s="27">
        <v>42</v>
      </c>
    </row>
    <row r="249" spans="1:5" ht="21" x14ac:dyDescent="0.4">
      <c r="A249" s="25" t="s">
        <v>2</v>
      </c>
      <c r="B249" s="25" t="s">
        <v>37</v>
      </c>
      <c r="C249" s="25" t="s">
        <v>15</v>
      </c>
      <c r="D249" s="26">
        <v>2863</v>
      </c>
      <c r="E249" s="27">
        <v>42</v>
      </c>
    </row>
    <row r="250" spans="1:5" ht="21" x14ac:dyDescent="0.4">
      <c r="A250" s="25" t="s">
        <v>5</v>
      </c>
      <c r="B250" s="25" t="s">
        <v>36</v>
      </c>
      <c r="C250" s="25" t="s">
        <v>16</v>
      </c>
      <c r="D250" s="26">
        <v>16184</v>
      </c>
      <c r="E250" s="27">
        <v>39</v>
      </c>
    </row>
    <row r="251" spans="1:5" ht="21" x14ac:dyDescent="0.4">
      <c r="A251" s="25" t="s">
        <v>41</v>
      </c>
      <c r="B251" s="25" t="s">
        <v>34</v>
      </c>
      <c r="C251" s="25" t="s">
        <v>17</v>
      </c>
      <c r="D251" s="26">
        <v>1463</v>
      </c>
      <c r="E251" s="27">
        <v>39</v>
      </c>
    </row>
    <row r="252" spans="1:5" ht="21" x14ac:dyDescent="0.4">
      <c r="A252" s="25" t="s">
        <v>3</v>
      </c>
      <c r="B252" s="25" t="s">
        <v>36</v>
      </c>
      <c r="C252" s="25" t="s">
        <v>25</v>
      </c>
      <c r="D252" s="26">
        <v>3339</v>
      </c>
      <c r="E252" s="27">
        <v>39</v>
      </c>
    </row>
    <row r="253" spans="1:5" ht="21" x14ac:dyDescent="0.4">
      <c r="A253" s="25" t="s">
        <v>7</v>
      </c>
      <c r="B253" s="25" t="s">
        <v>34</v>
      </c>
      <c r="C253" s="25" t="s">
        <v>17</v>
      </c>
      <c r="D253" s="26">
        <v>7777</v>
      </c>
      <c r="E253" s="27">
        <v>39</v>
      </c>
    </row>
    <row r="254" spans="1:5" ht="21" x14ac:dyDescent="0.4">
      <c r="A254" s="25" t="s">
        <v>40</v>
      </c>
      <c r="B254" s="25" t="s">
        <v>38</v>
      </c>
      <c r="C254" s="25" t="s">
        <v>31</v>
      </c>
      <c r="D254" s="26">
        <v>1988</v>
      </c>
      <c r="E254" s="27">
        <v>39</v>
      </c>
    </row>
    <row r="255" spans="1:5" ht="21" x14ac:dyDescent="0.4">
      <c r="A255" s="25" t="s">
        <v>3</v>
      </c>
      <c r="B255" s="25" t="s">
        <v>36</v>
      </c>
      <c r="C255" s="25" t="s">
        <v>16</v>
      </c>
      <c r="D255" s="26">
        <v>9198</v>
      </c>
      <c r="E255" s="27">
        <v>36</v>
      </c>
    </row>
    <row r="256" spans="1:5" ht="21" x14ac:dyDescent="0.4">
      <c r="A256" s="25" t="s">
        <v>6</v>
      </c>
      <c r="B256" s="25" t="s">
        <v>38</v>
      </c>
      <c r="C256" s="25" t="s">
        <v>21</v>
      </c>
      <c r="D256" s="26">
        <v>7322</v>
      </c>
      <c r="E256" s="27">
        <v>36</v>
      </c>
    </row>
    <row r="257" spans="1:5" ht="21" x14ac:dyDescent="0.4">
      <c r="A257" s="25" t="s">
        <v>2</v>
      </c>
      <c r="B257" s="25" t="s">
        <v>39</v>
      </c>
      <c r="C257" s="25" t="s">
        <v>15</v>
      </c>
      <c r="D257" s="26">
        <v>4802</v>
      </c>
      <c r="E257" s="27">
        <v>36</v>
      </c>
    </row>
    <row r="258" spans="1:5" ht="21" x14ac:dyDescent="0.4">
      <c r="A258" s="25" t="s">
        <v>40</v>
      </c>
      <c r="B258" s="25" t="s">
        <v>36</v>
      </c>
      <c r="C258" s="25" t="s">
        <v>4</v>
      </c>
      <c r="D258" s="26">
        <v>217</v>
      </c>
      <c r="E258" s="27">
        <v>36</v>
      </c>
    </row>
    <row r="259" spans="1:5" ht="21" x14ac:dyDescent="0.4">
      <c r="A259" s="25" t="s">
        <v>2</v>
      </c>
      <c r="B259" s="25" t="s">
        <v>39</v>
      </c>
      <c r="C259" s="25" t="s">
        <v>23</v>
      </c>
      <c r="D259" s="26">
        <v>630</v>
      </c>
      <c r="E259" s="27">
        <v>36</v>
      </c>
    </row>
    <row r="260" spans="1:5" ht="21" x14ac:dyDescent="0.4">
      <c r="A260" s="25" t="s">
        <v>10</v>
      </c>
      <c r="B260" s="25" t="s">
        <v>37</v>
      </c>
      <c r="C260" s="25" t="s">
        <v>23</v>
      </c>
      <c r="D260" s="26">
        <v>4683</v>
      </c>
      <c r="E260" s="27">
        <v>30</v>
      </c>
    </row>
    <row r="261" spans="1:5" ht="21" x14ac:dyDescent="0.4">
      <c r="A261" s="25" t="s">
        <v>40</v>
      </c>
      <c r="B261" s="25" t="s">
        <v>36</v>
      </c>
      <c r="C261" s="25" t="s">
        <v>25</v>
      </c>
      <c r="D261" s="26">
        <v>5439</v>
      </c>
      <c r="E261" s="27">
        <v>30</v>
      </c>
    </row>
    <row r="262" spans="1:5" ht="21" x14ac:dyDescent="0.4">
      <c r="A262" s="25" t="s">
        <v>8</v>
      </c>
      <c r="B262" s="25" t="s">
        <v>37</v>
      </c>
      <c r="C262" s="25" t="s">
        <v>15</v>
      </c>
      <c r="D262" s="26">
        <v>9709</v>
      </c>
      <c r="E262" s="27">
        <v>30</v>
      </c>
    </row>
    <row r="263" spans="1:5" ht="21" x14ac:dyDescent="0.4">
      <c r="A263" s="25" t="s">
        <v>10</v>
      </c>
      <c r="B263" s="25" t="s">
        <v>39</v>
      </c>
      <c r="C263" s="25" t="s">
        <v>33</v>
      </c>
      <c r="D263" s="26">
        <v>12950</v>
      </c>
      <c r="E263" s="27">
        <v>30</v>
      </c>
    </row>
    <row r="264" spans="1:5" ht="21" x14ac:dyDescent="0.4">
      <c r="A264" s="25" t="s">
        <v>6</v>
      </c>
      <c r="B264" s="25" t="s">
        <v>36</v>
      </c>
      <c r="C264" s="25" t="s">
        <v>13</v>
      </c>
      <c r="D264" s="26">
        <v>4319</v>
      </c>
      <c r="E264" s="27">
        <v>30</v>
      </c>
    </row>
    <row r="265" spans="1:5" ht="21" x14ac:dyDescent="0.4">
      <c r="A265" s="25" t="s">
        <v>40</v>
      </c>
      <c r="B265" s="25" t="s">
        <v>39</v>
      </c>
      <c r="C265" s="25" t="s">
        <v>27</v>
      </c>
      <c r="D265" s="26">
        <v>6370</v>
      </c>
      <c r="E265" s="27">
        <v>30</v>
      </c>
    </row>
    <row r="266" spans="1:5" ht="21" x14ac:dyDescent="0.4">
      <c r="A266" s="25" t="s">
        <v>6</v>
      </c>
      <c r="B266" s="25" t="s">
        <v>39</v>
      </c>
      <c r="C266" s="25" t="s">
        <v>17</v>
      </c>
      <c r="D266" s="26">
        <v>6048</v>
      </c>
      <c r="E266" s="27">
        <v>27</v>
      </c>
    </row>
    <row r="267" spans="1:5" ht="21" x14ac:dyDescent="0.4">
      <c r="A267" s="25" t="s">
        <v>9</v>
      </c>
      <c r="B267" s="25" t="s">
        <v>34</v>
      </c>
      <c r="C267" s="25" t="s">
        <v>21</v>
      </c>
      <c r="D267" s="26">
        <v>6832</v>
      </c>
      <c r="E267" s="27">
        <v>27</v>
      </c>
    </row>
    <row r="268" spans="1:5" ht="21" x14ac:dyDescent="0.4">
      <c r="A268" s="25" t="s">
        <v>7</v>
      </c>
      <c r="B268" s="25" t="s">
        <v>35</v>
      </c>
      <c r="C268" s="25" t="s">
        <v>16</v>
      </c>
      <c r="D268" s="26">
        <v>2135</v>
      </c>
      <c r="E268" s="27">
        <v>27</v>
      </c>
    </row>
    <row r="269" spans="1:5" ht="21" x14ac:dyDescent="0.4">
      <c r="A269" s="25" t="s">
        <v>8</v>
      </c>
      <c r="B269" s="25" t="s">
        <v>39</v>
      </c>
      <c r="C269" s="25" t="s">
        <v>26</v>
      </c>
      <c r="D269" s="26">
        <v>1561</v>
      </c>
      <c r="E269" s="27">
        <v>27</v>
      </c>
    </row>
    <row r="270" spans="1:5" ht="21" x14ac:dyDescent="0.4">
      <c r="A270" s="25" t="s">
        <v>10</v>
      </c>
      <c r="B270" s="25" t="s">
        <v>37</v>
      </c>
      <c r="C270" s="25" t="s">
        <v>28</v>
      </c>
      <c r="D270" s="26">
        <v>3059</v>
      </c>
      <c r="E270" s="27">
        <v>27</v>
      </c>
    </row>
    <row r="271" spans="1:5" ht="21" x14ac:dyDescent="0.4">
      <c r="A271" s="25" t="s">
        <v>8</v>
      </c>
      <c r="B271" s="25" t="s">
        <v>39</v>
      </c>
      <c r="C271" s="25" t="s">
        <v>18</v>
      </c>
      <c r="D271" s="26">
        <v>9660</v>
      </c>
      <c r="E271" s="27">
        <v>27</v>
      </c>
    </row>
    <row r="272" spans="1:5" ht="21" x14ac:dyDescent="0.4">
      <c r="A272" s="25" t="s">
        <v>7</v>
      </c>
      <c r="B272" s="25" t="s">
        <v>34</v>
      </c>
      <c r="C272" s="25" t="s">
        <v>15</v>
      </c>
      <c r="D272" s="26">
        <v>3829</v>
      </c>
      <c r="E272" s="27">
        <v>24</v>
      </c>
    </row>
    <row r="273" spans="1:5" ht="21" x14ac:dyDescent="0.4">
      <c r="A273" s="25" t="s">
        <v>10</v>
      </c>
      <c r="B273" s="25" t="s">
        <v>34</v>
      </c>
      <c r="C273" s="25" t="s">
        <v>22</v>
      </c>
      <c r="D273" s="26">
        <v>4053</v>
      </c>
      <c r="E273" s="27">
        <v>24</v>
      </c>
    </row>
    <row r="274" spans="1:5" ht="21" x14ac:dyDescent="0.4">
      <c r="A274" s="25" t="s">
        <v>5</v>
      </c>
      <c r="B274" s="25" t="s">
        <v>34</v>
      </c>
      <c r="C274" s="25" t="s">
        <v>27</v>
      </c>
      <c r="D274" s="26">
        <v>6986</v>
      </c>
      <c r="E274" s="27">
        <v>21</v>
      </c>
    </row>
    <row r="275" spans="1:5" ht="21" x14ac:dyDescent="0.4">
      <c r="A275" s="25" t="s">
        <v>5</v>
      </c>
      <c r="B275" s="25" t="s">
        <v>38</v>
      </c>
      <c r="C275" s="25" t="s">
        <v>32</v>
      </c>
      <c r="D275" s="26">
        <v>5075</v>
      </c>
      <c r="E275" s="27">
        <v>21</v>
      </c>
    </row>
    <row r="276" spans="1:5" ht="21" x14ac:dyDescent="0.4">
      <c r="A276" s="25" t="s">
        <v>40</v>
      </c>
      <c r="B276" s="25" t="s">
        <v>37</v>
      </c>
      <c r="C276" s="25" t="s">
        <v>19</v>
      </c>
      <c r="D276" s="26">
        <v>7693</v>
      </c>
      <c r="E276" s="27">
        <v>21</v>
      </c>
    </row>
    <row r="277" spans="1:5" ht="21" x14ac:dyDescent="0.4">
      <c r="A277" s="25" t="s">
        <v>2</v>
      </c>
      <c r="B277" s="25" t="s">
        <v>36</v>
      </c>
      <c r="C277" s="25" t="s">
        <v>16</v>
      </c>
      <c r="D277" s="26">
        <v>11417</v>
      </c>
      <c r="E277" s="27">
        <v>21</v>
      </c>
    </row>
    <row r="278" spans="1:5" ht="21" x14ac:dyDescent="0.4">
      <c r="A278" s="25" t="s">
        <v>7</v>
      </c>
      <c r="B278" s="25" t="s">
        <v>35</v>
      </c>
      <c r="C278" s="25" t="s">
        <v>27</v>
      </c>
      <c r="D278" s="26">
        <v>2478</v>
      </c>
      <c r="E278" s="27">
        <v>21</v>
      </c>
    </row>
    <row r="279" spans="1:5" ht="21" x14ac:dyDescent="0.4">
      <c r="A279" s="25" t="s">
        <v>41</v>
      </c>
      <c r="B279" s="25" t="s">
        <v>38</v>
      </c>
      <c r="C279" s="25" t="s">
        <v>25</v>
      </c>
      <c r="D279" s="26">
        <v>154</v>
      </c>
      <c r="E279" s="27">
        <v>21</v>
      </c>
    </row>
    <row r="280" spans="1:5" ht="21" x14ac:dyDescent="0.4">
      <c r="A280" s="25" t="s">
        <v>5</v>
      </c>
      <c r="B280" s="25" t="s">
        <v>37</v>
      </c>
      <c r="C280" s="25" t="s">
        <v>25</v>
      </c>
      <c r="D280" s="26">
        <v>8813</v>
      </c>
      <c r="E280" s="27">
        <v>21</v>
      </c>
    </row>
    <row r="281" spans="1:5" ht="21" x14ac:dyDescent="0.4">
      <c r="A281" s="25" t="s">
        <v>2</v>
      </c>
      <c r="B281" s="25" t="s">
        <v>37</v>
      </c>
      <c r="C281" s="25" t="s">
        <v>19</v>
      </c>
      <c r="D281" s="26">
        <v>238</v>
      </c>
      <c r="E281" s="27">
        <v>18</v>
      </c>
    </row>
    <row r="282" spans="1:5" ht="21" x14ac:dyDescent="0.4">
      <c r="A282" s="25" t="s">
        <v>3</v>
      </c>
      <c r="B282" s="25" t="s">
        <v>36</v>
      </c>
      <c r="C282" s="25" t="s">
        <v>19</v>
      </c>
      <c r="D282" s="26">
        <v>1281</v>
      </c>
      <c r="E282" s="27">
        <v>18</v>
      </c>
    </row>
    <row r="283" spans="1:5" ht="21" x14ac:dyDescent="0.4">
      <c r="A283" s="25" t="s">
        <v>3</v>
      </c>
      <c r="B283" s="25" t="s">
        <v>34</v>
      </c>
      <c r="C283" s="25" t="s">
        <v>20</v>
      </c>
      <c r="D283" s="26">
        <v>2583</v>
      </c>
      <c r="E283" s="27">
        <v>18</v>
      </c>
    </row>
    <row r="284" spans="1:5" ht="21" x14ac:dyDescent="0.4">
      <c r="A284" s="25" t="s">
        <v>5</v>
      </c>
      <c r="B284" s="25" t="s">
        <v>36</v>
      </c>
      <c r="C284" s="25" t="s">
        <v>23</v>
      </c>
      <c r="D284" s="26">
        <v>6314</v>
      </c>
      <c r="E284" s="27">
        <v>15</v>
      </c>
    </row>
    <row r="285" spans="1:5" ht="21" x14ac:dyDescent="0.4">
      <c r="A285" s="25" t="s">
        <v>2</v>
      </c>
      <c r="B285" s="25" t="s">
        <v>35</v>
      </c>
      <c r="C285" s="25" t="s">
        <v>19</v>
      </c>
      <c r="D285" s="26">
        <v>553</v>
      </c>
      <c r="E285" s="27">
        <v>15</v>
      </c>
    </row>
    <row r="286" spans="1:5" ht="21" x14ac:dyDescent="0.4">
      <c r="A286" s="25" t="s">
        <v>6</v>
      </c>
      <c r="B286" s="25" t="s">
        <v>34</v>
      </c>
      <c r="C286" s="25" t="s">
        <v>15</v>
      </c>
      <c r="D286" s="26">
        <v>1442</v>
      </c>
      <c r="E286" s="27">
        <v>15</v>
      </c>
    </row>
    <row r="287" spans="1:5" ht="21" x14ac:dyDescent="0.4">
      <c r="A287" s="25" t="s">
        <v>5</v>
      </c>
      <c r="B287" s="25" t="s">
        <v>35</v>
      </c>
      <c r="C287" s="25" t="s">
        <v>18</v>
      </c>
      <c r="D287" s="26">
        <v>2415</v>
      </c>
      <c r="E287" s="27">
        <v>15</v>
      </c>
    </row>
    <row r="288" spans="1:5" ht="21" x14ac:dyDescent="0.4">
      <c r="A288" s="25" t="s">
        <v>5</v>
      </c>
      <c r="B288" s="25" t="s">
        <v>37</v>
      </c>
      <c r="C288" s="25" t="s">
        <v>14</v>
      </c>
      <c r="D288" s="26">
        <v>4991</v>
      </c>
      <c r="E288" s="27">
        <v>12</v>
      </c>
    </row>
    <row r="289" spans="1:5" ht="21" x14ac:dyDescent="0.4">
      <c r="A289" s="25" t="s">
        <v>40</v>
      </c>
      <c r="B289" s="25" t="s">
        <v>39</v>
      </c>
      <c r="C289" s="25" t="s">
        <v>22</v>
      </c>
      <c r="D289" s="26">
        <v>5817</v>
      </c>
      <c r="E289" s="27">
        <v>12</v>
      </c>
    </row>
    <row r="290" spans="1:5" ht="21" x14ac:dyDescent="0.4">
      <c r="A290" s="25" t="s">
        <v>6</v>
      </c>
      <c r="B290" s="25" t="s">
        <v>36</v>
      </c>
      <c r="C290" s="25" t="s">
        <v>32</v>
      </c>
      <c r="D290" s="26">
        <v>6118</v>
      </c>
      <c r="E290" s="27">
        <v>9</v>
      </c>
    </row>
    <row r="291" spans="1:5" ht="21" x14ac:dyDescent="0.4">
      <c r="A291" s="25" t="s">
        <v>9</v>
      </c>
      <c r="B291" s="25" t="s">
        <v>38</v>
      </c>
      <c r="C291" s="25" t="s">
        <v>17</v>
      </c>
      <c r="D291" s="26">
        <v>2408</v>
      </c>
      <c r="E291" s="27">
        <v>9</v>
      </c>
    </row>
    <row r="292" spans="1:5" ht="21" x14ac:dyDescent="0.4">
      <c r="A292" s="25" t="s">
        <v>41</v>
      </c>
      <c r="B292" s="25" t="s">
        <v>37</v>
      </c>
      <c r="C292" s="25" t="s">
        <v>21</v>
      </c>
      <c r="D292" s="26">
        <v>2933</v>
      </c>
      <c r="E292" s="27">
        <v>9</v>
      </c>
    </row>
    <row r="293" spans="1:5" ht="21" x14ac:dyDescent="0.4">
      <c r="A293" s="25" t="s">
        <v>5</v>
      </c>
      <c r="B293" s="25" t="s">
        <v>35</v>
      </c>
      <c r="C293" s="25" t="s">
        <v>4</v>
      </c>
      <c r="D293" s="26">
        <v>2744</v>
      </c>
      <c r="E293" s="27">
        <v>9</v>
      </c>
    </row>
    <row r="294" spans="1:5" ht="21" x14ac:dyDescent="0.4">
      <c r="A294" s="25" t="s">
        <v>10</v>
      </c>
      <c r="B294" s="25" t="s">
        <v>34</v>
      </c>
      <c r="C294" s="25" t="s">
        <v>26</v>
      </c>
      <c r="D294" s="26">
        <v>4991</v>
      </c>
      <c r="E294" s="27">
        <v>9</v>
      </c>
    </row>
    <row r="295" spans="1:5" ht="21" x14ac:dyDescent="0.4">
      <c r="A295" s="25" t="s">
        <v>6</v>
      </c>
      <c r="B295" s="25" t="s">
        <v>38</v>
      </c>
      <c r="C295" s="25" t="s">
        <v>16</v>
      </c>
      <c r="D295" s="26">
        <v>938</v>
      </c>
      <c r="E295" s="27">
        <v>6</v>
      </c>
    </row>
    <row r="296" spans="1:5" ht="21" x14ac:dyDescent="0.4">
      <c r="A296" s="25" t="s">
        <v>10</v>
      </c>
      <c r="B296" s="25" t="s">
        <v>35</v>
      </c>
      <c r="C296" s="25" t="s">
        <v>15</v>
      </c>
      <c r="D296" s="26">
        <v>2562</v>
      </c>
      <c r="E296" s="27">
        <v>6</v>
      </c>
    </row>
    <row r="297" spans="1:5" ht="21" x14ac:dyDescent="0.4">
      <c r="A297" s="25" t="s">
        <v>6</v>
      </c>
      <c r="B297" s="25" t="s">
        <v>37</v>
      </c>
      <c r="C297" s="25" t="s">
        <v>26</v>
      </c>
      <c r="D297" s="26">
        <v>6818</v>
      </c>
      <c r="E297" s="27">
        <v>6</v>
      </c>
    </row>
    <row r="298" spans="1:5" ht="21" x14ac:dyDescent="0.4">
      <c r="A298" s="25" t="s">
        <v>2</v>
      </c>
      <c r="B298" s="25" t="s">
        <v>38</v>
      </c>
      <c r="C298" s="25" t="s">
        <v>4</v>
      </c>
      <c r="D298" s="26">
        <v>3549</v>
      </c>
      <c r="E298" s="27">
        <v>3</v>
      </c>
    </row>
    <row r="299" spans="1:5" ht="21" x14ac:dyDescent="0.4">
      <c r="A299" s="25" t="s">
        <v>41</v>
      </c>
      <c r="B299" s="25" t="s">
        <v>38</v>
      </c>
      <c r="C299" s="25" t="s">
        <v>22</v>
      </c>
      <c r="D299" s="26">
        <v>5915</v>
      </c>
      <c r="E299" s="27">
        <v>3</v>
      </c>
    </row>
    <row r="300" spans="1:5" ht="21" x14ac:dyDescent="0.4">
      <c r="A300" s="25" t="s">
        <v>5</v>
      </c>
      <c r="B300" s="25" t="s">
        <v>36</v>
      </c>
      <c r="C300" s="25" t="s">
        <v>18</v>
      </c>
      <c r="D300" s="26">
        <v>6111</v>
      </c>
      <c r="E300" s="27">
        <v>3</v>
      </c>
    </row>
    <row r="301" spans="1:5" ht="21" x14ac:dyDescent="0.4">
      <c r="A301" s="25" t="s">
        <v>6</v>
      </c>
      <c r="B301" s="25" t="s">
        <v>39</v>
      </c>
      <c r="C301" s="25" t="s">
        <v>24</v>
      </c>
      <c r="D301" s="26">
        <v>2989</v>
      </c>
      <c r="E301" s="27">
        <v>3</v>
      </c>
    </row>
    <row r="302" spans="1:5" ht="21" x14ac:dyDescent="0.4">
      <c r="A302" s="25" t="s">
        <v>7</v>
      </c>
      <c r="B302" s="25" t="s">
        <v>37</v>
      </c>
      <c r="C302" s="25" t="s">
        <v>26</v>
      </c>
      <c r="D302" s="26">
        <v>5306</v>
      </c>
      <c r="E302" s="27">
        <v>0</v>
      </c>
    </row>
  </sheetData>
  <conditionalFormatting sqref="E3:E302">
    <cfRule type="duplicateValues" dxfId="73" priority="3"/>
  </conditionalFormatting>
  <conditionalFormatting sqref="D3:D30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election activeCell="H16" sqref="H16"/>
    </sheetView>
  </sheetViews>
  <sheetFormatPr defaultRowHeight="14.4" x14ac:dyDescent="0.3"/>
  <cols>
    <col min="2" max="2" width="15" customWidth="1"/>
    <col min="3" max="3" width="18.44140625" bestFit="1" customWidth="1"/>
    <col min="4" max="4" width="9.21875" customWidth="1"/>
    <col min="5" max="5" width="9.77734375" bestFit="1" customWidth="1"/>
    <col min="11" max="11" width="16.77734375" customWidth="1"/>
    <col min="12" max="12" width="20.6640625" customWidth="1"/>
    <col min="13" max="13" width="14.21875" customWidth="1"/>
  </cols>
  <sheetData>
    <row r="1" spans="1:13" ht="39.6" x14ac:dyDescent="0.3">
      <c r="A1" s="14"/>
      <c r="B1" s="14">
        <v>3</v>
      </c>
      <c r="C1" s="3" t="str">
        <f>[1]Data!L14</f>
        <v>Sales by country (with formulas)</v>
      </c>
      <c r="D1" s="2"/>
      <c r="E1" s="2"/>
      <c r="F1" s="2"/>
      <c r="G1" s="2"/>
      <c r="H1" s="2"/>
      <c r="I1" s="2"/>
      <c r="J1" s="2"/>
    </row>
    <row r="3" spans="1:13" ht="21" x14ac:dyDescent="0.4">
      <c r="B3" s="39" t="s">
        <v>73</v>
      </c>
      <c r="C3" s="39" t="s">
        <v>1</v>
      </c>
      <c r="D3" s="30"/>
      <c r="E3" s="39" t="s">
        <v>72</v>
      </c>
    </row>
    <row r="4" spans="1:13" ht="21" x14ac:dyDescent="0.4">
      <c r="B4" s="29" t="s">
        <v>34</v>
      </c>
      <c r="C4" s="31">
        <f>SUMIFS(data[Amount],data[Geography],B4)</f>
        <v>252469</v>
      </c>
      <c r="D4" s="32">
        <f>C4</f>
        <v>252469</v>
      </c>
      <c r="E4" s="33">
        <f>SUMIFS(data[Units],data[Geography],B4)</f>
        <v>8760</v>
      </c>
    </row>
    <row r="5" spans="1:13" ht="21" x14ac:dyDescent="0.4">
      <c r="B5" s="29" t="s">
        <v>36</v>
      </c>
      <c r="C5" s="31">
        <f>SUMIFS(data[Amount],data[Geography],B5)</f>
        <v>237944</v>
      </c>
      <c r="D5" s="32">
        <f t="shared" ref="D5:D9" si="0">C5</f>
        <v>237944</v>
      </c>
      <c r="E5" s="33">
        <f>SUMIFS(data[Units],data[Geography],B5)</f>
        <v>7302</v>
      </c>
      <c r="K5" s="37" t="s">
        <v>73</v>
      </c>
      <c r="L5" s="37" t="s">
        <v>1</v>
      </c>
      <c r="M5" s="37" t="s">
        <v>72</v>
      </c>
    </row>
    <row r="6" spans="1:13" ht="21" x14ac:dyDescent="0.4">
      <c r="B6" s="28" t="s">
        <v>37</v>
      </c>
      <c r="C6" s="31">
        <f>SUMIFS(data[Amount],data[Geography],B6)</f>
        <v>218813</v>
      </c>
      <c r="D6" s="32">
        <f t="shared" si="0"/>
        <v>218813</v>
      </c>
      <c r="E6" s="33">
        <f>SUMIFS(data[Units],data[Geography],B6)</f>
        <v>7431</v>
      </c>
      <c r="K6" s="28" t="s">
        <v>37</v>
      </c>
      <c r="L6" s="32">
        <f>SUMIFS(data[Amount],data[Geography],K6)</f>
        <v>218813</v>
      </c>
      <c r="M6" s="27">
        <f>SUMIFS(data[Units],data[Geography],K6)</f>
        <v>7431</v>
      </c>
    </row>
    <row r="7" spans="1:13" ht="21" x14ac:dyDescent="0.4">
      <c r="B7" s="29" t="s">
        <v>35</v>
      </c>
      <c r="C7" s="31">
        <f>SUMIFS(data[Amount],data[Geography],B7)</f>
        <v>189434</v>
      </c>
      <c r="D7" s="32">
        <f t="shared" si="0"/>
        <v>189434</v>
      </c>
      <c r="E7" s="33">
        <f>SUMIFS(data[Units],data[Geography],B7)</f>
        <v>10158</v>
      </c>
      <c r="K7" s="29" t="s">
        <v>35</v>
      </c>
      <c r="L7" s="32">
        <f>SUMIFS(data[Amount],data[Geography],K7)</f>
        <v>189434</v>
      </c>
      <c r="M7" s="27">
        <f>SUMIFS(data[Units],data[Geography],K7)</f>
        <v>10158</v>
      </c>
    </row>
    <row r="8" spans="1:13" ht="21" x14ac:dyDescent="0.4">
      <c r="B8" s="28" t="s">
        <v>39</v>
      </c>
      <c r="C8" s="31">
        <f>SUMIFS(data[Amount],data[Geography],B8)</f>
        <v>173530</v>
      </c>
      <c r="D8" s="32">
        <f t="shared" si="0"/>
        <v>173530</v>
      </c>
      <c r="E8" s="33">
        <f>SUMIFS(data[Units],data[Geography],B8)</f>
        <v>5745</v>
      </c>
      <c r="K8" s="29" t="s">
        <v>36</v>
      </c>
      <c r="L8" s="32">
        <f>SUMIFS(data[Amount],data[Geography],K8)</f>
        <v>237944</v>
      </c>
      <c r="M8" s="27">
        <f>SUMIFS(data[Units],data[Geography],K8)</f>
        <v>7302</v>
      </c>
    </row>
    <row r="9" spans="1:13" ht="21" x14ac:dyDescent="0.4">
      <c r="B9" s="34" t="s">
        <v>38</v>
      </c>
      <c r="C9" s="35">
        <f>SUMIFS(data[Amount],data[Geography],B9)</f>
        <v>168679</v>
      </c>
      <c r="D9" s="32">
        <f t="shared" si="0"/>
        <v>168679</v>
      </c>
      <c r="E9" s="36">
        <f>SUMIFS(data[Units],data[Geography],B9)</f>
        <v>6264</v>
      </c>
      <c r="K9" s="28" t="s">
        <v>39</v>
      </c>
      <c r="L9" s="32">
        <f>SUMIFS(data[Amount],data[Geography],K9)</f>
        <v>173530</v>
      </c>
      <c r="M9" s="27">
        <f>SUMIFS(data[Units],data[Geography],K9)</f>
        <v>5745</v>
      </c>
    </row>
    <row r="10" spans="1:13" ht="21" x14ac:dyDescent="0.4">
      <c r="K10" s="28" t="s">
        <v>38</v>
      </c>
      <c r="L10" s="32">
        <f>SUMIFS(data[Amount],data[Geography],K10)</f>
        <v>168679</v>
      </c>
      <c r="M10" s="27">
        <f>SUMIFS(data[Units],data[Geography],K10)</f>
        <v>6264</v>
      </c>
    </row>
    <row r="11" spans="1:13" ht="21" x14ac:dyDescent="0.4">
      <c r="K11" s="29" t="s">
        <v>34</v>
      </c>
      <c r="L11" s="32">
        <f>SUMIFS(data[Amount],data[Geography],K11)</f>
        <v>252469</v>
      </c>
      <c r="M11" s="27">
        <f>SUMIFS(data[Units],data[Geography],K11)</f>
        <v>8760</v>
      </c>
    </row>
    <row r="12" spans="1:13" x14ac:dyDescent="0.3">
      <c r="G12" s="38"/>
    </row>
  </sheetData>
  <conditionalFormatting sqref="D4:D9">
    <cfRule type="dataBar" priority="1">
      <dataBar showValue="0">
        <cfvo type="min"/>
        <cfvo type="max"/>
        <color theme="7" tint="0.39997558519241921"/>
      </dataBar>
      <extLst>
        <ext xmlns:x14="http://schemas.microsoft.com/office/spreadsheetml/2009/9/main" uri="{B025F937-C7B1-47D3-B67F-A62EFF666E3E}">
          <x14:id>{F0FC8EAD-5434-4099-B227-85315D4B7857}</x14:id>
        </ext>
      </extLst>
    </cfRule>
    <cfRule type="dataBar" priority="2">
      <dataBar>
        <cfvo type="min"/>
        <cfvo type="max"/>
        <color rgb="FF63C384"/>
      </dataBar>
      <extLst>
        <ext xmlns:x14="http://schemas.microsoft.com/office/spreadsheetml/2009/9/main" uri="{B025F937-C7B1-47D3-B67F-A62EFF666E3E}">
          <x14:id>{F32F53A4-4332-4F80-A728-3676E441CD9A}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0FC8EAD-5434-4099-B227-85315D4B7857}">
            <x14:dataBar minLength="0" maxLength="100" gradient="0">
              <x14:cfvo type="autoMin"/>
              <x14:cfvo type="autoMax"/>
              <x14:negativeFillColor rgb="FFFF0000"/>
              <x14:axisColor rgb="FF000000"/>
            </x14:dataBar>
          </x14:cfRule>
          <x14:cfRule type="dataBar" id="{F32F53A4-4332-4F80-A728-3676E441CD9A}">
            <x14:dataBar minLength="0" maxLength="100" border="1" negativeBarBorderColorSameAsPositive="0">
              <x14:cfvo type="autoMin"/>
              <x14:cfvo type="autoMax"/>
              <x14:borderColor rgb="FF63C384"/>
              <x14:negativeFillColor rgb="FFFF0000"/>
              <x14:negativeBorder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H17" sqref="H17"/>
    </sheetView>
  </sheetViews>
  <sheetFormatPr defaultRowHeight="14.4" x14ac:dyDescent="0.3"/>
  <cols>
    <col min="3" max="3" width="12.44140625" customWidth="1"/>
    <col min="4" max="4" width="13.6640625" customWidth="1"/>
    <col min="5" max="5" width="1.44140625" customWidth="1"/>
    <col min="6" max="6" width="11.33203125" bestFit="1" customWidth="1"/>
  </cols>
  <sheetData>
    <row r="1" spans="1:9" ht="39.6" x14ac:dyDescent="0.3">
      <c r="A1" s="14"/>
      <c r="B1" s="14">
        <v>4</v>
      </c>
      <c r="C1" s="3" t="str">
        <f>[1]Data!L15</f>
        <v>Sales by country (with pivots)</v>
      </c>
      <c r="D1" s="2"/>
      <c r="E1" s="2"/>
      <c r="F1" s="2"/>
      <c r="G1" s="2"/>
      <c r="H1" s="2"/>
      <c r="I1" s="2"/>
    </row>
    <row r="4" spans="1:9" ht="21" x14ac:dyDescent="0.4">
      <c r="C4" s="45" t="s">
        <v>61</v>
      </c>
      <c r="D4" s="25" t="s">
        <v>62</v>
      </c>
      <c r="E4" s="25" t="s">
        <v>64</v>
      </c>
      <c r="F4" s="25" t="s">
        <v>63</v>
      </c>
    </row>
    <row r="5" spans="1:9" ht="21" x14ac:dyDescent="0.4">
      <c r="C5" s="46" t="s">
        <v>36</v>
      </c>
      <c r="D5" s="47">
        <v>39242</v>
      </c>
      <c r="E5" s="48">
        <v>39242</v>
      </c>
      <c r="F5" s="48">
        <v>1482</v>
      </c>
    </row>
    <row r="6" spans="1:9" ht="21" x14ac:dyDescent="0.4">
      <c r="C6" s="46" t="s">
        <v>37</v>
      </c>
      <c r="D6" s="47">
        <v>17283</v>
      </c>
      <c r="E6" s="48">
        <v>17283</v>
      </c>
      <c r="F6" s="48">
        <v>882</v>
      </c>
    </row>
    <row r="7" spans="1:9" ht="21" x14ac:dyDescent="0.4">
      <c r="C7" s="46" t="s">
        <v>34</v>
      </c>
      <c r="D7" s="47">
        <v>15855</v>
      </c>
      <c r="E7" s="48">
        <v>15855</v>
      </c>
      <c r="F7" s="48">
        <v>708</v>
      </c>
    </row>
    <row r="8" spans="1:9" ht="21" x14ac:dyDescent="0.4">
      <c r="C8" s="46" t="s">
        <v>35</v>
      </c>
      <c r="D8" s="47">
        <v>15785</v>
      </c>
      <c r="E8" s="48">
        <v>15785</v>
      </c>
      <c r="F8" s="48">
        <v>699</v>
      </c>
    </row>
    <row r="9" spans="1:9" ht="21" x14ac:dyDescent="0.4">
      <c r="C9" s="46" t="s">
        <v>38</v>
      </c>
      <c r="D9" s="47">
        <v>6069</v>
      </c>
      <c r="E9" s="48">
        <v>6069</v>
      </c>
      <c r="F9" s="48">
        <v>24</v>
      </c>
    </row>
    <row r="10" spans="1:9" ht="21" x14ac:dyDescent="0.4">
      <c r="C10" s="46" t="s">
        <v>39</v>
      </c>
      <c r="D10" s="47">
        <v>3976</v>
      </c>
      <c r="E10" s="48">
        <v>3976</v>
      </c>
      <c r="F10" s="48">
        <v>72</v>
      </c>
    </row>
  </sheetData>
  <conditionalFormatting pivot="1" sqref="E5:E10">
    <cfRule type="dataBar" priority="1">
      <dataBar showValue="0">
        <cfvo type="min"/>
        <cfvo type="max"/>
        <color theme="9" tint="-0.249977111117893"/>
      </dataBar>
      <extLst>
        <ext xmlns:x14="http://schemas.microsoft.com/office/spreadsheetml/2009/9/main" uri="{B025F937-C7B1-47D3-B67F-A62EFF666E3E}">
          <x14:id>{0CE59318-594F-4101-965B-B13AFDAC4717}</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0CE59318-594F-4101-965B-B13AFDAC4717}">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I8" sqref="I8"/>
    </sheetView>
  </sheetViews>
  <sheetFormatPr defaultRowHeight="14.4" x14ac:dyDescent="0.3"/>
  <cols>
    <col min="2" max="2" width="31.5546875" customWidth="1"/>
    <col min="3" max="3" width="25.109375" customWidth="1"/>
    <col min="4" max="4" width="12" customWidth="1"/>
    <col min="5" max="5" width="14.6640625" customWidth="1"/>
  </cols>
  <sheetData>
    <row r="2" spans="2:6" ht="39.6" x14ac:dyDescent="0.7">
      <c r="B2" s="14">
        <v>5</v>
      </c>
      <c r="C2" s="19" t="s">
        <v>52</v>
      </c>
      <c r="D2" s="2"/>
      <c r="E2" s="2"/>
      <c r="F2" s="2"/>
    </row>
    <row r="4" spans="2:6" ht="21" x14ac:dyDescent="0.4">
      <c r="B4" s="45" t="s">
        <v>61</v>
      </c>
      <c r="C4" s="25" t="s">
        <v>66</v>
      </c>
    </row>
    <row r="5" spans="2:6" ht="21" x14ac:dyDescent="0.4">
      <c r="B5" s="46" t="s">
        <v>15</v>
      </c>
      <c r="C5" s="49">
        <v>44.990867579908674</v>
      </c>
    </row>
    <row r="6" spans="2:6" ht="21" x14ac:dyDescent="0.4">
      <c r="B6" s="46" t="s">
        <v>33</v>
      </c>
      <c r="C6" s="49">
        <v>37.303128371089535</v>
      </c>
    </row>
    <row r="7" spans="2:6" ht="21" x14ac:dyDescent="0.4">
      <c r="B7" s="46" t="s">
        <v>24</v>
      </c>
      <c r="C7" s="49">
        <v>33.88697318007663</v>
      </c>
    </row>
    <row r="8" spans="2:6" ht="21" x14ac:dyDescent="0.4">
      <c r="B8" s="46" t="s">
        <v>26</v>
      </c>
      <c r="C8" s="49">
        <v>32.807189542483663</v>
      </c>
    </row>
    <row r="9" spans="2:6" ht="21" x14ac:dyDescent="0.4">
      <c r="B9" s="46" t="s">
        <v>22</v>
      </c>
      <c r="C9" s="49">
        <v>32.301656920077974</v>
      </c>
    </row>
    <row r="10" spans="2:6" ht="21" x14ac:dyDescent="0.4">
      <c r="B10" s="46" t="s">
        <v>65</v>
      </c>
      <c r="C10" s="49">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5"/>
  <sheetViews>
    <sheetView topLeftCell="A19" workbookViewId="0">
      <selection activeCell="L25" sqref="L25"/>
    </sheetView>
  </sheetViews>
  <sheetFormatPr defaultRowHeight="14.4" x14ac:dyDescent="0.3"/>
  <cols>
    <col min="14" max="14" width="23.88671875" customWidth="1"/>
    <col min="15" max="15" width="23.77734375" customWidth="1"/>
    <col min="16" max="16" width="24.44140625" customWidth="1"/>
    <col min="17" max="17" width="13.88671875" customWidth="1"/>
    <col min="18" max="18" width="19.5546875" customWidth="1"/>
  </cols>
  <sheetData>
    <row r="2" spans="2:18" ht="39.6" x14ac:dyDescent="0.7">
      <c r="B2" s="14">
        <v>6</v>
      </c>
      <c r="C2" s="19" t="s">
        <v>53</v>
      </c>
      <c r="D2" s="20"/>
      <c r="E2" s="20"/>
      <c r="F2" s="20"/>
      <c r="G2" s="2"/>
      <c r="H2" s="2"/>
      <c r="I2" s="2"/>
      <c r="J2" s="2"/>
      <c r="K2" s="2"/>
      <c r="L2" s="2"/>
    </row>
    <row r="3" spans="2:18" x14ac:dyDescent="0.3">
      <c r="N3" s="6" t="s">
        <v>11</v>
      </c>
      <c r="O3" s="6" t="s">
        <v>12</v>
      </c>
      <c r="P3" s="6" t="s">
        <v>0</v>
      </c>
      <c r="Q3" s="10" t="s">
        <v>1</v>
      </c>
      <c r="R3" s="10" t="s">
        <v>48</v>
      </c>
    </row>
    <row r="4" spans="2:18" ht="21" x14ac:dyDescent="0.4">
      <c r="N4" s="25" t="s">
        <v>40</v>
      </c>
      <c r="O4" s="25" t="s">
        <v>37</v>
      </c>
      <c r="P4" s="25" t="s">
        <v>30</v>
      </c>
      <c r="Q4" s="26">
        <v>1624</v>
      </c>
      <c r="R4" s="27">
        <v>114</v>
      </c>
    </row>
    <row r="5" spans="2:18" ht="21" x14ac:dyDescent="0.4">
      <c r="N5" s="25" t="s">
        <v>8</v>
      </c>
      <c r="O5" s="25" t="s">
        <v>35</v>
      </c>
      <c r="P5" s="25" t="s">
        <v>32</v>
      </c>
      <c r="Q5" s="26">
        <v>6706</v>
      </c>
      <c r="R5" s="27">
        <v>459</v>
      </c>
    </row>
    <row r="6" spans="2:18" ht="21" x14ac:dyDescent="0.4">
      <c r="N6" s="25" t="s">
        <v>9</v>
      </c>
      <c r="O6" s="25" t="s">
        <v>35</v>
      </c>
      <c r="P6" s="25" t="s">
        <v>4</v>
      </c>
      <c r="Q6" s="26">
        <v>959</v>
      </c>
      <c r="R6" s="27">
        <v>147</v>
      </c>
    </row>
    <row r="7" spans="2:18" ht="21" x14ac:dyDescent="0.4">
      <c r="N7" s="25" t="s">
        <v>41</v>
      </c>
      <c r="O7" s="25" t="s">
        <v>36</v>
      </c>
      <c r="P7" s="25" t="s">
        <v>18</v>
      </c>
      <c r="Q7" s="26">
        <v>9632</v>
      </c>
      <c r="R7" s="27">
        <v>288</v>
      </c>
    </row>
    <row r="8" spans="2:18" ht="21" x14ac:dyDescent="0.4">
      <c r="N8" s="25" t="s">
        <v>6</v>
      </c>
      <c r="O8" s="25" t="s">
        <v>39</v>
      </c>
      <c r="P8" s="25" t="s">
        <v>25</v>
      </c>
      <c r="Q8" s="26">
        <v>2100</v>
      </c>
      <c r="R8" s="27">
        <v>414</v>
      </c>
    </row>
    <row r="9" spans="2:18" ht="21" x14ac:dyDescent="0.4">
      <c r="N9" s="25" t="s">
        <v>40</v>
      </c>
      <c r="O9" s="25" t="s">
        <v>35</v>
      </c>
      <c r="P9" s="25" t="s">
        <v>33</v>
      </c>
      <c r="Q9" s="26">
        <v>8869</v>
      </c>
      <c r="R9" s="27">
        <v>432</v>
      </c>
    </row>
    <row r="10" spans="2:18" ht="21" x14ac:dyDescent="0.4">
      <c r="N10" s="25" t="s">
        <v>6</v>
      </c>
      <c r="O10" s="25" t="s">
        <v>38</v>
      </c>
      <c r="P10" s="25" t="s">
        <v>31</v>
      </c>
      <c r="Q10" s="26">
        <v>2681</v>
      </c>
      <c r="R10" s="27">
        <v>54</v>
      </c>
    </row>
    <row r="11" spans="2:18" ht="21" x14ac:dyDescent="0.4">
      <c r="N11" s="25" t="s">
        <v>8</v>
      </c>
      <c r="O11" s="25" t="s">
        <v>35</v>
      </c>
      <c r="P11" s="25" t="s">
        <v>22</v>
      </c>
      <c r="Q11" s="26">
        <v>5012</v>
      </c>
      <c r="R11" s="27">
        <v>210</v>
      </c>
    </row>
    <row r="12" spans="2:18" ht="21" x14ac:dyDescent="0.4">
      <c r="N12" s="25" t="s">
        <v>7</v>
      </c>
      <c r="O12" s="25" t="s">
        <v>38</v>
      </c>
      <c r="P12" s="25" t="s">
        <v>14</v>
      </c>
      <c r="Q12" s="26">
        <v>1281</v>
      </c>
      <c r="R12" s="27">
        <v>75</v>
      </c>
    </row>
    <row r="13" spans="2:18" ht="21" x14ac:dyDescent="0.4">
      <c r="N13" s="25" t="s">
        <v>5</v>
      </c>
      <c r="O13" s="25" t="s">
        <v>37</v>
      </c>
      <c r="P13" s="25" t="s">
        <v>14</v>
      </c>
      <c r="Q13" s="26">
        <v>4991</v>
      </c>
      <c r="R13" s="27">
        <v>12</v>
      </c>
    </row>
    <row r="14" spans="2:18" ht="21" x14ac:dyDescent="0.4">
      <c r="N14" s="25" t="s">
        <v>2</v>
      </c>
      <c r="O14" s="25" t="s">
        <v>39</v>
      </c>
      <c r="P14" s="25" t="s">
        <v>25</v>
      </c>
      <c r="Q14" s="26">
        <v>1785</v>
      </c>
      <c r="R14" s="27">
        <v>462</v>
      </c>
    </row>
    <row r="15" spans="2:18" ht="21" x14ac:dyDescent="0.4">
      <c r="N15" s="25" t="s">
        <v>3</v>
      </c>
      <c r="O15" s="25" t="s">
        <v>37</v>
      </c>
      <c r="P15" s="25" t="s">
        <v>17</v>
      </c>
      <c r="Q15" s="26">
        <v>3983</v>
      </c>
      <c r="R15" s="27">
        <v>144</v>
      </c>
    </row>
    <row r="16" spans="2:18" ht="21" x14ac:dyDescent="0.4">
      <c r="N16" s="25" t="s">
        <v>9</v>
      </c>
      <c r="O16" s="25" t="s">
        <v>38</v>
      </c>
      <c r="P16" s="25" t="s">
        <v>16</v>
      </c>
      <c r="Q16" s="26">
        <v>2646</v>
      </c>
      <c r="R16" s="27">
        <v>120</v>
      </c>
    </row>
    <row r="17" spans="14:18" ht="21" x14ac:dyDescent="0.4">
      <c r="N17" s="25" t="s">
        <v>2</v>
      </c>
      <c r="O17" s="25" t="s">
        <v>34</v>
      </c>
      <c r="P17" s="25" t="s">
        <v>13</v>
      </c>
      <c r="Q17" s="26">
        <v>252</v>
      </c>
      <c r="R17" s="27">
        <v>54</v>
      </c>
    </row>
    <row r="18" spans="14:18" ht="21" x14ac:dyDescent="0.4">
      <c r="N18" s="25" t="s">
        <v>3</v>
      </c>
      <c r="O18" s="25" t="s">
        <v>35</v>
      </c>
      <c r="P18" s="25" t="s">
        <v>25</v>
      </c>
      <c r="Q18" s="26">
        <v>2464</v>
      </c>
      <c r="R18" s="27">
        <v>234</v>
      </c>
    </row>
    <row r="19" spans="14:18" ht="21" x14ac:dyDescent="0.4">
      <c r="N19" s="25" t="s">
        <v>3</v>
      </c>
      <c r="O19" s="25" t="s">
        <v>35</v>
      </c>
      <c r="P19" s="25" t="s">
        <v>29</v>
      </c>
      <c r="Q19" s="26">
        <v>2114</v>
      </c>
      <c r="R19" s="27">
        <v>66</v>
      </c>
    </row>
    <row r="20" spans="14:18" ht="21" x14ac:dyDescent="0.4">
      <c r="N20" s="25" t="s">
        <v>6</v>
      </c>
      <c r="O20" s="25" t="s">
        <v>37</v>
      </c>
      <c r="P20" s="25" t="s">
        <v>31</v>
      </c>
      <c r="Q20" s="26">
        <v>7693</v>
      </c>
      <c r="R20" s="27">
        <v>87</v>
      </c>
    </row>
    <row r="21" spans="14:18" ht="21" x14ac:dyDescent="0.4">
      <c r="N21" s="25" t="s">
        <v>5</v>
      </c>
      <c r="O21" s="25" t="s">
        <v>34</v>
      </c>
      <c r="P21" s="25" t="s">
        <v>20</v>
      </c>
      <c r="Q21" s="26">
        <v>15610</v>
      </c>
      <c r="R21" s="27">
        <v>339</v>
      </c>
    </row>
    <row r="22" spans="14:18" ht="21" x14ac:dyDescent="0.4">
      <c r="N22" s="25" t="s">
        <v>41</v>
      </c>
      <c r="O22" s="25" t="s">
        <v>34</v>
      </c>
      <c r="P22" s="25" t="s">
        <v>22</v>
      </c>
      <c r="Q22" s="26">
        <v>336</v>
      </c>
      <c r="R22" s="27">
        <v>144</v>
      </c>
    </row>
    <row r="23" spans="14:18" ht="21" x14ac:dyDescent="0.4">
      <c r="N23" s="25" t="s">
        <v>2</v>
      </c>
      <c r="O23" s="25" t="s">
        <v>39</v>
      </c>
      <c r="P23" s="25" t="s">
        <v>20</v>
      </c>
      <c r="Q23" s="26">
        <v>9443</v>
      </c>
      <c r="R23" s="27">
        <v>162</v>
      </c>
    </row>
    <row r="24" spans="14:18" ht="21" x14ac:dyDescent="0.4">
      <c r="N24" s="25" t="s">
        <v>9</v>
      </c>
      <c r="O24" s="25" t="s">
        <v>34</v>
      </c>
      <c r="P24" s="25" t="s">
        <v>23</v>
      </c>
      <c r="Q24" s="26">
        <v>8155</v>
      </c>
      <c r="R24" s="27">
        <v>90</v>
      </c>
    </row>
    <row r="25" spans="14:18" ht="21" x14ac:dyDescent="0.4">
      <c r="N25" s="25" t="s">
        <v>8</v>
      </c>
      <c r="O25" s="25" t="s">
        <v>38</v>
      </c>
      <c r="P25" s="25" t="s">
        <v>23</v>
      </c>
      <c r="Q25" s="26">
        <v>1701</v>
      </c>
      <c r="R25" s="27">
        <v>234</v>
      </c>
    </row>
    <row r="26" spans="14:18" ht="21" x14ac:dyDescent="0.4">
      <c r="N26" s="25" t="s">
        <v>10</v>
      </c>
      <c r="O26" s="25" t="s">
        <v>38</v>
      </c>
      <c r="P26" s="25" t="s">
        <v>22</v>
      </c>
      <c r="Q26" s="26">
        <v>2205</v>
      </c>
      <c r="R26" s="27">
        <v>141</v>
      </c>
    </row>
    <row r="27" spans="14:18" ht="21" x14ac:dyDescent="0.4">
      <c r="N27" s="25" t="s">
        <v>8</v>
      </c>
      <c r="O27" s="25" t="s">
        <v>37</v>
      </c>
      <c r="P27" s="25" t="s">
        <v>19</v>
      </c>
      <c r="Q27" s="26">
        <v>1771</v>
      </c>
      <c r="R27" s="27">
        <v>204</v>
      </c>
    </row>
    <row r="28" spans="14:18" ht="21" x14ac:dyDescent="0.4">
      <c r="N28" s="25" t="s">
        <v>41</v>
      </c>
      <c r="O28" s="25" t="s">
        <v>35</v>
      </c>
      <c r="P28" s="25" t="s">
        <v>15</v>
      </c>
      <c r="Q28" s="26">
        <v>2114</v>
      </c>
      <c r="R28" s="27">
        <v>186</v>
      </c>
    </row>
    <row r="29" spans="14:18" ht="21" x14ac:dyDescent="0.4">
      <c r="N29" s="25" t="s">
        <v>41</v>
      </c>
      <c r="O29" s="25" t="s">
        <v>36</v>
      </c>
      <c r="P29" s="25" t="s">
        <v>13</v>
      </c>
      <c r="Q29" s="26">
        <v>10311</v>
      </c>
      <c r="R29" s="27">
        <v>231</v>
      </c>
    </row>
    <row r="30" spans="14:18" ht="21" x14ac:dyDescent="0.4">
      <c r="N30" s="25" t="s">
        <v>3</v>
      </c>
      <c r="O30" s="25" t="s">
        <v>39</v>
      </c>
      <c r="P30" s="25" t="s">
        <v>16</v>
      </c>
      <c r="Q30" s="26">
        <v>21</v>
      </c>
      <c r="R30" s="27">
        <v>168</v>
      </c>
    </row>
    <row r="31" spans="14:18" ht="21" x14ac:dyDescent="0.4">
      <c r="N31" s="25" t="s">
        <v>10</v>
      </c>
      <c r="O31" s="25" t="s">
        <v>35</v>
      </c>
      <c r="P31" s="25" t="s">
        <v>20</v>
      </c>
      <c r="Q31" s="26">
        <v>1974</v>
      </c>
      <c r="R31" s="27">
        <v>195</v>
      </c>
    </row>
    <row r="32" spans="14:18" ht="21" x14ac:dyDescent="0.4">
      <c r="N32" s="25" t="s">
        <v>5</v>
      </c>
      <c r="O32" s="25" t="s">
        <v>36</v>
      </c>
      <c r="P32" s="25" t="s">
        <v>23</v>
      </c>
      <c r="Q32" s="26">
        <v>6314</v>
      </c>
      <c r="R32" s="27">
        <v>15</v>
      </c>
    </row>
    <row r="33" spans="14:18" ht="21" x14ac:dyDescent="0.4">
      <c r="N33" s="25" t="s">
        <v>10</v>
      </c>
      <c r="O33" s="25" t="s">
        <v>37</v>
      </c>
      <c r="P33" s="25" t="s">
        <v>23</v>
      </c>
      <c r="Q33" s="26">
        <v>4683</v>
      </c>
      <c r="R33" s="27">
        <v>30</v>
      </c>
    </row>
    <row r="34" spans="14:18" ht="21" x14ac:dyDescent="0.4">
      <c r="N34" s="25" t="s">
        <v>41</v>
      </c>
      <c r="O34" s="25" t="s">
        <v>37</v>
      </c>
      <c r="P34" s="25" t="s">
        <v>24</v>
      </c>
      <c r="Q34" s="26">
        <v>6398</v>
      </c>
      <c r="R34" s="27">
        <v>102</v>
      </c>
    </row>
    <row r="35" spans="14:18" ht="21" x14ac:dyDescent="0.4">
      <c r="N35" s="25" t="s">
        <v>2</v>
      </c>
      <c r="O35" s="25" t="s">
        <v>35</v>
      </c>
      <c r="P35" s="25" t="s">
        <v>19</v>
      </c>
      <c r="Q35" s="26">
        <v>553</v>
      </c>
      <c r="R35" s="27">
        <v>15</v>
      </c>
    </row>
    <row r="36" spans="14:18" ht="21" x14ac:dyDescent="0.4">
      <c r="N36" s="25" t="s">
        <v>8</v>
      </c>
      <c r="O36" s="25" t="s">
        <v>39</v>
      </c>
      <c r="P36" s="25" t="s">
        <v>30</v>
      </c>
      <c r="Q36" s="26">
        <v>7021</v>
      </c>
      <c r="R36" s="27">
        <v>183</v>
      </c>
    </row>
    <row r="37" spans="14:18" ht="21" x14ac:dyDescent="0.4">
      <c r="N37" s="25" t="s">
        <v>40</v>
      </c>
      <c r="O37" s="25" t="s">
        <v>39</v>
      </c>
      <c r="P37" s="25" t="s">
        <v>22</v>
      </c>
      <c r="Q37" s="26">
        <v>5817</v>
      </c>
      <c r="R37" s="27">
        <v>12</v>
      </c>
    </row>
    <row r="38" spans="14:18" ht="21" x14ac:dyDescent="0.4">
      <c r="N38" s="25" t="s">
        <v>41</v>
      </c>
      <c r="O38" s="25" t="s">
        <v>39</v>
      </c>
      <c r="P38" s="25" t="s">
        <v>14</v>
      </c>
      <c r="Q38" s="26">
        <v>3976</v>
      </c>
      <c r="R38" s="27">
        <v>72</v>
      </c>
    </row>
    <row r="39" spans="14:18" ht="21" x14ac:dyDescent="0.4">
      <c r="N39" s="25" t="s">
        <v>6</v>
      </c>
      <c r="O39" s="25" t="s">
        <v>38</v>
      </c>
      <c r="P39" s="25" t="s">
        <v>27</v>
      </c>
      <c r="Q39" s="26">
        <v>1134</v>
      </c>
      <c r="R39" s="27">
        <v>282</v>
      </c>
    </row>
    <row r="40" spans="14:18" ht="21" x14ac:dyDescent="0.4">
      <c r="N40" s="25" t="s">
        <v>2</v>
      </c>
      <c r="O40" s="25" t="s">
        <v>39</v>
      </c>
      <c r="P40" s="25" t="s">
        <v>28</v>
      </c>
      <c r="Q40" s="26">
        <v>6027</v>
      </c>
      <c r="R40" s="27">
        <v>144</v>
      </c>
    </row>
    <row r="41" spans="14:18" ht="21" x14ac:dyDescent="0.4">
      <c r="N41" s="25" t="s">
        <v>6</v>
      </c>
      <c r="O41" s="25" t="s">
        <v>37</v>
      </c>
      <c r="P41" s="25" t="s">
        <v>16</v>
      </c>
      <c r="Q41" s="26">
        <v>1904</v>
      </c>
      <c r="R41" s="27">
        <v>405</v>
      </c>
    </row>
    <row r="42" spans="14:18" ht="21" x14ac:dyDescent="0.4">
      <c r="N42" s="25" t="s">
        <v>7</v>
      </c>
      <c r="O42" s="25" t="s">
        <v>34</v>
      </c>
      <c r="P42" s="25" t="s">
        <v>32</v>
      </c>
      <c r="Q42" s="26">
        <v>3262</v>
      </c>
      <c r="R42" s="27">
        <v>75</v>
      </c>
    </row>
    <row r="43" spans="14:18" ht="21" x14ac:dyDescent="0.4">
      <c r="N43" s="25" t="s">
        <v>40</v>
      </c>
      <c r="O43" s="25" t="s">
        <v>34</v>
      </c>
      <c r="P43" s="25" t="s">
        <v>27</v>
      </c>
      <c r="Q43" s="26">
        <v>2289</v>
      </c>
      <c r="R43" s="27">
        <v>135</v>
      </c>
    </row>
    <row r="44" spans="14:18" ht="21" x14ac:dyDescent="0.4">
      <c r="N44" s="25" t="s">
        <v>5</v>
      </c>
      <c r="O44" s="25" t="s">
        <v>34</v>
      </c>
      <c r="P44" s="25" t="s">
        <v>27</v>
      </c>
      <c r="Q44" s="26">
        <v>6986</v>
      </c>
      <c r="R44" s="27">
        <v>21</v>
      </c>
    </row>
    <row r="45" spans="14:18" ht="21" x14ac:dyDescent="0.4">
      <c r="N45" s="25" t="s">
        <v>2</v>
      </c>
      <c r="O45" s="25" t="s">
        <v>38</v>
      </c>
      <c r="P45" s="25" t="s">
        <v>23</v>
      </c>
      <c r="Q45" s="26">
        <v>4417</v>
      </c>
      <c r="R45" s="27">
        <v>153</v>
      </c>
    </row>
    <row r="46" spans="14:18" ht="21" x14ac:dyDescent="0.4">
      <c r="N46" s="25" t="s">
        <v>6</v>
      </c>
      <c r="O46" s="25" t="s">
        <v>34</v>
      </c>
      <c r="P46" s="25" t="s">
        <v>15</v>
      </c>
      <c r="Q46" s="26">
        <v>1442</v>
      </c>
      <c r="R46" s="27">
        <v>15</v>
      </c>
    </row>
    <row r="47" spans="14:18" ht="21" x14ac:dyDescent="0.4">
      <c r="N47" s="25" t="s">
        <v>3</v>
      </c>
      <c r="O47" s="25" t="s">
        <v>35</v>
      </c>
      <c r="P47" s="25" t="s">
        <v>14</v>
      </c>
      <c r="Q47" s="26">
        <v>2415</v>
      </c>
      <c r="R47" s="27">
        <v>255</v>
      </c>
    </row>
    <row r="48" spans="14:18" ht="21" x14ac:dyDescent="0.4">
      <c r="N48" s="25" t="s">
        <v>2</v>
      </c>
      <c r="O48" s="25" t="s">
        <v>37</v>
      </c>
      <c r="P48" s="25" t="s">
        <v>19</v>
      </c>
      <c r="Q48" s="26">
        <v>238</v>
      </c>
      <c r="R48" s="27">
        <v>18</v>
      </c>
    </row>
    <row r="49" spans="14:18" ht="21" x14ac:dyDescent="0.4">
      <c r="N49" s="25" t="s">
        <v>6</v>
      </c>
      <c r="O49" s="25" t="s">
        <v>37</v>
      </c>
      <c r="P49" s="25" t="s">
        <v>23</v>
      </c>
      <c r="Q49" s="26">
        <v>4949</v>
      </c>
      <c r="R49" s="27">
        <v>189</v>
      </c>
    </row>
    <row r="50" spans="14:18" ht="21" x14ac:dyDescent="0.4">
      <c r="N50" s="25" t="s">
        <v>5</v>
      </c>
      <c r="O50" s="25" t="s">
        <v>38</v>
      </c>
      <c r="P50" s="25" t="s">
        <v>32</v>
      </c>
      <c r="Q50" s="26">
        <v>5075</v>
      </c>
      <c r="R50" s="27">
        <v>21</v>
      </c>
    </row>
    <row r="51" spans="14:18" ht="21" x14ac:dyDescent="0.4">
      <c r="N51" s="25" t="s">
        <v>3</v>
      </c>
      <c r="O51" s="25" t="s">
        <v>36</v>
      </c>
      <c r="P51" s="25" t="s">
        <v>16</v>
      </c>
      <c r="Q51" s="26">
        <v>9198</v>
      </c>
      <c r="R51" s="27">
        <v>36</v>
      </c>
    </row>
    <row r="52" spans="14:18" ht="21" x14ac:dyDescent="0.4">
      <c r="N52" s="25" t="s">
        <v>6</v>
      </c>
      <c r="O52" s="25" t="s">
        <v>34</v>
      </c>
      <c r="P52" s="25" t="s">
        <v>29</v>
      </c>
      <c r="Q52" s="26">
        <v>3339</v>
      </c>
      <c r="R52" s="27">
        <v>75</v>
      </c>
    </row>
    <row r="53" spans="14:18" ht="21" x14ac:dyDescent="0.4">
      <c r="N53" s="25" t="s">
        <v>40</v>
      </c>
      <c r="O53" s="25" t="s">
        <v>34</v>
      </c>
      <c r="P53" s="25" t="s">
        <v>17</v>
      </c>
      <c r="Q53" s="26">
        <v>5019</v>
      </c>
      <c r="R53" s="27">
        <v>156</v>
      </c>
    </row>
    <row r="54" spans="14:18" ht="21" x14ac:dyDescent="0.4">
      <c r="N54" s="25" t="s">
        <v>5</v>
      </c>
      <c r="O54" s="25" t="s">
        <v>36</v>
      </c>
      <c r="P54" s="25" t="s">
        <v>16</v>
      </c>
      <c r="Q54" s="26">
        <v>16184</v>
      </c>
      <c r="R54" s="27">
        <v>39</v>
      </c>
    </row>
    <row r="55" spans="14:18" ht="21" x14ac:dyDescent="0.4">
      <c r="N55" s="25" t="s">
        <v>6</v>
      </c>
      <c r="O55" s="25" t="s">
        <v>36</v>
      </c>
      <c r="P55" s="25" t="s">
        <v>21</v>
      </c>
      <c r="Q55" s="26">
        <v>497</v>
      </c>
      <c r="R55" s="27">
        <v>63</v>
      </c>
    </row>
    <row r="56" spans="14:18" ht="21" x14ac:dyDescent="0.4">
      <c r="N56" s="25" t="s">
        <v>2</v>
      </c>
      <c r="O56" s="25" t="s">
        <v>36</v>
      </c>
      <c r="P56" s="25" t="s">
        <v>29</v>
      </c>
      <c r="Q56" s="26">
        <v>8211</v>
      </c>
      <c r="R56" s="27">
        <v>75</v>
      </c>
    </row>
    <row r="57" spans="14:18" ht="21" x14ac:dyDescent="0.4">
      <c r="N57" s="25" t="s">
        <v>2</v>
      </c>
      <c r="O57" s="25" t="s">
        <v>38</v>
      </c>
      <c r="P57" s="25" t="s">
        <v>28</v>
      </c>
      <c r="Q57" s="26">
        <v>6580</v>
      </c>
      <c r="R57" s="27">
        <v>183</v>
      </c>
    </row>
    <row r="58" spans="14:18" ht="21" x14ac:dyDescent="0.4">
      <c r="N58" s="25" t="s">
        <v>41</v>
      </c>
      <c r="O58" s="25" t="s">
        <v>35</v>
      </c>
      <c r="P58" s="25" t="s">
        <v>13</v>
      </c>
      <c r="Q58" s="26">
        <v>4760</v>
      </c>
      <c r="R58" s="27">
        <v>69</v>
      </c>
    </row>
    <row r="59" spans="14:18" ht="21" x14ac:dyDescent="0.4">
      <c r="N59" s="25" t="s">
        <v>40</v>
      </c>
      <c r="O59" s="25" t="s">
        <v>36</v>
      </c>
      <c r="P59" s="25" t="s">
        <v>25</v>
      </c>
      <c r="Q59" s="26">
        <v>5439</v>
      </c>
      <c r="R59" s="27">
        <v>30</v>
      </c>
    </row>
    <row r="60" spans="14:18" ht="21" x14ac:dyDescent="0.4">
      <c r="N60" s="25" t="s">
        <v>41</v>
      </c>
      <c r="O60" s="25" t="s">
        <v>34</v>
      </c>
      <c r="P60" s="25" t="s">
        <v>17</v>
      </c>
      <c r="Q60" s="26">
        <v>1463</v>
      </c>
      <c r="R60" s="27">
        <v>39</v>
      </c>
    </row>
    <row r="61" spans="14:18" ht="21" x14ac:dyDescent="0.4">
      <c r="N61" s="25" t="s">
        <v>3</v>
      </c>
      <c r="O61" s="25" t="s">
        <v>34</v>
      </c>
      <c r="P61" s="25" t="s">
        <v>32</v>
      </c>
      <c r="Q61" s="26">
        <v>7777</v>
      </c>
      <c r="R61" s="27">
        <v>504</v>
      </c>
    </row>
    <row r="62" spans="14:18" ht="21" x14ac:dyDescent="0.4">
      <c r="N62" s="25" t="s">
        <v>9</v>
      </c>
      <c r="O62" s="25" t="s">
        <v>37</v>
      </c>
      <c r="P62" s="25" t="s">
        <v>29</v>
      </c>
      <c r="Q62" s="26">
        <v>1085</v>
      </c>
      <c r="R62" s="27">
        <v>273</v>
      </c>
    </row>
    <row r="63" spans="14:18" ht="21" x14ac:dyDescent="0.4">
      <c r="N63" s="25" t="s">
        <v>5</v>
      </c>
      <c r="O63" s="25" t="s">
        <v>37</v>
      </c>
      <c r="P63" s="25" t="s">
        <v>31</v>
      </c>
      <c r="Q63" s="26">
        <v>182</v>
      </c>
      <c r="R63" s="27">
        <v>48</v>
      </c>
    </row>
    <row r="64" spans="14:18" ht="21" x14ac:dyDescent="0.4">
      <c r="N64" s="25" t="s">
        <v>6</v>
      </c>
      <c r="O64" s="25" t="s">
        <v>34</v>
      </c>
      <c r="P64" s="25" t="s">
        <v>27</v>
      </c>
      <c r="Q64" s="26">
        <v>4242</v>
      </c>
      <c r="R64" s="27">
        <v>207</v>
      </c>
    </row>
    <row r="65" spans="14:18" ht="21" x14ac:dyDescent="0.4">
      <c r="N65" s="25" t="s">
        <v>6</v>
      </c>
      <c r="O65" s="25" t="s">
        <v>36</v>
      </c>
      <c r="P65" s="25" t="s">
        <v>32</v>
      </c>
      <c r="Q65" s="26">
        <v>6118</v>
      </c>
      <c r="R65" s="27">
        <v>9</v>
      </c>
    </row>
    <row r="66" spans="14:18" ht="21" x14ac:dyDescent="0.4">
      <c r="N66" s="25" t="s">
        <v>10</v>
      </c>
      <c r="O66" s="25" t="s">
        <v>36</v>
      </c>
      <c r="P66" s="25" t="s">
        <v>23</v>
      </c>
      <c r="Q66" s="26">
        <v>2317</v>
      </c>
      <c r="R66" s="27">
        <v>261</v>
      </c>
    </row>
    <row r="67" spans="14:18" ht="21" x14ac:dyDescent="0.4">
      <c r="N67" s="25" t="s">
        <v>6</v>
      </c>
      <c r="O67" s="25" t="s">
        <v>38</v>
      </c>
      <c r="P67" s="25" t="s">
        <v>16</v>
      </c>
      <c r="Q67" s="26">
        <v>938</v>
      </c>
      <c r="R67" s="27">
        <v>6</v>
      </c>
    </row>
    <row r="68" spans="14:18" ht="21" x14ac:dyDescent="0.4">
      <c r="N68" s="25" t="s">
        <v>8</v>
      </c>
      <c r="O68" s="25" t="s">
        <v>37</v>
      </c>
      <c r="P68" s="25" t="s">
        <v>15</v>
      </c>
      <c r="Q68" s="26">
        <v>9709</v>
      </c>
      <c r="R68" s="27">
        <v>30</v>
      </c>
    </row>
    <row r="69" spans="14:18" ht="21" x14ac:dyDescent="0.4">
      <c r="N69" s="25" t="s">
        <v>7</v>
      </c>
      <c r="O69" s="25" t="s">
        <v>34</v>
      </c>
      <c r="P69" s="25" t="s">
        <v>20</v>
      </c>
      <c r="Q69" s="26">
        <v>2205</v>
      </c>
      <c r="R69" s="27">
        <v>138</v>
      </c>
    </row>
    <row r="70" spans="14:18" ht="21" x14ac:dyDescent="0.4">
      <c r="N70" s="25" t="s">
        <v>7</v>
      </c>
      <c r="O70" s="25" t="s">
        <v>37</v>
      </c>
      <c r="P70" s="25" t="s">
        <v>17</v>
      </c>
      <c r="Q70" s="26">
        <v>4487</v>
      </c>
      <c r="R70" s="27">
        <v>111</v>
      </c>
    </row>
    <row r="71" spans="14:18" ht="21" x14ac:dyDescent="0.4">
      <c r="N71" s="25" t="s">
        <v>5</v>
      </c>
      <c r="O71" s="25" t="s">
        <v>35</v>
      </c>
      <c r="P71" s="25" t="s">
        <v>18</v>
      </c>
      <c r="Q71" s="26">
        <v>2415</v>
      </c>
      <c r="R71" s="27">
        <v>15</v>
      </c>
    </row>
    <row r="72" spans="14:18" ht="21" x14ac:dyDescent="0.4">
      <c r="N72" s="25" t="s">
        <v>40</v>
      </c>
      <c r="O72" s="25" t="s">
        <v>34</v>
      </c>
      <c r="P72" s="25" t="s">
        <v>19</v>
      </c>
      <c r="Q72" s="26">
        <v>4018</v>
      </c>
      <c r="R72" s="27">
        <v>162</v>
      </c>
    </row>
    <row r="73" spans="14:18" ht="21" x14ac:dyDescent="0.4">
      <c r="N73" s="25" t="s">
        <v>5</v>
      </c>
      <c r="O73" s="25" t="s">
        <v>34</v>
      </c>
      <c r="P73" s="25" t="s">
        <v>19</v>
      </c>
      <c r="Q73" s="26">
        <v>861</v>
      </c>
      <c r="R73" s="27">
        <v>195</v>
      </c>
    </row>
    <row r="74" spans="14:18" ht="21" x14ac:dyDescent="0.4">
      <c r="N74" s="25" t="s">
        <v>10</v>
      </c>
      <c r="O74" s="25" t="s">
        <v>38</v>
      </c>
      <c r="P74" s="25" t="s">
        <v>14</v>
      </c>
      <c r="Q74" s="26">
        <v>5586</v>
      </c>
      <c r="R74" s="27">
        <v>525</v>
      </c>
    </row>
    <row r="75" spans="14:18" ht="21" x14ac:dyDescent="0.4">
      <c r="N75" s="25" t="s">
        <v>7</v>
      </c>
      <c r="O75" s="25" t="s">
        <v>34</v>
      </c>
      <c r="P75" s="25" t="s">
        <v>33</v>
      </c>
      <c r="Q75" s="26">
        <v>2226</v>
      </c>
      <c r="R75" s="27">
        <v>48</v>
      </c>
    </row>
    <row r="76" spans="14:18" ht="21" x14ac:dyDescent="0.4">
      <c r="N76" s="25" t="s">
        <v>9</v>
      </c>
      <c r="O76" s="25" t="s">
        <v>34</v>
      </c>
      <c r="P76" s="25" t="s">
        <v>28</v>
      </c>
      <c r="Q76" s="26">
        <v>14329</v>
      </c>
      <c r="R76" s="27">
        <v>150</v>
      </c>
    </row>
    <row r="77" spans="14:18" ht="21" x14ac:dyDescent="0.4">
      <c r="N77" s="25" t="s">
        <v>9</v>
      </c>
      <c r="O77" s="25" t="s">
        <v>34</v>
      </c>
      <c r="P77" s="25" t="s">
        <v>20</v>
      </c>
      <c r="Q77" s="26">
        <v>8463</v>
      </c>
      <c r="R77" s="27">
        <v>492</v>
      </c>
    </row>
    <row r="78" spans="14:18" ht="21" x14ac:dyDescent="0.4">
      <c r="N78" s="25" t="s">
        <v>5</v>
      </c>
      <c r="O78" s="25" t="s">
        <v>34</v>
      </c>
      <c r="P78" s="25" t="s">
        <v>29</v>
      </c>
      <c r="Q78" s="26">
        <v>2891</v>
      </c>
      <c r="R78" s="27">
        <v>102</v>
      </c>
    </row>
    <row r="79" spans="14:18" ht="21" x14ac:dyDescent="0.4">
      <c r="N79" s="25" t="s">
        <v>3</v>
      </c>
      <c r="O79" s="25" t="s">
        <v>36</v>
      </c>
      <c r="P79" s="25" t="s">
        <v>23</v>
      </c>
      <c r="Q79" s="26">
        <v>3773</v>
      </c>
      <c r="R79" s="27">
        <v>165</v>
      </c>
    </row>
    <row r="80" spans="14:18" ht="21" x14ac:dyDescent="0.4">
      <c r="N80" s="25" t="s">
        <v>41</v>
      </c>
      <c r="O80" s="25" t="s">
        <v>36</v>
      </c>
      <c r="P80" s="25" t="s">
        <v>28</v>
      </c>
      <c r="Q80" s="26">
        <v>854</v>
      </c>
      <c r="R80" s="27">
        <v>309</v>
      </c>
    </row>
    <row r="81" spans="14:18" ht="21" x14ac:dyDescent="0.4">
      <c r="N81" s="25" t="s">
        <v>6</v>
      </c>
      <c r="O81" s="25" t="s">
        <v>36</v>
      </c>
      <c r="P81" s="25" t="s">
        <v>17</v>
      </c>
      <c r="Q81" s="26">
        <v>4970</v>
      </c>
      <c r="R81" s="27">
        <v>156</v>
      </c>
    </row>
    <row r="82" spans="14:18" ht="21" x14ac:dyDescent="0.4">
      <c r="N82" s="25" t="s">
        <v>9</v>
      </c>
      <c r="O82" s="25" t="s">
        <v>35</v>
      </c>
      <c r="P82" s="25" t="s">
        <v>26</v>
      </c>
      <c r="Q82" s="26">
        <v>98</v>
      </c>
      <c r="R82" s="27">
        <v>159</v>
      </c>
    </row>
    <row r="83" spans="14:18" ht="21" x14ac:dyDescent="0.4">
      <c r="N83" s="25" t="s">
        <v>5</v>
      </c>
      <c r="O83" s="25" t="s">
        <v>35</v>
      </c>
      <c r="P83" s="25" t="s">
        <v>15</v>
      </c>
      <c r="Q83" s="26">
        <v>13391</v>
      </c>
      <c r="R83" s="27">
        <v>201</v>
      </c>
    </row>
    <row r="84" spans="14:18" ht="21" x14ac:dyDescent="0.4">
      <c r="N84" s="25" t="s">
        <v>8</v>
      </c>
      <c r="O84" s="25" t="s">
        <v>39</v>
      </c>
      <c r="P84" s="25" t="s">
        <v>31</v>
      </c>
      <c r="Q84" s="26">
        <v>8890</v>
      </c>
      <c r="R84" s="27">
        <v>210</v>
      </c>
    </row>
    <row r="85" spans="14:18" ht="21" x14ac:dyDescent="0.4">
      <c r="N85" s="25" t="s">
        <v>2</v>
      </c>
      <c r="O85" s="25" t="s">
        <v>38</v>
      </c>
      <c r="P85" s="25" t="s">
        <v>13</v>
      </c>
      <c r="Q85" s="26">
        <v>56</v>
      </c>
      <c r="R85" s="27">
        <v>51</v>
      </c>
    </row>
    <row r="86" spans="14:18" ht="21" x14ac:dyDescent="0.4">
      <c r="N86" s="25" t="s">
        <v>3</v>
      </c>
      <c r="O86" s="25" t="s">
        <v>36</v>
      </c>
      <c r="P86" s="25" t="s">
        <v>25</v>
      </c>
      <c r="Q86" s="26">
        <v>3339</v>
      </c>
      <c r="R86" s="27">
        <v>39</v>
      </c>
    </row>
    <row r="87" spans="14:18" ht="21" x14ac:dyDescent="0.4">
      <c r="N87" s="25" t="s">
        <v>10</v>
      </c>
      <c r="O87" s="25" t="s">
        <v>35</v>
      </c>
      <c r="P87" s="25" t="s">
        <v>18</v>
      </c>
      <c r="Q87" s="26">
        <v>3808</v>
      </c>
      <c r="R87" s="27">
        <v>279</v>
      </c>
    </row>
    <row r="88" spans="14:18" ht="21" x14ac:dyDescent="0.4">
      <c r="N88" s="25" t="s">
        <v>10</v>
      </c>
      <c r="O88" s="25" t="s">
        <v>38</v>
      </c>
      <c r="P88" s="25" t="s">
        <v>13</v>
      </c>
      <c r="Q88" s="26">
        <v>63</v>
      </c>
      <c r="R88" s="27">
        <v>123</v>
      </c>
    </row>
    <row r="89" spans="14:18" ht="21" x14ac:dyDescent="0.4">
      <c r="N89" s="25" t="s">
        <v>2</v>
      </c>
      <c r="O89" s="25" t="s">
        <v>39</v>
      </c>
      <c r="P89" s="25" t="s">
        <v>27</v>
      </c>
      <c r="Q89" s="26">
        <v>7812</v>
      </c>
      <c r="R89" s="27">
        <v>81</v>
      </c>
    </row>
    <row r="90" spans="14:18" ht="21" x14ac:dyDescent="0.4">
      <c r="N90" s="25" t="s">
        <v>40</v>
      </c>
      <c r="O90" s="25" t="s">
        <v>37</v>
      </c>
      <c r="P90" s="25" t="s">
        <v>19</v>
      </c>
      <c r="Q90" s="26">
        <v>7693</v>
      </c>
      <c r="R90" s="27">
        <v>21</v>
      </c>
    </row>
    <row r="91" spans="14:18" ht="21" x14ac:dyDescent="0.4">
      <c r="N91" s="25" t="s">
        <v>3</v>
      </c>
      <c r="O91" s="25" t="s">
        <v>36</v>
      </c>
      <c r="P91" s="25" t="s">
        <v>28</v>
      </c>
      <c r="Q91" s="26">
        <v>973</v>
      </c>
      <c r="R91" s="27">
        <v>162</v>
      </c>
    </row>
    <row r="92" spans="14:18" ht="21" x14ac:dyDescent="0.4">
      <c r="N92" s="25" t="s">
        <v>10</v>
      </c>
      <c r="O92" s="25" t="s">
        <v>35</v>
      </c>
      <c r="P92" s="25" t="s">
        <v>21</v>
      </c>
      <c r="Q92" s="26">
        <v>567</v>
      </c>
      <c r="R92" s="27">
        <v>228</v>
      </c>
    </row>
    <row r="93" spans="14:18" ht="21" x14ac:dyDescent="0.4">
      <c r="N93" s="25" t="s">
        <v>10</v>
      </c>
      <c r="O93" s="25" t="s">
        <v>36</v>
      </c>
      <c r="P93" s="25" t="s">
        <v>29</v>
      </c>
      <c r="Q93" s="26">
        <v>2471</v>
      </c>
      <c r="R93" s="27">
        <v>342</v>
      </c>
    </row>
    <row r="94" spans="14:18" ht="21" x14ac:dyDescent="0.4">
      <c r="N94" s="25" t="s">
        <v>5</v>
      </c>
      <c r="O94" s="25" t="s">
        <v>38</v>
      </c>
      <c r="P94" s="25" t="s">
        <v>13</v>
      </c>
      <c r="Q94" s="26">
        <v>7189</v>
      </c>
      <c r="R94" s="27">
        <v>54</v>
      </c>
    </row>
    <row r="95" spans="14:18" ht="21" x14ac:dyDescent="0.4">
      <c r="N95" s="25" t="s">
        <v>41</v>
      </c>
      <c r="O95" s="25" t="s">
        <v>35</v>
      </c>
      <c r="P95" s="25" t="s">
        <v>28</v>
      </c>
      <c r="Q95" s="26">
        <v>7455</v>
      </c>
      <c r="R95" s="27">
        <v>216</v>
      </c>
    </row>
    <row r="96" spans="14:18" ht="21" x14ac:dyDescent="0.4">
      <c r="N96" s="25" t="s">
        <v>3</v>
      </c>
      <c r="O96" s="25" t="s">
        <v>34</v>
      </c>
      <c r="P96" s="25" t="s">
        <v>26</v>
      </c>
      <c r="Q96" s="26">
        <v>3108</v>
      </c>
      <c r="R96" s="27">
        <v>54</v>
      </c>
    </row>
    <row r="97" spans="14:18" ht="21" x14ac:dyDescent="0.4">
      <c r="N97" s="25" t="s">
        <v>6</v>
      </c>
      <c r="O97" s="25" t="s">
        <v>38</v>
      </c>
      <c r="P97" s="25" t="s">
        <v>25</v>
      </c>
      <c r="Q97" s="26">
        <v>469</v>
      </c>
      <c r="R97" s="27">
        <v>75</v>
      </c>
    </row>
    <row r="98" spans="14:18" ht="21" x14ac:dyDescent="0.4">
      <c r="N98" s="25" t="s">
        <v>9</v>
      </c>
      <c r="O98" s="25" t="s">
        <v>37</v>
      </c>
      <c r="P98" s="25" t="s">
        <v>23</v>
      </c>
      <c r="Q98" s="26">
        <v>2737</v>
      </c>
      <c r="R98" s="27">
        <v>93</v>
      </c>
    </row>
    <row r="99" spans="14:18" ht="21" x14ac:dyDescent="0.4">
      <c r="N99" s="25" t="s">
        <v>9</v>
      </c>
      <c r="O99" s="25" t="s">
        <v>37</v>
      </c>
      <c r="P99" s="25" t="s">
        <v>25</v>
      </c>
      <c r="Q99" s="26">
        <v>4305</v>
      </c>
      <c r="R99" s="27">
        <v>156</v>
      </c>
    </row>
    <row r="100" spans="14:18" ht="21" x14ac:dyDescent="0.4">
      <c r="N100" s="25" t="s">
        <v>9</v>
      </c>
      <c r="O100" s="25" t="s">
        <v>38</v>
      </c>
      <c r="P100" s="25" t="s">
        <v>17</v>
      </c>
      <c r="Q100" s="26">
        <v>2408</v>
      </c>
      <c r="R100" s="27">
        <v>9</v>
      </c>
    </row>
    <row r="101" spans="14:18" ht="21" x14ac:dyDescent="0.4">
      <c r="N101" s="25" t="s">
        <v>3</v>
      </c>
      <c r="O101" s="25" t="s">
        <v>36</v>
      </c>
      <c r="P101" s="25" t="s">
        <v>19</v>
      </c>
      <c r="Q101" s="26">
        <v>1281</v>
      </c>
      <c r="R101" s="27">
        <v>18</v>
      </c>
    </row>
    <row r="102" spans="14:18" ht="21" x14ac:dyDescent="0.4">
      <c r="N102" s="25" t="s">
        <v>40</v>
      </c>
      <c r="O102" s="25" t="s">
        <v>35</v>
      </c>
      <c r="P102" s="25" t="s">
        <v>32</v>
      </c>
      <c r="Q102" s="26">
        <v>12348</v>
      </c>
      <c r="R102" s="27">
        <v>234</v>
      </c>
    </row>
    <row r="103" spans="14:18" ht="21" x14ac:dyDescent="0.4">
      <c r="N103" s="25" t="s">
        <v>3</v>
      </c>
      <c r="O103" s="25" t="s">
        <v>34</v>
      </c>
      <c r="P103" s="25" t="s">
        <v>28</v>
      </c>
      <c r="Q103" s="26">
        <v>3689</v>
      </c>
      <c r="R103" s="27">
        <v>312</v>
      </c>
    </row>
    <row r="104" spans="14:18" ht="21" x14ac:dyDescent="0.4">
      <c r="N104" s="25" t="s">
        <v>7</v>
      </c>
      <c r="O104" s="25" t="s">
        <v>36</v>
      </c>
      <c r="P104" s="25" t="s">
        <v>19</v>
      </c>
      <c r="Q104" s="26">
        <v>2870</v>
      </c>
      <c r="R104" s="27">
        <v>300</v>
      </c>
    </row>
    <row r="105" spans="14:18" ht="21" x14ac:dyDescent="0.4">
      <c r="N105" s="25" t="s">
        <v>2</v>
      </c>
      <c r="O105" s="25" t="s">
        <v>36</v>
      </c>
      <c r="P105" s="25" t="s">
        <v>27</v>
      </c>
      <c r="Q105" s="26">
        <v>798</v>
      </c>
      <c r="R105" s="27">
        <v>519</v>
      </c>
    </row>
    <row r="106" spans="14:18" ht="21" x14ac:dyDescent="0.4">
      <c r="N106" s="25" t="s">
        <v>41</v>
      </c>
      <c r="O106" s="25" t="s">
        <v>37</v>
      </c>
      <c r="P106" s="25" t="s">
        <v>21</v>
      </c>
      <c r="Q106" s="26">
        <v>2933</v>
      </c>
      <c r="R106" s="27">
        <v>9</v>
      </c>
    </row>
    <row r="107" spans="14:18" ht="21" x14ac:dyDescent="0.4">
      <c r="N107" s="25" t="s">
        <v>5</v>
      </c>
      <c r="O107" s="25" t="s">
        <v>35</v>
      </c>
      <c r="P107" s="25" t="s">
        <v>4</v>
      </c>
      <c r="Q107" s="26">
        <v>2744</v>
      </c>
      <c r="R107" s="27">
        <v>9</v>
      </c>
    </row>
    <row r="108" spans="14:18" ht="21" x14ac:dyDescent="0.4">
      <c r="N108" s="25" t="s">
        <v>40</v>
      </c>
      <c r="O108" s="25" t="s">
        <v>36</v>
      </c>
      <c r="P108" s="25" t="s">
        <v>33</v>
      </c>
      <c r="Q108" s="26">
        <v>9772</v>
      </c>
      <c r="R108" s="27">
        <v>90</v>
      </c>
    </row>
    <row r="109" spans="14:18" ht="21" x14ac:dyDescent="0.4">
      <c r="N109" s="25" t="s">
        <v>7</v>
      </c>
      <c r="O109" s="25" t="s">
        <v>34</v>
      </c>
      <c r="P109" s="25" t="s">
        <v>25</v>
      </c>
      <c r="Q109" s="26">
        <v>1568</v>
      </c>
      <c r="R109" s="27">
        <v>96</v>
      </c>
    </row>
    <row r="110" spans="14:18" ht="21" x14ac:dyDescent="0.4">
      <c r="N110" s="25" t="s">
        <v>2</v>
      </c>
      <c r="O110" s="25" t="s">
        <v>36</v>
      </c>
      <c r="P110" s="25" t="s">
        <v>16</v>
      </c>
      <c r="Q110" s="26">
        <v>11417</v>
      </c>
      <c r="R110" s="27">
        <v>21</v>
      </c>
    </row>
    <row r="111" spans="14:18" ht="21" x14ac:dyDescent="0.4">
      <c r="N111" s="25" t="s">
        <v>40</v>
      </c>
      <c r="O111" s="25" t="s">
        <v>34</v>
      </c>
      <c r="P111" s="25" t="s">
        <v>26</v>
      </c>
      <c r="Q111" s="26">
        <v>6748</v>
      </c>
      <c r="R111" s="27">
        <v>48</v>
      </c>
    </row>
    <row r="112" spans="14:18" ht="21" x14ac:dyDescent="0.4">
      <c r="N112" s="25" t="s">
        <v>10</v>
      </c>
      <c r="O112" s="25" t="s">
        <v>36</v>
      </c>
      <c r="P112" s="25" t="s">
        <v>27</v>
      </c>
      <c r="Q112" s="26">
        <v>1407</v>
      </c>
      <c r="R112" s="27">
        <v>72</v>
      </c>
    </row>
    <row r="113" spans="14:18" ht="21" x14ac:dyDescent="0.4">
      <c r="N113" s="25" t="s">
        <v>8</v>
      </c>
      <c r="O113" s="25" t="s">
        <v>35</v>
      </c>
      <c r="P113" s="25" t="s">
        <v>29</v>
      </c>
      <c r="Q113" s="26">
        <v>2023</v>
      </c>
      <c r="R113" s="27">
        <v>168</v>
      </c>
    </row>
    <row r="114" spans="14:18" ht="21" x14ac:dyDescent="0.4">
      <c r="N114" s="25" t="s">
        <v>5</v>
      </c>
      <c r="O114" s="25" t="s">
        <v>39</v>
      </c>
      <c r="P114" s="25" t="s">
        <v>26</v>
      </c>
      <c r="Q114" s="26">
        <v>5236</v>
      </c>
      <c r="R114" s="27">
        <v>51</v>
      </c>
    </row>
    <row r="115" spans="14:18" ht="21" x14ac:dyDescent="0.4">
      <c r="N115" s="25" t="s">
        <v>41</v>
      </c>
      <c r="O115" s="25" t="s">
        <v>36</v>
      </c>
      <c r="P115" s="25" t="s">
        <v>19</v>
      </c>
      <c r="Q115" s="26">
        <v>1925</v>
      </c>
      <c r="R115" s="27">
        <v>192</v>
      </c>
    </row>
    <row r="116" spans="14:18" ht="21" x14ac:dyDescent="0.4">
      <c r="N116" s="25" t="s">
        <v>7</v>
      </c>
      <c r="O116" s="25" t="s">
        <v>37</v>
      </c>
      <c r="P116" s="25" t="s">
        <v>14</v>
      </c>
      <c r="Q116" s="26">
        <v>6608</v>
      </c>
      <c r="R116" s="27">
        <v>225</v>
      </c>
    </row>
    <row r="117" spans="14:18" ht="21" x14ac:dyDescent="0.4">
      <c r="N117" s="25" t="s">
        <v>6</v>
      </c>
      <c r="O117" s="25" t="s">
        <v>34</v>
      </c>
      <c r="P117" s="25" t="s">
        <v>26</v>
      </c>
      <c r="Q117" s="26">
        <v>8008</v>
      </c>
      <c r="R117" s="27">
        <v>456</v>
      </c>
    </row>
    <row r="118" spans="14:18" ht="21" x14ac:dyDescent="0.4">
      <c r="N118" s="25" t="s">
        <v>10</v>
      </c>
      <c r="O118" s="25" t="s">
        <v>34</v>
      </c>
      <c r="P118" s="25" t="s">
        <v>25</v>
      </c>
      <c r="Q118" s="26">
        <v>1428</v>
      </c>
      <c r="R118" s="27">
        <v>93</v>
      </c>
    </row>
    <row r="119" spans="14:18" ht="21" x14ac:dyDescent="0.4">
      <c r="N119" s="25" t="s">
        <v>6</v>
      </c>
      <c r="O119" s="25" t="s">
        <v>34</v>
      </c>
      <c r="P119" s="25" t="s">
        <v>4</v>
      </c>
      <c r="Q119" s="26">
        <v>525</v>
      </c>
      <c r="R119" s="27">
        <v>48</v>
      </c>
    </row>
    <row r="120" spans="14:18" ht="21" x14ac:dyDescent="0.4">
      <c r="N120" s="25" t="s">
        <v>6</v>
      </c>
      <c r="O120" s="25" t="s">
        <v>37</v>
      </c>
      <c r="P120" s="25" t="s">
        <v>18</v>
      </c>
      <c r="Q120" s="26">
        <v>1505</v>
      </c>
      <c r="R120" s="27">
        <v>102</v>
      </c>
    </row>
    <row r="121" spans="14:18" ht="21" x14ac:dyDescent="0.4">
      <c r="N121" s="25" t="s">
        <v>7</v>
      </c>
      <c r="O121" s="25" t="s">
        <v>35</v>
      </c>
      <c r="P121" s="25" t="s">
        <v>30</v>
      </c>
      <c r="Q121" s="26">
        <v>6755</v>
      </c>
      <c r="R121" s="27">
        <v>252</v>
      </c>
    </row>
    <row r="122" spans="14:18" ht="21" x14ac:dyDescent="0.4">
      <c r="N122" s="25" t="s">
        <v>2</v>
      </c>
      <c r="O122" s="25" t="s">
        <v>37</v>
      </c>
      <c r="P122" s="25" t="s">
        <v>18</v>
      </c>
      <c r="Q122" s="26">
        <v>11571</v>
      </c>
      <c r="R122" s="27">
        <v>138</v>
      </c>
    </row>
    <row r="123" spans="14:18" ht="21" x14ac:dyDescent="0.4">
      <c r="N123" s="25" t="s">
        <v>40</v>
      </c>
      <c r="O123" s="25" t="s">
        <v>38</v>
      </c>
      <c r="P123" s="25" t="s">
        <v>25</v>
      </c>
      <c r="Q123" s="26">
        <v>2541</v>
      </c>
      <c r="R123" s="27">
        <v>90</v>
      </c>
    </row>
    <row r="124" spans="14:18" ht="21" x14ac:dyDescent="0.4">
      <c r="N124" s="25" t="s">
        <v>41</v>
      </c>
      <c r="O124" s="25" t="s">
        <v>37</v>
      </c>
      <c r="P124" s="25" t="s">
        <v>30</v>
      </c>
      <c r="Q124" s="26">
        <v>1526</v>
      </c>
      <c r="R124" s="27">
        <v>240</v>
      </c>
    </row>
    <row r="125" spans="14:18" ht="21" x14ac:dyDescent="0.4">
      <c r="N125" s="25" t="s">
        <v>40</v>
      </c>
      <c r="O125" s="25" t="s">
        <v>38</v>
      </c>
      <c r="P125" s="25" t="s">
        <v>4</v>
      </c>
      <c r="Q125" s="26">
        <v>6125</v>
      </c>
      <c r="R125" s="27">
        <v>102</v>
      </c>
    </row>
    <row r="126" spans="14:18" ht="21" x14ac:dyDescent="0.4">
      <c r="N126" s="25" t="s">
        <v>41</v>
      </c>
      <c r="O126" s="25" t="s">
        <v>35</v>
      </c>
      <c r="P126" s="25" t="s">
        <v>27</v>
      </c>
      <c r="Q126" s="26">
        <v>847</v>
      </c>
      <c r="R126" s="27">
        <v>129</v>
      </c>
    </row>
    <row r="127" spans="14:18" ht="21" x14ac:dyDescent="0.4">
      <c r="N127" s="25" t="s">
        <v>8</v>
      </c>
      <c r="O127" s="25" t="s">
        <v>35</v>
      </c>
      <c r="P127" s="25" t="s">
        <v>27</v>
      </c>
      <c r="Q127" s="26">
        <v>4753</v>
      </c>
      <c r="R127" s="27">
        <v>300</v>
      </c>
    </row>
    <row r="128" spans="14:18" ht="21" x14ac:dyDescent="0.4">
      <c r="N128" s="25" t="s">
        <v>6</v>
      </c>
      <c r="O128" s="25" t="s">
        <v>38</v>
      </c>
      <c r="P128" s="25" t="s">
        <v>33</v>
      </c>
      <c r="Q128" s="26">
        <v>959</v>
      </c>
      <c r="R128" s="27">
        <v>135</v>
      </c>
    </row>
    <row r="129" spans="14:18" ht="21" x14ac:dyDescent="0.4">
      <c r="N129" s="25" t="s">
        <v>7</v>
      </c>
      <c r="O129" s="25" t="s">
        <v>35</v>
      </c>
      <c r="P129" s="25" t="s">
        <v>24</v>
      </c>
      <c r="Q129" s="26">
        <v>2793</v>
      </c>
      <c r="R129" s="27">
        <v>114</v>
      </c>
    </row>
    <row r="130" spans="14:18" ht="21" x14ac:dyDescent="0.4">
      <c r="N130" s="25" t="s">
        <v>7</v>
      </c>
      <c r="O130" s="25" t="s">
        <v>35</v>
      </c>
      <c r="P130" s="25" t="s">
        <v>14</v>
      </c>
      <c r="Q130" s="26">
        <v>4606</v>
      </c>
      <c r="R130" s="27">
        <v>63</v>
      </c>
    </row>
    <row r="131" spans="14:18" ht="21" x14ac:dyDescent="0.4">
      <c r="N131" s="25" t="s">
        <v>7</v>
      </c>
      <c r="O131" s="25" t="s">
        <v>36</v>
      </c>
      <c r="P131" s="25" t="s">
        <v>29</v>
      </c>
      <c r="Q131" s="26">
        <v>5551</v>
      </c>
      <c r="R131" s="27">
        <v>252</v>
      </c>
    </row>
    <row r="132" spans="14:18" ht="21" x14ac:dyDescent="0.4">
      <c r="N132" s="25" t="s">
        <v>10</v>
      </c>
      <c r="O132" s="25" t="s">
        <v>36</v>
      </c>
      <c r="P132" s="25" t="s">
        <v>32</v>
      </c>
      <c r="Q132" s="26">
        <v>6657</v>
      </c>
      <c r="R132" s="27">
        <v>303</v>
      </c>
    </row>
    <row r="133" spans="14:18" ht="21" x14ac:dyDescent="0.4">
      <c r="N133" s="25" t="s">
        <v>7</v>
      </c>
      <c r="O133" s="25" t="s">
        <v>39</v>
      </c>
      <c r="P133" s="25" t="s">
        <v>17</v>
      </c>
      <c r="Q133" s="26">
        <v>4438</v>
      </c>
      <c r="R133" s="27">
        <v>246</v>
      </c>
    </row>
    <row r="134" spans="14:18" ht="21" x14ac:dyDescent="0.4">
      <c r="N134" s="25" t="s">
        <v>8</v>
      </c>
      <c r="O134" s="25" t="s">
        <v>38</v>
      </c>
      <c r="P134" s="25" t="s">
        <v>22</v>
      </c>
      <c r="Q134" s="26">
        <v>168</v>
      </c>
      <c r="R134" s="27">
        <v>84</v>
      </c>
    </row>
    <row r="135" spans="14:18" ht="21" x14ac:dyDescent="0.4">
      <c r="N135" s="25" t="s">
        <v>7</v>
      </c>
      <c r="O135" s="25" t="s">
        <v>34</v>
      </c>
      <c r="P135" s="25" t="s">
        <v>17</v>
      </c>
      <c r="Q135" s="26">
        <v>7777</v>
      </c>
      <c r="R135" s="27">
        <v>39</v>
      </c>
    </row>
    <row r="136" spans="14:18" ht="21" x14ac:dyDescent="0.4">
      <c r="N136" s="25" t="s">
        <v>5</v>
      </c>
      <c r="O136" s="25" t="s">
        <v>36</v>
      </c>
      <c r="P136" s="25" t="s">
        <v>17</v>
      </c>
      <c r="Q136" s="26">
        <v>3339</v>
      </c>
      <c r="R136" s="27">
        <v>348</v>
      </c>
    </row>
    <row r="137" spans="14:18" ht="21" x14ac:dyDescent="0.4">
      <c r="N137" s="25" t="s">
        <v>7</v>
      </c>
      <c r="O137" s="25" t="s">
        <v>37</v>
      </c>
      <c r="P137" s="25" t="s">
        <v>33</v>
      </c>
      <c r="Q137" s="26">
        <v>6391</v>
      </c>
      <c r="R137" s="27">
        <v>48</v>
      </c>
    </row>
    <row r="138" spans="14:18" ht="21" x14ac:dyDescent="0.4">
      <c r="N138" s="25" t="s">
        <v>5</v>
      </c>
      <c r="O138" s="25" t="s">
        <v>37</v>
      </c>
      <c r="P138" s="25" t="s">
        <v>22</v>
      </c>
      <c r="Q138" s="26">
        <v>518</v>
      </c>
      <c r="R138" s="27">
        <v>75</v>
      </c>
    </row>
    <row r="139" spans="14:18" ht="21" x14ac:dyDescent="0.4">
      <c r="N139" s="25" t="s">
        <v>7</v>
      </c>
      <c r="O139" s="25" t="s">
        <v>38</v>
      </c>
      <c r="P139" s="25" t="s">
        <v>28</v>
      </c>
      <c r="Q139" s="26">
        <v>5677</v>
      </c>
      <c r="R139" s="27">
        <v>258</v>
      </c>
    </row>
    <row r="140" spans="14:18" ht="21" x14ac:dyDescent="0.4">
      <c r="N140" s="25" t="s">
        <v>6</v>
      </c>
      <c r="O140" s="25" t="s">
        <v>39</v>
      </c>
      <c r="P140" s="25" t="s">
        <v>17</v>
      </c>
      <c r="Q140" s="26">
        <v>6048</v>
      </c>
      <c r="R140" s="27">
        <v>27</v>
      </c>
    </row>
    <row r="141" spans="14:18" ht="21" x14ac:dyDescent="0.4">
      <c r="N141" s="25" t="s">
        <v>8</v>
      </c>
      <c r="O141" s="25" t="s">
        <v>38</v>
      </c>
      <c r="P141" s="25" t="s">
        <v>32</v>
      </c>
      <c r="Q141" s="26">
        <v>3752</v>
      </c>
      <c r="R141" s="27">
        <v>213</v>
      </c>
    </row>
    <row r="142" spans="14:18" ht="21" x14ac:dyDescent="0.4">
      <c r="N142" s="25" t="s">
        <v>5</v>
      </c>
      <c r="O142" s="25" t="s">
        <v>35</v>
      </c>
      <c r="P142" s="25" t="s">
        <v>29</v>
      </c>
      <c r="Q142" s="26">
        <v>4480</v>
      </c>
      <c r="R142" s="27">
        <v>357</v>
      </c>
    </row>
    <row r="143" spans="14:18" ht="21" x14ac:dyDescent="0.4">
      <c r="N143" s="25" t="s">
        <v>9</v>
      </c>
      <c r="O143" s="25" t="s">
        <v>37</v>
      </c>
      <c r="P143" s="25" t="s">
        <v>4</v>
      </c>
      <c r="Q143" s="26">
        <v>259</v>
      </c>
      <c r="R143" s="27">
        <v>207</v>
      </c>
    </row>
    <row r="144" spans="14:18" ht="21" x14ac:dyDescent="0.4">
      <c r="N144" s="25" t="s">
        <v>8</v>
      </c>
      <c r="O144" s="25" t="s">
        <v>37</v>
      </c>
      <c r="P144" s="25" t="s">
        <v>30</v>
      </c>
      <c r="Q144" s="26">
        <v>42</v>
      </c>
      <c r="R144" s="27">
        <v>150</v>
      </c>
    </row>
    <row r="145" spans="14:18" ht="21" x14ac:dyDescent="0.4">
      <c r="N145" s="25" t="s">
        <v>41</v>
      </c>
      <c r="O145" s="25" t="s">
        <v>36</v>
      </c>
      <c r="P145" s="25" t="s">
        <v>26</v>
      </c>
      <c r="Q145" s="26">
        <v>98</v>
      </c>
      <c r="R145" s="27">
        <v>204</v>
      </c>
    </row>
    <row r="146" spans="14:18" ht="21" x14ac:dyDescent="0.4">
      <c r="N146" s="25" t="s">
        <v>7</v>
      </c>
      <c r="O146" s="25" t="s">
        <v>35</v>
      </c>
      <c r="P146" s="25" t="s">
        <v>27</v>
      </c>
      <c r="Q146" s="26">
        <v>2478</v>
      </c>
      <c r="R146" s="27">
        <v>21</v>
      </c>
    </row>
    <row r="147" spans="14:18" ht="21" x14ac:dyDescent="0.4">
      <c r="N147" s="25" t="s">
        <v>41</v>
      </c>
      <c r="O147" s="25" t="s">
        <v>34</v>
      </c>
      <c r="P147" s="25" t="s">
        <v>33</v>
      </c>
      <c r="Q147" s="26">
        <v>7847</v>
      </c>
      <c r="R147" s="27">
        <v>174</v>
      </c>
    </row>
    <row r="148" spans="14:18" ht="21" x14ac:dyDescent="0.4">
      <c r="N148" s="25" t="s">
        <v>2</v>
      </c>
      <c r="O148" s="25" t="s">
        <v>37</v>
      </c>
      <c r="P148" s="25" t="s">
        <v>17</v>
      </c>
      <c r="Q148" s="26">
        <v>9926</v>
      </c>
      <c r="R148" s="27">
        <v>201</v>
      </c>
    </row>
    <row r="149" spans="14:18" ht="21" x14ac:dyDescent="0.4">
      <c r="N149" s="25" t="s">
        <v>8</v>
      </c>
      <c r="O149" s="25" t="s">
        <v>38</v>
      </c>
      <c r="P149" s="25" t="s">
        <v>13</v>
      </c>
      <c r="Q149" s="26">
        <v>819</v>
      </c>
      <c r="R149" s="27">
        <v>510</v>
      </c>
    </row>
    <row r="150" spans="14:18" ht="21" x14ac:dyDescent="0.4">
      <c r="N150" s="25" t="s">
        <v>6</v>
      </c>
      <c r="O150" s="25" t="s">
        <v>39</v>
      </c>
      <c r="P150" s="25" t="s">
        <v>29</v>
      </c>
      <c r="Q150" s="26">
        <v>3052</v>
      </c>
      <c r="R150" s="27">
        <v>378</v>
      </c>
    </row>
    <row r="151" spans="14:18" ht="21" x14ac:dyDescent="0.4">
      <c r="N151" s="25" t="s">
        <v>9</v>
      </c>
      <c r="O151" s="25" t="s">
        <v>34</v>
      </c>
      <c r="P151" s="25" t="s">
        <v>21</v>
      </c>
      <c r="Q151" s="26">
        <v>6832</v>
      </c>
      <c r="R151" s="27">
        <v>27</v>
      </c>
    </row>
    <row r="152" spans="14:18" ht="21" x14ac:dyDescent="0.4">
      <c r="N152" s="25" t="s">
        <v>2</v>
      </c>
      <c r="O152" s="25" t="s">
        <v>39</v>
      </c>
      <c r="P152" s="25" t="s">
        <v>16</v>
      </c>
      <c r="Q152" s="26">
        <v>2016</v>
      </c>
      <c r="R152" s="27">
        <v>117</v>
      </c>
    </row>
    <row r="153" spans="14:18" ht="21" x14ac:dyDescent="0.4">
      <c r="N153" s="25" t="s">
        <v>6</v>
      </c>
      <c r="O153" s="25" t="s">
        <v>38</v>
      </c>
      <c r="P153" s="25" t="s">
        <v>21</v>
      </c>
      <c r="Q153" s="26">
        <v>7322</v>
      </c>
      <c r="R153" s="27">
        <v>36</v>
      </c>
    </row>
    <row r="154" spans="14:18" ht="21" x14ac:dyDescent="0.4">
      <c r="N154" s="25" t="s">
        <v>8</v>
      </c>
      <c r="O154" s="25" t="s">
        <v>35</v>
      </c>
      <c r="P154" s="25" t="s">
        <v>33</v>
      </c>
      <c r="Q154" s="26">
        <v>357</v>
      </c>
      <c r="R154" s="27">
        <v>126</v>
      </c>
    </row>
    <row r="155" spans="14:18" ht="21" x14ac:dyDescent="0.4">
      <c r="N155" s="25" t="s">
        <v>9</v>
      </c>
      <c r="O155" s="25" t="s">
        <v>39</v>
      </c>
      <c r="P155" s="25" t="s">
        <v>25</v>
      </c>
      <c r="Q155" s="26">
        <v>3192</v>
      </c>
      <c r="R155" s="27">
        <v>72</v>
      </c>
    </row>
    <row r="156" spans="14:18" ht="21" x14ac:dyDescent="0.4">
      <c r="N156" s="25" t="s">
        <v>7</v>
      </c>
      <c r="O156" s="25" t="s">
        <v>36</v>
      </c>
      <c r="P156" s="25" t="s">
        <v>22</v>
      </c>
      <c r="Q156" s="26">
        <v>8435</v>
      </c>
      <c r="R156" s="27">
        <v>42</v>
      </c>
    </row>
    <row r="157" spans="14:18" ht="21" x14ac:dyDescent="0.4">
      <c r="N157" s="25" t="s">
        <v>40</v>
      </c>
      <c r="O157" s="25" t="s">
        <v>39</v>
      </c>
      <c r="P157" s="25" t="s">
        <v>29</v>
      </c>
      <c r="Q157" s="26">
        <v>0</v>
      </c>
      <c r="R157" s="27">
        <v>135</v>
      </c>
    </row>
    <row r="158" spans="14:18" ht="21" x14ac:dyDescent="0.4">
      <c r="N158" s="25" t="s">
        <v>7</v>
      </c>
      <c r="O158" s="25" t="s">
        <v>34</v>
      </c>
      <c r="P158" s="25" t="s">
        <v>24</v>
      </c>
      <c r="Q158" s="26">
        <v>8862</v>
      </c>
      <c r="R158" s="27">
        <v>189</v>
      </c>
    </row>
    <row r="159" spans="14:18" ht="21" x14ac:dyDescent="0.4">
      <c r="N159" s="25" t="s">
        <v>6</v>
      </c>
      <c r="O159" s="25" t="s">
        <v>37</v>
      </c>
      <c r="P159" s="25" t="s">
        <v>28</v>
      </c>
      <c r="Q159" s="26">
        <v>3556</v>
      </c>
      <c r="R159" s="27">
        <v>459</v>
      </c>
    </row>
    <row r="160" spans="14:18" ht="21" x14ac:dyDescent="0.4">
      <c r="N160" s="25" t="s">
        <v>5</v>
      </c>
      <c r="O160" s="25" t="s">
        <v>34</v>
      </c>
      <c r="P160" s="25" t="s">
        <v>15</v>
      </c>
      <c r="Q160" s="26">
        <v>7280</v>
      </c>
      <c r="R160" s="27">
        <v>201</v>
      </c>
    </row>
    <row r="161" spans="14:18" ht="21" x14ac:dyDescent="0.4">
      <c r="N161" s="25" t="s">
        <v>6</v>
      </c>
      <c r="O161" s="25" t="s">
        <v>34</v>
      </c>
      <c r="P161" s="25" t="s">
        <v>30</v>
      </c>
      <c r="Q161" s="26">
        <v>3402</v>
      </c>
      <c r="R161" s="27">
        <v>366</v>
      </c>
    </row>
    <row r="162" spans="14:18" ht="21" x14ac:dyDescent="0.4">
      <c r="N162" s="25" t="s">
        <v>3</v>
      </c>
      <c r="O162" s="25" t="s">
        <v>37</v>
      </c>
      <c r="P162" s="25" t="s">
        <v>29</v>
      </c>
      <c r="Q162" s="26">
        <v>4592</v>
      </c>
      <c r="R162" s="27">
        <v>324</v>
      </c>
    </row>
    <row r="163" spans="14:18" ht="21" x14ac:dyDescent="0.4">
      <c r="N163" s="25" t="s">
        <v>9</v>
      </c>
      <c r="O163" s="25" t="s">
        <v>35</v>
      </c>
      <c r="P163" s="25" t="s">
        <v>15</v>
      </c>
      <c r="Q163" s="26">
        <v>7833</v>
      </c>
      <c r="R163" s="27">
        <v>243</v>
      </c>
    </row>
    <row r="164" spans="14:18" ht="21" x14ac:dyDescent="0.4">
      <c r="N164" s="25" t="s">
        <v>2</v>
      </c>
      <c r="O164" s="25" t="s">
        <v>39</v>
      </c>
      <c r="P164" s="25" t="s">
        <v>21</v>
      </c>
      <c r="Q164" s="26">
        <v>7651</v>
      </c>
      <c r="R164" s="27">
        <v>213</v>
      </c>
    </row>
    <row r="165" spans="14:18" ht="21" x14ac:dyDescent="0.4">
      <c r="N165" s="25" t="s">
        <v>40</v>
      </c>
      <c r="O165" s="25" t="s">
        <v>35</v>
      </c>
      <c r="P165" s="25" t="s">
        <v>30</v>
      </c>
      <c r="Q165" s="26">
        <v>2275</v>
      </c>
      <c r="R165" s="27">
        <v>447</v>
      </c>
    </row>
    <row r="166" spans="14:18" ht="21" x14ac:dyDescent="0.4">
      <c r="N166" s="25" t="s">
        <v>40</v>
      </c>
      <c r="O166" s="25" t="s">
        <v>38</v>
      </c>
      <c r="P166" s="25" t="s">
        <v>13</v>
      </c>
      <c r="Q166" s="26">
        <v>5670</v>
      </c>
      <c r="R166" s="27">
        <v>297</v>
      </c>
    </row>
    <row r="167" spans="14:18" ht="21" x14ac:dyDescent="0.4">
      <c r="N167" s="25" t="s">
        <v>7</v>
      </c>
      <c r="O167" s="25" t="s">
        <v>35</v>
      </c>
      <c r="P167" s="25" t="s">
        <v>16</v>
      </c>
      <c r="Q167" s="26">
        <v>2135</v>
      </c>
      <c r="R167" s="27">
        <v>27</v>
      </c>
    </row>
    <row r="168" spans="14:18" ht="21" x14ac:dyDescent="0.4">
      <c r="N168" s="25" t="s">
        <v>40</v>
      </c>
      <c r="O168" s="25" t="s">
        <v>34</v>
      </c>
      <c r="P168" s="25" t="s">
        <v>23</v>
      </c>
      <c r="Q168" s="26">
        <v>2779</v>
      </c>
      <c r="R168" s="27">
        <v>75</v>
      </c>
    </row>
    <row r="169" spans="14:18" ht="21" x14ac:dyDescent="0.4">
      <c r="N169" s="25" t="s">
        <v>10</v>
      </c>
      <c r="O169" s="25" t="s">
        <v>39</v>
      </c>
      <c r="P169" s="25" t="s">
        <v>33</v>
      </c>
      <c r="Q169" s="26">
        <v>12950</v>
      </c>
      <c r="R169" s="27">
        <v>30</v>
      </c>
    </row>
    <row r="170" spans="14:18" ht="21" x14ac:dyDescent="0.4">
      <c r="N170" s="25" t="s">
        <v>7</v>
      </c>
      <c r="O170" s="25" t="s">
        <v>36</v>
      </c>
      <c r="P170" s="25" t="s">
        <v>18</v>
      </c>
      <c r="Q170" s="26">
        <v>2646</v>
      </c>
      <c r="R170" s="27">
        <v>177</v>
      </c>
    </row>
    <row r="171" spans="14:18" ht="21" x14ac:dyDescent="0.4">
      <c r="N171" s="25" t="s">
        <v>40</v>
      </c>
      <c r="O171" s="25" t="s">
        <v>34</v>
      </c>
      <c r="P171" s="25" t="s">
        <v>33</v>
      </c>
      <c r="Q171" s="26">
        <v>3794</v>
      </c>
      <c r="R171" s="27">
        <v>159</v>
      </c>
    </row>
    <row r="172" spans="14:18" ht="21" x14ac:dyDescent="0.4">
      <c r="N172" s="25" t="s">
        <v>3</v>
      </c>
      <c r="O172" s="25" t="s">
        <v>35</v>
      </c>
      <c r="P172" s="25" t="s">
        <v>33</v>
      </c>
      <c r="Q172" s="26">
        <v>819</v>
      </c>
      <c r="R172" s="27">
        <v>306</v>
      </c>
    </row>
    <row r="173" spans="14:18" ht="21" x14ac:dyDescent="0.4">
      <c r="N173" s="25" t="s">
        <v>3</v>
      </c>
      <c r="O173" s="25" t="s">
        <v>34</v>
      </c>
      <c r="P173" s="25" t="s">
        <v>20</v>
      </c>
      <c r="Q173" s="26">
        <v>2583</v>
      </c>
      <c r="R173" s="27">
        <v>18</v>
      </c>
    </row>
    <row r="174" spans="14:18" ht="21" x14ac:dyDescent="0.4">
      <c r="N174" s="25" t="s">
        <v>7</v>
      </c>
      <c r="O174" s="25" t="s">
        <v>35</v>
      </c>
      <c r="P174" s="25" t="s">
        <v>19</v>
      </c>
      <c r="Q174" s="26">
        <v>4585</v>
      </c>
      <c r="R174" s="27">
        <v>240</v>
      </c>
    </row>
    <row r="175" spans="14:18" ht="21" x14ac:dyDescent="0.4">
      <c r="N175" s="25" t="s">
        <v>5</v>
      </c>
      <c r="O175" s="25" t="s">
        <v>34</v>
      </c>
      <c r="P175" s="25" t="s">
        <v>33</v>
      </c>
      <c r="Q175" s="26">
        <v>1652</v>
      </c>
      <c r="R175" s="27">
        <v>93</v>
      </c>
    </row>
    <row r="176" spans="14:18" ht="21" x14ac:dyDescent="0.4">
      <c r="N176" s="25" t="s">
        <v>10</v>
      </c>
      <c r="O176" s="25" t="s">
        <v>34</v>
      </c>
      <c r="P176" s="25" t="s">
        <v>26</v>
      </c>
      <c r="Q176" s="26">
        <v>4991</v>
      </c>
      <c r="R176" s="27">
        <v>9</v>
      </c>
    </row>
    <row r="177" spans="14:18" ht="21" x14ac:dyDescent="0.4">
      <c r="N177" s="25" t="s">
        <v>8</v>
      </c>
      <c r="O177" s="25" t="s">
        <v>34</v>
      </c>
      <c r="P177" s="25" t="s">
        <v>16</v>
      </c>
      <c r="Q177" s="26">
        <v>2009</v>
      </c>
      <c r="R177" s="27">
        <v>219</v>
      </c>
    </row>
    <row r="178" spans="14:18" ht="21" x14ac:dyDescent="0.4">
      <c r="N178" s="25" t="s">
        <v>2</v>
      </c>
      <c r="O178" s="25" t="s">
        <v>39</v>
      </c>
      <c r="P178" s="25" t="s">
        <v>22</v>
      </c>
      <c r="Q178" s="26">
        <v>1568</v>
      </c>
      <c r="R178" s="27">
        <v>141</v>
      </c>
    </row>
    <row r="179" spans="14:18" ht="21" x14ac:dyDescent="0.4">
      <c r="N179" s="25" t="s">
        <v>41</v>
      </c>
      <c r="O179" s="25" t="s">
        <v>37</v>
      </c>
      <c r="P179" s="25" t="s">
        <v>20</v>
      </c>
      <c r="Q179" s="26">
        <v>3388</v>
      </c>
      <c r="R179" s="27">
        <v>123</v>
      </c>
    </row>
    <row r="180" spans="14:18" ht="21" x14ac:dyDescent="0.4">
      <c r="N180" s="25" t="s">
        <v>40</v>
      </c>
      <c r="O180" s="25" t="s">
        <v>38</v>
      </c>
      <c r="P180" s="25" t="s">
        <v>24</v>
      </c>
      <c r="Q180" s="26">
        <v>623</v>
      </c>
      <c r="R180" s="27">
        <v>51</v>
      </c>
    </row>
    <row r="181" spans="14:18" ht="21" x14ac:dyDescent="0.4">
      <c r="N181" s="25" t="s">
        <v>6</v>
      </c>
      <c r="O181" s="25" t="s">
        <v>36</v>
      </c>
      <c r="P181" s="25" t="s">
        <v>4</v>
      </c>
      <c r="Q181" s="26">
        <v>10073</v>
      </c>
      <c r="R181" s="27">
        <v>120</v>
      </c>
    </row>
    <row r="182" spans="14:18" ht="21" x14ac:dyDescent="0.4">
      <c r="N182" s="25" t="s">
        <v>8</v>
      </c>
      <c r="O182" s="25" t="s">
        <v>39</v>
      </c>
      <c r="P182" s="25" t="s">
        <v>26</v>
      </c>
      <c r="Q182" s="26">
        <v>1561</v>
      </c>
      <c r="R182" s="27">
        <v>27</v>
      </c>
    </row>
    <row r="183" spans="14:18" ht="21" x14ac:dyDescent="0.4">
      <c r="N183" s="25" t="s">
        <v>9</v>
      </c>
      <c r="O183" s="25" t="s">
        <v>36</v>
      </c>
      <c r="P183" s="25" t="s">
        <v>27</v>
      </c>
      <c r="Q183" s="26">
        <v>11522</v>
      </c>
      <c r="R183" s="27">
        <v>204</v>
      </c>
    </row>
    <row r="184" spans="14:18" ht="21" x14ac:dyDescent="0.4">
      <c r="N184" s="25" t="s">
        <v>6</v>
      </c>
      <c r="O184" s="25" t="s">
        <v>38</v>
      </c>
      <c r="P184" s="25" t="s">
        <v>13</v>
      </c>
      <c r="Q184" s="26">
        <v>2317</v>
      </c>
      <c r="R184" s="27">
        <v>123</v>
      </c>
    </row>
    <row r="185" spans="14:18" ht="21" x14ac:dyDescent="0.4">
      <c r="N185" s="25" t="s">
        <v>10</v>
      </c>
      <c r="O185" s="25" t="s">
        <v>37</v>
      </c>
      <c r="P185" s="25" t="s">
        <v>28</v>
      </c>
      <c r="Q185" s="26">
        <v>3059</v>
      </c>
      <c r="R185" s="27">
        <v>27</v>
      </c>
    </row>
    <row r="186" spans="14:18" ht="21" x14ac:dyDescent="0.4">
      <c r="N186" s="25" t="s">
        <v>41</v>
      </c>
      <c r="O186" s="25" t="s">
        <v>37</v>
      </c>
      <c r="P186" s="25" t="s">
        <v>26</v>
      </c>
      <c r="Q186" s="26">
        <v>2324</v>
      </c>
      <c r="R186" s="27">
        <v>177</v>
      </c>
    </row>
    <row r="187" spans="14:18" ht="21" x14ac:dyDescent="0.4">
      <c r="N187" s="25" t="s">
        <v>3</v>
      </c>
      <c r="O187" s="25" t="s">
        <v>39</v>
      </c>
      <c r="P187" s="25" t="s">
        <v>26</v>
      </c>
      <c r="Q187" s="26">
        <v>4956</v>
      </c>
      <c r="R187" s="27">
        <v>171</v>
      </c>
    </row>
    <row r="188" spans="14:18" ht="21" x14ac:dyDescent="0.4">
      <c r="N188" s="25" t="s">
        <v>10</v>
      </c>
      <c r="O188" s="25" t="s">
        <v>34</v>
      </c>
      <c r="P188" s="25" t="s">
        <v>19</v>
      </c>
      <c r="Q188" s="26">
        <v>5355</v>
      </c>
      <c r="R188" s="27">
        <v>204</v>
      </c>
    </row>
    <row r="189" spans="14:18" ht="21" x14ac:dyDescent="0.4">
      <c r="N189" s="25" t="s">
        <v>3</v>
      </c>
      <c r="O189" s="25" t="s">
        <v>34</v>
      </c>
      <c r="P189" s="25" t="s">
        <v>14</v>
      </c>
      <c r="Q189" s="26">
        <v>7259</v>
      </c>
      <c r="R189" s="27">
        <v>276</v>
      </c>
    </row>
    <row r="190" spans="14:18" ht="21" x14ac:dyDescent="0.4">
      <c r="N190" s="25" t="s">
        <v>8</v>
      </c>
      <c r="O190" s="25" t="s">
        <v>37</v>
      </c>
      <c r="P190" s="25" t="s">
        <v>26</v>
      </c>
      <c r="Q190" s="26">
        <v>6279</v>
      </c>
      <c r="R190" s="27">
        <v>45</v>
      </c>
    </row>
    <row r="191" spans="14:18" ht="21" x14ac:dyDescent="0.4">
      <c r="N191" s="25" t="s">
        <v>40</v>
      </c>
      <c r="O191" s="25" t="s">
        <v>38</v>
      </c>
      <c r="P191" s="25" t="s">
        <v>29</v>
      </c>
      <c r="Q191" s="26">
        <v>2541</v>
      </c>
      <c r="R191" s="27">
        <v>45</v>
      </c>
    </row>
    <row r="192" spans="14:18" ht="21" x14ac:dyDescent="0.4">
      <c r="N192" s="25" t="s">
        <v>6</v>
      </c>
      <c r="O192" s="25" t="s">
        <v>35</v>
      </c>
      <c r="P192" s="25" t="s">
        <v>27</v>
      </c>
      <c r="Q192" s="26">
        <v>3864</v>
      </c>
      <c r="R192" s="27">
        <v>177</v>
      </c>
    </row>
    <row r="193" spans="14:18" ht="21" x14ac:dyDescent="0.4">
      <c r="N193" s="25" t="s">
        <v>5</v>
      </c>
      <c r="O193" s="25" t="s">
        <v>36</v>
      </c>
      <c r="P193" s="25" t="s">
        <v>13</v>
      </c>
      <c r="Q193" s="26">
        <v>6146</v>
      </c>
      <c r="R193" s="27">
        <v>63</v>
      </c>
    </row>
    <row r="194" spans="14:18" ht="21" x14ac:dyDescent="0.4">
      <c r="N194" s="25" t="s">
        <v>9</v>
      </c>
      <c r="O194" s="25" t="s">
        <v>39</v>
      </c>
      <c r="P194" s="25" t="s">
        <v>18</v>
      </c>
      <c r="Q194" s="26">
        <v>2639</v>
      </c>
      <c r="R194" s="27">
        <v>204</v>
      </c>
    </row>
    <row r="195" spans="14:18" ht="21" x14ac:dyDescent="0.4">
      <c r="N195" s="25" t="s">
        <v>8</v>
      </c>
      <c r="O195" s="25" t="s">
        <v>37</v>
      </c>
      <c r="P195" s="25" t="s">
        <v>22</v>
      </c>
      <c r="Q195" s="26">
        <v>1890</v>
      </c>
      <c r="R195" s="27">
        <v>195</v>
      </c>
    </row>
    <row r="196" spans="14:18" ht="21" x14ac:dyDescent="0.4">
      <c r="N196" s="25" t="s">
        <v>7</v>
      </c>
      <c r="O196" s="25" t="s">
        <v>34</v>
      </c>
      <c r="P196" s="25" t="s">
        <v>14</v>
      </c>
      <c r="Q196" s="26">
        <v>1932</v>
      </c>
      <c r="R196" s="27">
        <v>369</v>
      </c>
    </row>
    <row r="197" spans="14:18" ht="21" x14ac:dyDescent="0.4">
      <c r="N197" s="25" t="s">
        <v>3</v>
      </c>
      <c r="O197" s="25" t="s">
        <v>34</v>
      </c>
      <c r="P197" s="25" t="s">
        <v>25</v>
      </c>
      <c r="Q197" s="26">
        <v>6300</v>
      </c>
      <c r="R197" s="27">
        <v>42</v>
      </c>
    </row>
    <row r="198" spans="14:18" ht="21" x14ac:dyDescent="0.4">
      <c r="N198" s="25" t="s">
        <v>6</v>
      </c>
      <c r="O198" s="25" t="s">
        <v>37</v>
      </c>
      <c r="P198" s="25" t="s">
        <v>30</v>
      </c>
      <c r="Q198" s="26">
        <v>560</v>
      </c>
      <c r="R198" s="27">
        <v>81</v>
      </c>
    </row>
    <row r="199" spans="14:18" ht="21" x14ac:dyDescent="0.4">
      <c r="N199" s="25" t="s">
        <v>9</v>
      </c>
      <c r="O199" s="25" t="s">
        <v>37</v>
      </c>
      <c r="P199" s="25" t="s">
        <v>26</v>
      </c>
      <c r="Q199" s="26">
        <v>2856</v>
      </c>
      <c r="R199" s="27">
        <v>246</v>
      </c>
    </row>
    <row r="200" spans="14:18" ht="21" x14ac:dyDescent="0.4">
      <c r="N200" s="25" t="s">
        <v>9</v>
      </c>
      <c r="O200" s="25" t="s">
        <v>34</v>
      </c>
      <c r="P200" s="25" t="s">
        <v>17</v>
      </c>
      <c r="Q200" s="26">
        <v>707</v>
      </c>
      <c r="R200" s="27">
        <v>174</v>
      </c>
    </row>
    <row r="201" spans="14:18" ht="21" x14ac:dyDescent="0.4">
      <c r="N201" s="25" t="s">
        <v>8</v>
      </c>
      <c r="O201" s="25" t="s">
        <v>35</v>
      </c>
      <c r="P201" s="25" t="s">
        <v>30</v>
      </c>
      <c r="Q201" s="26">
        <v>3598</v>
      </c>
      <c r="R201" s="27">
        <v>81</v>
      </c>
    </row>
    <row r="202" spans="14:18" ht="21" x14ac:dyDescent="0.4">
      <c r="N202" s="25" t="s">
        <v>40</v>
      </c>
      <c r="O202" s="25" t="s">
        <v>35</v>
      </c>
      <c r="P202" s="25" t="s">
        <v>22</v>
      </c>
      <c r="Q202" s="26">
        <v>6853</v>
      </c>
      <c r="R202" s="27">
        <v>372</v>
      </c>
    </row>
    <row r="203" spans="14:18" ht="21" x14ac:dyDescent="0.4">
      <c r="N203" s="25" t="s">
        <v>40</v>
      </c>
      <c r="O203" s="25" t="s">
        <v>35</v>
      </c>
      <c r="P203" s="25" t="s">
        <v>16</v>
      </c>
      <c r="Q203" s="26">
        <v>4725</v>
      </c>
      <c r="R203" s="27">
        <v>174</v>
      </c>
    </row>
    <row r="204" spans="14:18" ht="21" x14ac:dyDescent="0.4">
      <c r="N204" s="25" t="s">
        <v>41</v>
      </c>
      <c r="O204" s="25" t="s">
        <v>36</v>
      </c>
      <c r="P204" s="25" t="s">
        <v>32</v>
      </c>
      <c r="Q204" s="26">
        <v>10304</v>
      </c>
      <c r="R204" s="27">
        <v>84</v>
      </c>
    </row>
    <row r="205" spans="14:18" ht="21" x14ac:dyDescent="0.4">
      <c r="N205" s="25" t="s">
        <v>41</v>
      </c>
      <c r="O205" s="25" t="s">
        <v>34</v>
      </c>
      <c r="P205" s="25" t="s">
        <v>16</v>
      </c>
      <c r="Q205" s="26">
        <v>1274</v>
      </c>
      <c r="R205" s="27">
        <v>225</v>
      </c>
    </row>
    <row r="206" spans="14:18" ht="21" x14ac:dyDescent="0.4">
      <c r="N206" s="25" t="s">
        <v>5</v>
      </c>
      <c r="O206" s="25" t="s">
        <v>36</v>
      </c>
      <c r="P206" s="25" t="s">
        <v>30</v>
      </c>
      <c r="Q206" s="26">
        <v>1526</v>
      </c>
      <c r="R206" s="27">
        <v>105</v>
      </c>
    </row>
    <row r="207" spans="14:18" ht="21" x14ac:dyDescent="0.4">
      <c r="N207" s="25" t="s">
        <v>40</v>
      </c>
      <c r="O207" s="25" t="s">
        <v>39</v>
      </c>
      <c r="P207" s="25" t="s">
        <v>28</v>
      </c>
      <c r="Q207" s="26">
        <v>3101</v>
      </c>
      <c r="R207" s="27">
        <v>225</v>
      </c>
    </row>
    <row r="208" spans="14:18" ht="21" x14ac:dyDescent="0.4">
      <c r="N208" s="25" t="s">
        <v>2</v>
      </c>
      <c r="O208" s="25" t="s">
        <v>37</v>
      </c>
      <c r="P208" s="25" t="s">
        <v>14</v>
      </c>
      <c r="Q208" s="26">
        <v>1057</v>
      </c>
      <c r="R208" s="27">
        <v>54</v>
      </c>
    </row>
    <row r="209" spans="14:18" ht="21" x14ac:dyDescent="0.4">
      <c r="N209" s="25" t="s">
        <v>7</v>
      </c>
      <c r="O209" s="25" t="s">
        <v>37</v>
      </c>
      <c r="P209" s="25" t="s">
        <v>26</v>
      </c>
      <c r="Q209" s="26">
        <v>5306</v>
      </c>
      <c r="R209" s="27">
        <v>0</v>
      </c>
    </row>
    <row r="210" spans="14:18" ht="21" x14ac:dyDescent="0.4">
      <c r="N210" s="25" t="s">
        <v>5</v>
      </c>
      <c r="O210" s="25" t="s">
        <v>39</v>
      </c>
      <c r="P210" s="25" t="s">
        <v>24</v>
      </c>
      <c r="Q210" s="26">
        <v>4018</v>
      </c>
      <c r="R210" s="27">
        <v>171</v>
      </c>
    </row>
    <row r="211" spans="14:18" ht="21" x14ac:dyDescent="0.4">
      <c r="N211" s="25" t="s">
        <v>9</v>
      </c>
      <c r="O211" s="25" t="s">
        <v>34</v>
      </c>
      <c r="P211" s="25" t="s">
        <v>16</v>
      </c>
      <c r="Q211" s="26">
        <v>938</v>
      </c>
      <c r="R211" s="27">
        <v>189</v>
      </c>
    </row>
    <row r="212" spans="14:18" ht="21" x14ac:dyDescent="0.4">
      <c r="N212" s="25" t="s">
        <v>7</v>
      </c>
      <c r="O212" s="25" t="s">
        <v>38</v>
      </c>
      <c r="P212" s="25" t="s">
        <v>18</v>
      </c>
      <c r="Q212" s="26">
        <v>1778</v>
      </c>
      <c r="R212" s="27">
        <v>270</v>
      </c>
    </row>
    <row r="213" spans="14:18" ht="21" x14ac:dyDescent="0.4">
      <c r="N213" s="25" t="s">
        <v>6</v>
      </c>
      <c r="O213" s="25" t="s">
        <v>39</v>
      </c>
      <c r="P213" s="25" t="s">
        <v>30</v>
      </c>
      <c r="Q213" s="26">
        <v>1638</v>
      </c>
      <c r="R213" s="27">
        <v>63</v>
      </c>
    </row>
    <row r="214" spans="14:18" ht="21" x14ac:dyDescent="0.4">
      <c r="N214" s="25" t="s">
        <v>41</v>
      </c>
      <c r="O214" s="25" t="s">
        <v>38</v>
      </c>
      <c r="P214" s="25" t="s">
        <v>25</v>
      </c>
      <c r="Q214" s="26">
        <v>154</v>
      </c>
      <c r="R214" s="27">
        <v>21</v>
      </c>
    </row>
    <row r="215" spans="14:18" ht="21" x14ac:dyDescent="0.4">
      <c r="N215" s="25" t="s">
        <v>7</v>
      </c>
      <c r="O215" s="25" t="s">
        <v>37</v>
      </c>
      <c r="P215" s="25" t="s">
        <v>22</v>
      </c>
      <c r="Q215" s="26">
        <v>9835</v>
      </c>
      <c r="R215" s="27">
        <v>207</v>
      </c>
    </row>
    <row r="216" spans="14:18" ht="21" x14ac:dyDescent="0.4">
      <c r="N216" s="25" t="s">
        <v>9</v>
      </c>
      <c r="O216" s="25" t="s">
        <v>37</v>
      </c>
      <c r="P216" s="25" t="s">
        <v>20</v>
      </c>
      <c r="Q216" s="26">
        <v>7273</v>
      </c>
      <c r="R216" s="27">
        <v>96</v>
      </c>
    </row>
    <row r="217" spans="14:18" ht="21" x14ac:dyDescent="0.4">
      <c r="N217" s="25" t="s">
        <v>5</v>
      </c>
      <c r="O217" s="25" t="s">
        <v>39</v>
      </c>
      <c r="P217" s="25" t="s">
        <v>22</v>
      </c>
      <c r="Q217" s="26">
        <v>6909</v>
      </c>
      <c r="R217" s="27">
        <v>81</v>
      </c>
    </row>
    <row r="218" spans="14:18" ht="21" x14ac:dyDescent="0.4">
      <c r="N218" s="25" t="s">
        <v>9</v>
      </c>
      <c r="O218" s="25" t="s">
        <v>39</v>
      </c>
      <c r="P218" s="25" t="s">
        <v>24</v>
      </c>
      <c r="Q218" s="26">
        <v>3920</v>
      </c>
      <c r="R218" s="27">
        <v>306</v>
      </c>
    </row>
    <row r="219" spans="14:18" ht="21" x14ac:dyDescent="0.4">
      <c r="N219" s="25" t="s">
        <v>10</v>
      </c>
      <c r="O219" s="25" t="s">
        <v>39</v>
      </c>
      <c r="P219" s="25" t="s">
        <v>21</v>
      </c>
      <c r="Q219" s="26">
        <v>4858</v>
      </c>
      <c r="R219" s="27">
        <v>279</v>
      </c>
    </row>
    <row r="220" spans="14:18" ht="21" x14ac:dyDescent="0.4">
      <c r="N220" s="25" t="s">
        <v>2</v>
      </c>
      <c r="O220" s="25" t="s">
        <v>38</v>
      </c>
      <c r="P220" s="25" t="s">
        <v>4</v>
      </c>
      <c r="Q220" s="26">
        <v>3549</v>
      </c>
      <c r="R220" s="27">
        <v>3</v>
      </c>
    </row>
    <row r="221" spans="14:18" ht="21" x14ac:dyDescent="0.4">
      <c r="N221" s="25" t="s">
        <v>7</v>
      </c>
      <c r="O221" s="25" t="s">
        <v>39</v>
      </c>
      <c r="P221" s="25" t="s">
        <v>27</v>
      </c>
      <c r="Q221" s="26">
        <v>966</v>
      </c>
      <c r="R221" s="27">
        <v>198</v>
      </c>
    </row>
    <row r="222" spans="14:18" ht="21" x14ac:dyDescent="0.4">
      <c r="N222" s="25" t="s">
        <v>5</v>
      </c>
      <c r="O222" s="25" t="s">
        <v>39</v>
      </c>
      <c r="P222" s="25" t="s">
        <v>18</v>
      </c>
      <c r="Q222" s="26">
        <v>385</v>
      </c>
      <c r="R222" s="27">
        <v>249</v>
      </c>
    </row>
    <row r="223" spans="14:18" ht="21" x14ac:dyDescent="0.4">
      <c r="N223" s="25" t="s">
        <v>6</v>
      </c>
      <c r="O223" s="25" t="s">
        <v>34</v>
      </c>
      <c r="P223" s="25" t="s">
        <v>16</v>
      </c>
      <c r="Q223" s="26">
        <v>2219</v>
      </c>
      <c r="R223" s="27">
        <v>75</v>
      </c>
    </row>
    <row r="224" spans="14:18" ht="21" x14ac:dyDescent="0.4">
      <c r="N224" s="25" t="s">
        <v>9</v>
      </c>
      <c r="O224" s="25" t="s">
        <v>36</v>
      </c>
      <c r="P224" s="25" t="s">
        <v>32</v>
      </c>
      <c r="Q224" s="26">
        <v>2954</v>
      </c>
      <c r="R224" s="27">
        <v>189</v>
      </c>
    </row>
    <row r="225" spans="14:18" ht="21" x14ac:dyDescent="0.4">
      <c r="N225" s="25" t="s">
        <v>7</v>
      </c>
      <c r="O225" s="25" t="s">
        <v>36</v>
      </c>
      <c r="P225" s="25" t="s">
        <v>32</v>
      </c>
      <c r="Q225" s="26">
        <v>280</v>
      </c>
      <c r="R225" s="27">
        <v>87</v>
      </c>
    </row>
    <row r="226" spans="14:18" ht="21" x14ac:dyDescent="0.4">
      <c r="N226" s="25" t="s">
        <v>41</v>
      </c>
      <c r="O226" s="25" t="s">
        <v>36</v>
      </c>
      <c r="P226" s="25" t="s">
        <v>30</v>
      </c>
      <c r="Q226" s="26">
        <v>6118</v>
      </c>
      <c r="R226" s="27">
        <v>174</v>
      </c>
    </row>
    <row r="227" spans="14:18" ht="21" x14ac:dyDescent="0.4">
      <c r="N227" s="25" t="s">
        <v>2</v>
      </c>
      <c r="O227" s="25" t="s">
        <v>39</v>
      </c>
      <c r="P227" s="25" t="s">
        <v>15</v>
      </c>
      <c r="Q227" s="26">
        <v>4802</v>
      </c>
      <c r="R227" s="27">
        <v>36</v>
      </c>
    </row>
    <row r="228" spans="14:18" ht="21" x14ac:dyDescent="0.4">
      <c r="N228" s="25" t="s">
        <v>9</v>
      </c>
      <c r="O228" s="25" t="s">
        <v>38</v>
      </c>
      <c r="P228" s="25" t="s">
        <v>24</v>
      </c>
      <c r="Q228" s="26">
        <v>4137</v>
      </c>
      <c r="R228" s="27">
        <v>60</v>
      </c>
    </row>
    <row r="229" spans="14:18" ht="21" x14ac:dyDescent="0.4">
      <c r="N229" s="25" t="s">
        <v>3</v>
      </c>
      <c r="O229" s="25" t="s">
        <v>35</v>
      </c>
      <c r="P229" s="25" t="s">
        <v>23</v>
      </c>
      <c r="Q229" s="26">
        <v>2023</v>
      </c>
      <c r="R229" s="27">
        <v>78</v>
      </c>
    </row>
    <row r="230" spans="14:18" ht="21" x14ac:dyDescent="0.4">
      <c r="N230" s="25" t="s">
        <v>9</v>
      </c>
      <c r="O230" s="25" t="s">
        <v>36</v>
      </c>
      <c r="P230" s="25" t="s">
        <v>30</v>
      </c>
      <c r="Q230" s="26">
        <v>9051</v>
      </c>
      <c r="R230" s="27">
        <v>57</v>
      </c>
    </row>
    <row r="231" spans="14:18" ht="21" x14ac:dyDescent="0.4">
      <c r="N231" s="25" t="s">
        <v>9</v>
      </c>
      <c r="O231" s="25" t="s">
        <v>37</v>
      </c>
      <c r="P231" s="25" t="s">
        <v>28</v>
      </c>
      <c r="Q231" s="26">
        <v>2919</v>
      </c>
      <c r="R231" s="27">
        <v>45</v>
      </c>
    </row>
    <row r="232" spans="14:18" ht="21" x14ac:dyDescent="0.4">
      <c r="N232" s="25" t="s">
        <v>41</v>
      </c>
      <c r="O232" s="25" t="s">
        <v>38</v>
      </c>
      <c r="P232" s="25" t="s">
        <v>22</v>
      </c>
      <c r="Q232" s="26">
        <v>5915</v>
      </c>
      <c r="R232" s="27">
        <v>3</v>
      </c>
    </row>
    <row r="233" spans="14:18" ht="21" x14ac:dyDescent="0.4">
      <c r="N233" s="25" t="s">
        <v>10</v>
      </c>
      <c r="O233" s="25" t="s">
        <v>35</v>
      </c>
      <c r="P233" s="25" t="s">
        <v>15</v>
      </c>
      <c r="Q233" s="26">
        <v>2562</v>
      </c>
      <c r="R233" s="27">
        <v>6</v>
      </c>
    </row>
    <row r="234" spans="14:18" ht="21" x14ac:dyDescent="0.4">
      <c r="N234" s="25" t="s">
        <v>5</v>
      </c>
      <c r="O234" s="25" t="s">
        <v>37</v>
      </c>
      <c r="P234" s="25" t="s">
        <v>25</v>
      </c>
      <c r="Q234" s="26">
        <v>8813</v>
      </c>
      <c r="R234" s="27">
        <v>21</v>
      </c>
    </row>
    <row r="235" spans="14:18" ht="21" x14ac:dyDescent="0.4">
      <c r="N235" s="25" t="s">
        <v>5</v>
      </c>
      <c r="O235" s="25" t="s">
        <v>36</v>
      </c>
      <c r="P235" s="25" t="s">
        <v>18</v>
      </c>
      <c r="Q235" s="26">
        <v>6111</v>
      </c>
      <c r="R235" s="27">
        <v>3</v>
      </c>
    </row>
    <row r="236" spans="14:18" ht="21" x14ac:dyDescent="0.4">
      <c r="N236" s="25" t="s">
        <v>8</v>
      </c>
      <c r="O236" s="25" t="s">
        <v>34</v>
      </c>
      <c r="P236" s="25" t="s">
        <v>31</v>
      </c>
      <c r="Q236" s="26">
        <v>3507</v>
      </c>
      <c r="R236" s="27">
        <v>288</v>
      </c>
    </row>
    <row r="237" spans="14:18" ht="21" x14ac:dyDescent="0.4">
      <c r="N237" s="25" t="s">
        <v>6</v>
      </c>
      <c r="O237" s="25" t="s">
        <v>36</v>
      </c>
      <c r="P237" s="25" t="s">
        <v>13</v>
      </c>
      <c r="Q237" s="26">
        <v>4319</v>
      </c>
      <c r="R237" s="27">
        <v>30</v>
      </c>
    </row>
    <row r="238" spans="14:18" ht="21" x14ac:dyDescent="0.4">
      <c r="N238" s="25" t="s">
        <v>40</v>
      </c>
      <c r="O238" s="25" t="s">
        <v>38</v>
      </c>
      <c r="P238" s="25" t="s">
        <v>26</v>
      </c>
      <c r="Q238" s="26">
        <v>609</v>
      </c>
      <c r="R238" s="27">
        <v>87</v>
      </c>
    </row>
    <row r="239" spans="14:18" ht="21" x14ac:dyDescent="0.4">
      <c r="N239" s="25" t="s">
        <v>40</v>
      </c>
      <c r="O239" s="25" t="s">
        <v>39</v>
      </c>
      <c r="P239" s="25" t="s">
        <v>27</v>
      </c>
      <c r="Q239" s="26">
        <v>6370</v>
      </c>
      <c r="R239" s="27">
        <v>30</v>
      </c>
    </row>
    <row r="240" spans="14:18" ht="21" x14ac:dyDescent="0.4">
      <c r="N240" s="25" t="s">
        <v>5</v>
      </c>
      <c r="O240" s="25" t="s">
        <v>38</v>
      </c>
      <c r="P240" s="25" t="s">
        <v>19</v>
      </c>
      <c r="Q240" s="26">
        <v>5474</v>
      </c>
      <c r="R240" s="27">
        <v>168</v>
      </c>
    </row>
    <row r="241" spans="14:18" ht="21" x14ac:dyDescent="0.4">
      <c r="N241" s="25" t="s">
        <v>40</v>
      </c>
      <c r="O241" s="25" t="s">
        <v>36</v>
      </c>
      <c r="P241" s="25" t="s">
        <v>27</v>
      </c>
      <c r="Q241" s="26">
        <v>3164</v>
      </c>
      <c r="R241" s="27">
        <v>306</v>
      </c>
    </row>
    <row r="242" spans="14:18" ht="21" x14ac:dyDescent="0.4">
      <c r="N242" s="25" t="s">
        <v>6</v>
      </c>
      <c r="O242" s="25" t="s">
        <v>35</v>
      </c>
      <c r="P242" s="25" t="s">
        <v>4</v>
      </c>
      <c r="Q242" s="26">
        <v>1302</v>
      </c>
      <c r="R242" s="27">
        <v>402</v>
      </c>
    </row>
    <row r="243" spans="14:18" ht="21" x14ac:dyDescent="0.4">
      <c r="N243" s="25" t="s">
        <v>3</v>
      </c>
      <c r="O243" s="25" t="s">
        <v>37</v>
      </c>
      <c r="P243" s="25" t="s">
        <v>28</v>
      </c>
      <c r="Q243" s="26">
        <v>7308</v>
      </c>
      <c r="R243" s="27">
        <v>327</v>
      </c>
    </row>
    <row r="244" spans="14:18" ht="21" x14ac:dyDescent="0.4">
      <c r="N244" s="25" t="s">
        <v>40</v>
      </c>
      <c r="O244" s="25" t="s">
        <v>37</v>
      </c>
      <c r="P244" s="25" t="s">
        <v>27</v>
      </c>
      <c r="Q244" s="26">
        <v>6132</v>
      </c>
      <c r="R244" s="27">
        <v>93</v>
      </c>
    </row>
    <row r="245" spans="14:18" ht="21" x14ac:dyDescent="0.4">
      <c r="N245" s="25" t="s">
        <v>10</v>
      </c>
      <c r="O245" s="25" t="s">
        <v>35</v>
      </c>
      <c r="P245" s="25" t="s">
        <v>14</v>
      </c>
      <c r="Q245" s="26">
        <v>3472</v>
      </c>
      <c r="R245" s="27">
        <v>96</v>
      </c>
    </row>
    <row r="246" spans="14:18" ht="21" x14ac:dyDescent="0.4">
      <c r="N246" s="25" t="s">
        <v>8</v>
      </c>
      <c r="O246" s="25" t="s">
        <v>39</v>
      </c>
      <c r="P246" s="25" t="s">
        <v>18</v>
      </c>
      <c r="Q246" s="26">
        <v>9660</v>
      </c>
      <c r="R246" s="27">
        <v>27</v>
      </c>
    </row>
    <row r="247" spans="14:18" ht="21" x14ac:dyDescent="0.4">
      <c r="N247" s="25" t="s">
        <v>9</v>
      </c>
      <c r="O247" s="25" t="s">
        <v>38</v>
      </c>
      <c r="P247" s="25" t="s">
        <v>26</v>
      </c>
      <c r="Q247" s="26">
        <v>2436</v>
      </c>
      <c r="R247" s="27">
        <v>99</v>
      </c>
    </row>
    <row r="248" spans="14:18" ht="21" x14ac:dyDescent="0.4">
      <c r="N248" s="25" t="s">
        <v>9</v>
      </c>
      <c r="O248" s="25" t="s">
        <v>38</v>
      </c>
      <c r="P248" s="25" t="s">
        <v>33</v>
      </c>
      <c r="Q248" s="26">
        <v>9506</v>
      </c>
      <c r="R248" s="27">
        <v>87</v>
      </c>
    </row>
    <row r="249" spans="14:18" ht="21" x14ac:dyDescent="0.4">
      <c r="N249" s="25" t="s">
        <v>10</v>
      </c>
      <c r="O249" s="25" t="s">
        <v>37</v>
      </c>
      <c r="P249" s="25" t="s">
        <v>21</v>
      </c>
      <c r="Q249" s="26">
        <v>245</v>
      </c>
      <c r="R249" s="27">
        <v>288</v>
      </c>
    </row>
    <row r="250" spans="14:18" ht="21" x14ac:dyDescent="0.4">
      <c r="N250" s="25" t="s">
        <v>8</v>
      </c>
      <c r="O250" s="25" t="s">
        <v>35</v>
      </c>
      <c r="P250" s="25" t="s">
        <v>20</v>
      </c>
      <c r="Q250" s="26">
        <v>2702</v>
      </c>
      <c r="R250" s="27">
        <v>363</v>
      </c>
    </row>
    <row r="251" spans="14:18" ht="21" x14ac:dyDescent="0.4">
      <c r="N251" s="25" t="s">
        <v>10</v>
      </c>
      <c r="O251" s="25" t="s">
        <v>34</v>
      </c>
      <c r="P251" s="25" t="s">
        <v>17</v>
      </c>
      <c r="Q251" s="26">
        <v>700</v>
      </c>
      <c r="R251" s="27">
        <v>87</v>
      </c>
    </row>
    <row r="252" spans="14:18" ht="21" x14ac:dyDescent="0.4">
      <c r="N252" s="25" t="s">
        <v>6</v>
      </c>
      <c r="O252" s="25" t="s">
        <v>34</v>
      </c>
      <c r="P252" s="25" t="s">
        <v>17</v>
      </c>
      <c r="Q252" s="26">
        <v>3759</v>
      </c>
      <c r="R252" s="27">
        <v>150</v>
      </c>
    </row>
    <row r="253" spans="14:18" ht="21" x14ac:dyDescent="0.4">
      <c r="N253" s="25" t="s">
        <v>2</v>
      </c>
      <c r="O253" s="25" t="s">
        <v>35</v>
      </c>
      <c r="P253" s="25" t="s">
        <v>17</v>
      </c>
      <c r="Q253" s="26">
        <v>1589</v>
      </c>
      <c r="R253" s="27">
        <v>303</v>
      </c>
    </row>
    <row r="254" spans="14:18" ht="21" x14ac:dyDescent="0.4">
      <c r="N254" s="25" t="s">
        <v>7</v>
      </c>
      <c r="O254" s="25" t="s">
        <v>35</v>
      </c>
      <c r="P254" s="25" t="s">
        <v>28</v>
      </c>
      <c r="Q254" s="26">
        <v>5194</v>
      </c>
      <c r="R254" s="27">
        <v>288</v>
      </c>
    </row>
    <row r="255" spans="14:18" ht="21" x14ac:dyDescent="0.4">
      <c r="N255" s="25" t="s">
        <v>10</v>
      </c>
      <c r="O255" s="25" t="s">
        <v>36</v>
      </c>
      <c r="P255" s="25" t="s">
        <v>13</v>
      </c>
      <c r="Q255" s="26">
        <v>945</v>
      </c>
      <c r="R255" s="27">
        <v>75</v>
      </c>
    </row>
    <row r="256" spans="14:18" ht="21" x14ac:dyDescent="0.4">
      <c r="N256" s="25" t="s">
        <v>40</v>
      </c>
      <c r="O256" s="25" t="s">
        <v>38</v>
      </c>
      <c r="P256" s="25" t="s">
        <v>31</v>
      </c>
      <c r="Q256" s="26">
        <v>1988</v>
      </c>
      <c r="R256" s="27">
        <v>39</v>
      </c>
    </row>
    <row r="257" spans="14:18" ht="21" x14ac:dyDescent="0.4">
      <c r="N257" s="25" t="s">
        <v>6</v>
      </c>
      <c r="O257" s="25" t="s">
        <v>34</v>
      </c>
      <c r="P257" s="25" t="s">
        <v>32</v>
      </c>
      <c r="Q257" s="26">
        <v>6734</v>
      </c>
      <c r="R257" s="27">
        <v>123</v>
      </c>
    </row>
    <row r="258" spans="14:18" ht="21" x14ac:dyDescent="0.4">
      <c r="N258" s="25" t="s">
        <v>40</v>
      </c>
      <c r="O258" s="25" t="s">
        <v>36</v>
      </c>
      <c r="P258" s="25" t="s">
        <v>4</v>
      </c>
      <c r="Q258" s="26">
        <v>217</v>
      </c>
      <c r="R258" s="27">
        <v>36</v>
      </c>
    </row>
    <row r="259" spans="14:18" ht="21" x14ac:dyDescent="0.4">
      <c r="N259" s="25" t="s">
        <v>5</v>
      </c>
      <c r="O259" s="25" t="s">
        <v>34</v>
      </c>
      <c r="P259" s="25" t="s">
        <v>22</v>
      </c>
      <c r="Q259" s="26">
        <v>6279</v>
      </c>
      <c r="R259" s="27">
        <v>237</v>
      </c>
    </row>
    <row r="260" spans="14:18" ht="21" x14ac:dyDescent="0.4">
      <c r="N260" s="25" t="s">
        <v>40</v>
      </c>
      <c r="O260" s="25" t="s">
        <v>36</v>
      </c>
      <c r="P260" s="25" t="s">
        <v>13</v>
      </c>
      <c r="Q260" s="26">
        <v>4424</v>
      </c>
      <c r="R260" s="27">
        <v>201</v>
      </c>
    </row>
    <row r="261" spans="14:18" ht="21" x14ac:dyDescent="0.4">
      <c r="N261" s="25" t="s">
        <v>2</v>
      </c>
      <c r="O261" s="25" t="s">
        <v>36</v>
      </c>
      <c r="P261" s="25" t="s">
        <v>17</v>
      </c>
      <c r="Q261" s="26">
        <v>189</v>
      </c>
      <c r="R261" s="27">
        <v>48</v>
      </c>
    </row>
    <row r="262" spans="14:18" ht="21" x14ac:dyDescent="0.4">
      <c r="N262" s="25" t="s">
        <v>5</v>
      </c>
      <c r="O262" s="25" t="s">
        <v>35</v>
      </c>
      <c r="P262" s="25" t="s">
        <v>22</v>
      </c>
      <c r="Q262" s="26">
        <v>490</v>
      </c>
      <c r="R262" s="27">
        <v>84</v>
      </c>
    </row>
    <row r="263" spans="14:18" ht="21" x14ac:dyDescent="0.4">
      <c r="N263" s="25" t="s">
        <v>8</v>
      </c>
      <c r="O263" s="25" t="s">
        <v>37</v>
      </c>
      <c r="P263" s="25" t="s">
        <v>21</v>
      </c>
      <c r="Q263" s="26">
        <v>434</v>
      </c>
      <c r="R263" s="27">
        <v>87</v>
      </c>
    </row>
    <row r="264" spans="14:18" ht="21" x14ac:dyDescent="0.4">
      <c r="N264" s="25" t="s">
        <v>7</v>
      </c>
      <c r="O264" s="25" t="s">
        <v>38</v>
      </c>
      <c r="P264" s="25" t="s">
        <v>30</v>
      </c>
      <c r="Q264" s="26">
        <v>10129</v>
      </c>
      <c r="R264" s="27">
        <v>312</v>
      </c>
    </row>
    <row r="265" spans="14:18" ht="21" x14ac:dyDescent="0.4">
      <c r="N265" s="25" t="s">
        <v>3</v>
      </c>
      <c r="O265" s="25" t="s">
        <v>39</v>
      </c>
      <c r="P265" s="25" t="s">
        <v>28</v>
      </c>
      <c r="Q265" s="26">
        <v>1652</v>
      </c>
      <c r="R265" s="27">
        <v>102</v>
      </c>
    </row>
    <row r="266" spans="14:18" ht="21" x14ac:dyDescent="0.4">
      <c r="N266" s="25" t="s">
        <v>8</v>
      </c>
      <c r="O266" s="25" t="s">
        <v>38</v>
      </c>
      <c r="P266" s="25" t="s">
        <v>21</v>
      </c>
      <c r="Q266" s="26">
        <v>6433</v>
      </c>
      <c r="R266" s="27">
        <v>78</v>
      </c>
    </row>
    <row r="267" spans="14:18" ht="21" x14ac:dyDescent="0.4">
      <c r="N267" s="25" t="s">
        <v>3</v>
      </c>
      <c r="O267" s="25" t="s">
        <v>34</v>
      </c>
      <c r="P267" s="25" t="s">
        <v>23</v>
      </c>
      <c r="Q267" s="26">
        <v>2212</v>
      </c>
      <c r="R267" s="27">
        <v>117</v>
      </c>
    </row>
    <row r="268" spans="14:18" ht="21" x14ac:dyDescent="0.4">
      <c r="N268" s="25" t="s">
        <v>41</v>
      </c>
      <c r="O268" s="25" t="s">
        <v>35</v>
      </c>
      <c r="P268" s="25" t="s">
        <v>19</v>
      </c>
      <c r="Q268" s="26">
        <v>609</v>
      </c>
      <c r="R268" s="27">
        <v>99</v>
      </c>
    </row>
    <row r="269" spans="14:18" ht="21" x14ac:dyDescent="0.4">
      <c r="N269" s="25" t="s">
        <v>40</v>
      </c>
      <c r="O269" s="25" t="s">
        <v>35</v>
      </c>
      <c r="P269" s="25" t="s">
        <v>24</v>
      </c>
      <c r="Q269" s="26">
        <v>1638</v>
      </c>
      <c r="R269" s="27">
        <v>48</v>
      </c>
    </row>
    <row r="270" spans="14:18" ht="21" x14ac:dyDescent="0.4">
      <c r="N270" s="25" t="s">
        <v>7</v>
      </c>
      <c r="O270" s="25" t="s">
        <v>34</v>
      </c>
      <c r="P270" s="25" t="s">
        <v>15</v>
      </c>
      <c r="Q270" s="26">
        <v>3829</v>
      </c>
      <c r="R270" s="27">
        <v>24</v>
      </c>
    </row>
    <row r="271" spans="14:18" ht="21" x14ac:dyDescent="0.4">
      <c r="N271" s="25" t="s">
        <v>40</v>
      </c>
      <c r="O271" s="25" t="s">
        <v>39</v>
      </c>
      <c r="P271" s="25" t="s">
        <v>15</v>
      </c>
      <c r="Q271" s="26">
        <v>5775</v>
      </c>
      <c r="R271" s="27">
        <v>42</v>
      </c>
    </row>
    <row r="272" spans="14:18" ht="21" x14ac:dyDescent="0.4">
      <c r="N272" s="25" t="s">
        <v>6</v>
      </c>
      <c r="O272" s="25" t="s">
        <v>35</v>
      </c>
      <c r="P272" s="25" t="s">
        <v>20</v>
      </c>
      <c r="Q272" s="26">
        <v>1071</v>
      </c>
      <c r="R272" s="27">
        <v>270</v>
      </c>
    </row>
    <row r="273" spans="14:18" ht="21" x14ac:dyDescent="0.4">
      <c r="N273" s="25" t="s">
        <v>8</v>
      </c>
      <c r="O273" s="25" t="s">
        <v>36</v>
      </c>
      <c r="P273" s="25" t="s">
        <v>23</v>
      </c>
      <c r="Q273" s="26">
        <v>5019</v>
      </c>
      <c r="R273" s="27">
        <v>150</v>
      </c>
    </row>
    <row r="274" spans="14:18" ht="21" x14ac:dyDescent="0.4">
      <c r="N274" s="25" t="s">
        <v>2</v>
      </c>
      <c r="O274" s="25" t="s">
        <v>37</v>
      </c>
      <c r="P274" s="25" t="s">
        <v>15</v>
      </c>
      <c r="Q274" s="26">
        <v>2863</v>
      </c>
      <c r="R274" s="27">
        <v>42</v>
      </c>
    </row>
    <row r="275" spans="14:18" ht="21" x14ac:dyDescent="0.4">
      <c r="N275" s="25" t="s">
        <v>40</v>
      </c>
      <c r="O275" s="25" t="s">
        <v>35</v>
      </c>
      <c r="P275" s="25" t="s">
        <v>29</v>
      </c>
      <c r="Q275" s="26">
        <v>1617</v>
      </c>
      <c r="R275" s="27">
        <v>126</v>
      </c>
    </row>
    <row r="276" spans="14:18" ht="21" x14ac:dyDescent="0.4">
      <c r="N276" s="25" t="s">
        <v>6</v>
      </c>
      <c r="O276" s="25" t="s">
        <v>37</v>
      </c>
      <c r="P276" s="25" t="s">
        <v>26</v>
      </c>
      <c r="Q276" s="26">
        <v>6818</v>
      </c>
      <c r="R276" s="27">
        <v>6</v>
      </c>
    </row>
    <row r="277" spans="14:18" ht="21" x14ac:dyDescent="0.4">
      <c r="N277" s="25" t="s">
        <v>3</v>
      </c>
      <c r="O277" s="25" t="s">
        <v>35</v>
      </c>
      <c r="P277" s="25" t="s">
        <v>15</v>
      </c>
      <c r="Q277" s="26">
        <v>6657</v>
      </c>
      <c r="R277" s="27">
        <v>276</v>
      </c>
    </row>
    <row r="278" spans="14:18" ht="21" x14ac:dyDescent="0.4">
      <c r="N278" s="25" t="s">
        <v>3</v>
      </c>
      <c r="O278" s="25" t="s">
        <v>34</v>
      </c>
      <c r="P278" s="25" t="s">
        <v>17</v>
      </c>
      <c r="Q278" s="26">
        <v>2919</v>
      </c>
      <c r="R278" s="27">
        <v>93</v>
      </c>
    </row>
    <row r="279" spans="14:18" ht="21" x14ac:dyDescent="0.4">
      <c r="N279" s="25" t="s">
        <v>2</v>
      </c>
      <c r="O279" s="25" t="s">
        <v>36</v>
      </c>
      <c r="P279" s="25" t="s">
        <v>31</v>
      </c>
      <c r="Q279" s="26">
        <v>3094</v>
      </c>
      <c r="R279" s="27">
        <v>246</v>
      </c>
    </row>
    <row r="280" spans="14:18" ht="21" x14ac:dyDescent="0.4">
      <c r="N280" s="25" t="s">
        <v>6</v>
      </c>
      <c r="O280" s="25" t="s">
        <v>39</v>
      </c>
      <c r="P280" s="25" t="s">
        <v>24</v>
      </c>
      <c r="Q280" s="26">
        <v>2989</v>
      </c>
      <c r="R280" s="27">
        <v>3</v>
      </c>
    </row>
    <row r="281" spans="14:18" ht="21" x14ac:dyDescent="0.4">
      <c r="N281" s="25" t="s">
        <v>8</v>
      </c>
      <c r="O281" s="25" t="s">
        <v>38</v>
      </c>
      <c r="P281" s="25" t="s">
        <v>27</v>
      </c>
      <c r="Q281" s="26">
        <v>2268</v>
      </c>
      <c r="R281" s="27">
        <v>63</v>
      </c>
    </row>
    <row r="282" spans="14:18" ht="21" x14ac:dyDescent="0.4">
      <c r="N282" s="25" t="s">
        <v>5</v>
      </c>
      <c r="O282" s="25" t="s">
        <v>35</v>
      </c>
      <c r="P282" s="25" t="s">
        <v>31</v>
      </c>
      <c r="Q282" s="26">
        <v>4753</v>
      </c>
      <c r="R282" s="27">
        <v>246</v>
      </c>
    </row>
    <row r="283" spans="14:18" ht="21" x14ac:dyDescent="0.4">
      <c r="N283" s="25" t="s">
        <v>2</v>
      </c>
      <c r="O283" s="25" t="s">
        <v>34</v>
      </c>
      <c r="P283" s="25" t="s">
        <v>19</v>
      </c>
      <c r="Q283" s="26">
        <v>7511</v>
      </c>
      <c r="R283" s="27">
        <v>120</v>
      </c>
    </row>
    <row r="284" spans="14:18" ht="21" x14ac:dyDescent="0.4">
      <c r="N284" s="25" t="s">
        <v>2</v>
      </c>
      <c r="O284" s="25" t="s">
        <v>38</v>
      </c>
      <c r="P284" s="25" t="s">
        <v>31</v>
      </c>
      <c r="Q284" s="26">
        <v>4326</v>
      </c>
      <c r="R284" s="27">
        <v>348</v>
      </c>
    </row>
    <row r="285" spans="14:18" ht="21" x14ac:dyDescent="0.4">
      <c r="N285" s="25" t="s">
        <v>41</v>
      </c>
      <c r="O285" s="25" t="s">
        <v>34</v>
      </c>
      <c r="P285" s="25" t="s">
        <v>23</v>
      </c>
      <c r="Q285" s="26">
        <v>4935</v>
      </c>
      <c r="R285" s="27">
        <v>126</v>
      </c>
    </row>
    <row r="286" spans="14:18" ht="21" x14ac:dyDescent="0.4">
      <c r="N286" s="25" t="s">
        <v>6</v>
      </c>
      <c r="O286" s="25" t="s">
        <v>35</v>
      </c>
      <c r="P286" s="25" t="s">
        <v>30</v>
      </c>
      <c r="Q286" s="26">
        <v>4781</v>
      </c>
      <c r="R286" s="27">
        <v>123</v>
      </c>
    </row>
    <row r="287" spans="14:18" ht="21" x14ac:dyDescent="0.4">
      <c r="N287" s="25" t="s">
        <v>5</v>
      </c>
      <c r="O287" s="25" t="s">
        <v>38</v>
      </c>
      <c r="P287" s="25" t="s">
        <v>25</v>
      </c>
      <c r="Q287" s="26">
        <v>7483</v>
      </c>
      <c r="R287" s="27">
        <v>45</v>
      </c>
    </row>
    <row r="288" spans="14:18" ht="21" x14ac:dyDescent="0.4">
      <c r="N288" s="25" t="s">
        <v>10</v>
      </c>
      <c r="O288" s="25" t="s">
        <v>38</v>
      </c>
      <c r="P288" s="25" t="s">
        <v>4</v>
      </c>
      <c r="Q288" s="26">
        <v>6860</v>
      </c>
      <c r="R288" s="27">
        <v>126</v>
      </c>
    </row>
    <row r="289" spans="14:18" ht="21" x14ac:dyDescent="0.4">
      <c r="N289" s="25" t="s">
        <v>40</v>
      </c>
      <c r="O289" s="25" t="s">
        <v>37</v>
      </c>
      <c r="P289" s="25" t="s">
        <v>29</v>
      </c>
      <c r="Q289" s="26">
        <v>9002</v>
      </c>
      <c r="R289" s="27">
        <v>72</v>
      </c>
    </row>
    <row r="290" spans="14:18" ht="21" x14ac:dyDescent="0.4">
      <c r="N290" s="25" t="s">
        <v>6</v>
      </c>
      <c r="O290" s="25" t="s">
        <v>36</v>
      </c>
      <c r="P290" s="25" t="s">
        <v>29</v>
      </c>
      <c r="Q290" s="26">
        <v>1400</v>
      </c>
      <c r="R290" s="27">
        <v>135</v>
      </c>
    </row>
    <row r="291" spans="14:18" ht="21" x14ac:dyDescent="0.4">
      <c r="N291" s="25" t="s">
        <v>10</v>
      </c>
      <c r="O291" s="25" t="s">
        <v>34</v>
      </c>
      <c r="P291" s="25" t="s">
        <v>22</v>
      </c>
      <c r="Q291" s="26">
        <v>4053</v>
      </c>
      <c r="R291" s="27">
        <v>24</v>
      </c>
    </row>
    <row r="292" spans="14:18" ht="21" x14ac:dyDescent="0.4">
      <c r="N292" s="25" t="s">
        <v>7</v>
      </c>
      <c r="O292" s="25" t="s">
        <v>36</v>
      </c>
      <c r="P292" s="25" t="s">
        <v>31</v>
      </c>
      <c r="Q292" s="26">
        <v>2149</v>
      </c>
      <c r="R292" s="27">
        <v>117</v>
      </c>
    </row>
    <row r="293" spans="14:18" ht="21" x14ac:dyDescent="0.4">
      <c r="N293" s="25" t="s">
        <v>3</v>
      </c>
      <c r="O293" s="25" t="s">
        <v>39</v>
      </c>
      <c r="P293" s="25" t="s">
        <v>29</v>
      </c>
      <c r="Q293" s="26">
        <v>3640</v>
      </c>
      <c r="R293" s="27">
        <v>51</v>
      </c>
    </row>
    <row r="294" spans="14:18" ht="21" x14ac:dyDescent="0.4">
      <c r="N294" s="25" t="s">
        <v>2</v>
      </c>
      <c r="O294" s="25" t="s">
        <v>39</v>
      </c>
      <c r="P294" s="25" t="s">
        <v>23</v>
      </c>
      <c r="Q294" s="26">
        <v>630</v>
      </c>
      <c r="R294" s="27">
        <v>36</v>
      </c>
    </row>
    <row r="295" spans="14:18" ht="21" x14ac:dyDescent="0.4">
      <c r="N295" s="25" t="s">
        <v>9</v>
      </c>
      <c r="O295" s="25" t="s">
        <v>35</v>
      </c>
      <c r="P295" s="25" t="s">
        <v>27</v>
      </c>
      <c r="Q295" s="26">
        <v>2429</v>
      </c>
      <c r="R295" s="27">
        <v>144</v>
      </c>
    </row>
    <row r="296" spans="14:18" ht="21" x14ac:dyDescent="0.4">
      <c r="N296" s="25" t="s">
        <v>9</v>
      </c>
      <c r="O296" s="25" t="s">
        <v>36</v>
      </c>
      <c r="P296" s="25" t="s">
        <v>25</v>
      </c>
      <c r="Q296" s="26">
        <v>2142</v>
      </c>
      <c r="R296" s="27">
        <v>114</v>
      </c>
    </row>
    <row r="297" spans="14:18" ht="21" x14ac:dyDescent="0.4">
      <c r="N297" s="25" t="s">
        <v>7</v>
      </c>
      <c r="O297" s="25" t="s">
        <v>37</v>
      </c>
      <c r="P297" s="25" t="s">
        <v>30</v>
      </c>
      <c r="Q297" s="26">
        <v>6454</v>
      </c>
      <c r="R297" s="27">
        <v>54</v>
      </c>
    </row>
    <row r="298" spans="14:18" ht="21" x14ac:dyDescent="0.4">
      <c r="N298" s="25" t="s">
        <v>7</v>
      </c>
      <c r="O298" s="25" t="s">
        <v>37</v>
      </c>
      <c r="P298" s="25" t="s">
        <v>16</v>
      </c>
      <c r="Q298" s="26">
        <v>4487</v>
      </c>
      <c r="R298" s="27">
        <v>333</v>
      </c>
    </row>
    <row r="299" spans="14:18" ht="21" x14ac:dyDescent="0.4">
      <c r="N299" s="25" t="s">
        <v>3</v>
      </c>
      <c r="O299" s="25" t="s">
        <v>37</v>
      </c>
      <c r="P299" s="25" t="s">
        <v>4</v>
      </c>
      <c r="Q299" s="26">
        <v>938</v>
      </c>
      <c r="R299" s="27">
        <v>366</v>
      </c>
    </row>
    <row r="300" spans="14:18" ht="21" x14ac:dyDescent="0.4">
      <c r="N300" s="25" t="s">
        <v>3</v>
      </c>
      <c r="O300" s="25" t="s">
        <v>38</v>
      </c>
      <c r="P300" s="25" t="s">
        <v>26</v>
      </c>
      <c r="Q300" s="26">
        <v>8841</v>
      </c>
      <c r="R300" s="27">
        <v>303</v>
      </c>
    </row>
    <row r="301" spans="14:18" ht="21" x14ac:dyDescent="0.4">
      <c r="N301" s="25" t="s">
        <v>2</v>
      </c>
      <c r="O301" s="25" t="s">
        <v>39</v>
      </c>
      <c r="P301" s="25" t="s">
        <v>33</v>
      </c>
      <c r="Q301" s="26">
        <v>4018</v>
      </c>
      <c r="R301" s="27">
        <v>126</v>
      </c>
    </row>
    <row r="302" spans="14:18" ht="21" x14ac:dyDescent="0.4">
      <c r="N302" s="25" t="s">
        <v>41</v>
      </c>
      <c r="O302" s="25" t="s">
        <v>37</v>
      </c>
      <c r="P302" s="25" t="s">
        <v>15</v>
      </c>
      <c r="Q302" s="26">
        <v>714</v>
      </c>
      <c r="R302" s="27">
        <v>231</v>
      </c>
    </row>
    <row r="303" spans="14:18" ht="21" x14ac:dyDescent="0.4">
      <c r="N303" s="25" t="s">
        <v>9</v>
      </c>
      <c r="O303" s="25" t="s">
        <v>38</v>
      </c>
      <c r="P303" s="25" t="s">
        <v>25</v>
      </c>
      <c r="Q303" s="26">
        <v>3850</v>
      </c>
      <c r="R303" s="27">
        <v>102</v>
      </c>
    </row>
    <row r="304" spans="14:18" x14ac:dyDescent="0.3">
      <c r="N304" s="15"/>
      <c r="O304" s="16"/>
      <c r="P304" s="13"/>
      <c r="Q304" s="13"/>
      <c r="R304" s="17"/>
    </row>
    <row r="305" spans="14:15" x14ac:dyDescent="0.3">
      <c r="N305" s="17"/>
      <c r="O305" s="18"/>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topLeftCell="A7" workbookViewId="0">
      <selection activeCell="I5" sqref="I5"/>
    </sheetView>
  </sheetViews>
  <sheetFormatPr defaultRowHeight="14.4" x14ac:dyDescent="0.3"/>
  <cols>
    <col min="4" max="4" width="20.88671875" customWidth="1"/>
    <col min="5" max="5" width="20.6640625" customWidth="1"/>
    <col min="8" max="8" width="25.33203125" customWidth="1"/>
    <col min="9" max="9" width="22.44140625" customWidth="1"/>
  </cols>
  <sheetData>
    <row r="2" spans="2:9" ht="46.2" x14ac:dyDescent="0.85">
      <c r="B2" s="14">
        <v>7</v>
      </c>
      <c r="C2" s="21" t="s">
        <v>47</v>
      </c>
      <c r="D2" s="22"/>
      <c r="E2" s="22"/>
      <c r="F2" s="2"/>
      <c r="G2" s="2"/>
      <c r="H2" s="2"/>
    </row>
    <row r="4" spans="2:9" ht="21" x14ac:dyDescent="0.4">
      <c r="D4" s="45" t="s">
        <v>61</v>
      </c>
      <c r="E4" s="25" t="s">
        <v>62</v>
      </c>
    </row>
    <row r="5" spans="2:9" ht="21" x14ac:dyDescent="0.4">
      <c r="D5" s="46" t="s">
        <v>38</v>
      </c>
      <c r="E5" s="48">
        <v>25221</v>
      </c>
      <c r="H5" s="45" t="s">
        <v>61</v>
      </c>
      <c r="I5" s="25" t="s">
        <v>62</v>
      </c>
    </row>
    <row r="6" spans="2:9" ht="21" x14ac:dyDescent="0.4">
      <c r="D6" s="50" t="s">
        <v>5</v>
      </c>
      <c r="E6" s="48">
        <v>25221</v>
      </c>
      <c r="H6" s="46" t="s">
        <v>38</v>
      </c>
      <c r="I6" s="48">
        <v>6069</v>
      </c>
    </row>
    <row r="7" spans="2:9" ht="21" x14ac:dyDescent="0.4">
      <c r="D7" s="46" t="s">
        <v>36</v>
      </c>
      <c r="E7" s="48">
        <v>39620</v>
      </c>
      <c r="H7" s="50" t="s">
        <v>41</v>
      </c>
      <c r="I7" s="48">
        <v>6069</v>
      </c>
    </row>
    <row r="8" spans="2:9" ht="21" x14ac:dyDescent="0.4">
      <c r="D8" s="50" t="s">
        <v>5</v>
      </c>
      <c r="E8" s="48">
        <v>39620</v>
      </c>
      <c r="H8" s="46" t="s">
        <v>36</v>
      </c>
      <c r="I8" s="48">
        <v>5019</v>
      </c>
    </row>
    <row r="9" spans="2:9" ht="21" x14ac:dyDescent="0.4">
      <c r="D9" s="46" t="s">
        <v>34</v>
      </c>
      <c r="E9" s="48">
        <v>41559</v>
      </c>
      <c r="H9" s="50" t="s">
        <v>8</v>
      </c>
      <c r="I9" s="48">
        <v>5019</v>
      </c>
    </row>
    <row r="10" spans="2:9" ht="21" x14ac:dyDescent="0.4">
      <c r="D10" s="50" t="s">
        <v>5</v>
      </c>
      <c r="E10" s="48">
        <v>41559</v>
      </c>
      <c r="H10" s="46" t="s">
        <v>34</v>
      </c>
      <c r="I10" s="48">
        <v>5516</v>
      </c>
    </row>
    <row r="11" spans="2:9" ht="21" x14ac:dyDescent="0.4">
      <c r="D11" s="46" t="s">
        <v>37</v>
      </c>
      <c r="E11" s="48">
        <v>43568</v>
      </c>
      <c r="H11" s="50" t="s">
        <v>8</v>
      </c>
      <c r="I11" s="48">
        <v>5516</v>
      </c>
    </row>
    <row r="12" spans="2:9" ht="21" x14ac:dyDescent="0.4">
      <c r="D12" s="50" t="s">
        <v>7</v>
      </c>
      <c r="E12" s="48">
        <v>43568</v>
      </c>
      <c r="H12" s="46" t="s">
        <v>37</v>
      </c>
      <c r="I12" s="48">
        <v>7987</v>
      </c>
    </row>
    <row r="13" spans="2:9" ht="21" x14ac:dyDescent="0.4">
      <c r="D13" s="46" t="s">
        <v>39</v>
      </c>
      <c r="E13" s="48">
        <v>45752</v>
      </c>
      <c r="H13" s="50" t="s">
        <v>10</v>
      </c>
      <c r="I13" s="48">
        <v>7987</v>
      </c>
    </row>
    <row r="14" spans="2:9" ht="21" x14ac:dyDescent="0.4">
      <c r="D14" s="50" t="s">
        <v>2</v>
      </c>
      <c r="E14" s="48">
        <v>45752</v>
      </c>
      <c r="H14" s="46" t="s">
        <v>39</v>
      </c>
      <c r="I14" s="48">
        <v>3976</v>
      </c>
    </row>
    <row r="15" spans="2:9" ht="21" x14ac:dyDescent="0.4">
      <c r="D15" s="46" t="s">
        <v>35</v>
      </c>
      <c r="E15" s="48">
        <v>38325</v>
      </c>
      <c r="H15" s="50" t="s">
        <v>41</v>
      </c>
      <c r="I15" s="48">
        <v>3976</v>
      </c>
    </row>
    <row r="16" spans="2:9" ht="21" x14ac:dyDescent="0.4">
      <c r="D16" s="50" t="s">
        <v>40</v>
      </c>
      <c r="E16" s="48">
        <v>38325</v>
      </c>
      <c r="H16" s="46" t="s">
        <v>35</v>
      </c>
      <c r="I16" s="48">
        <v>2142</v>
      </c>
    </row>
    <row r="17" spans="4:9" ht="21" x14ac:dyDescent="0.4">
      <c r="D17" s="46" t="s">
        <v>65</v>
      </c>
      <c r="E17" s="48">
        <v>234045</v>
      </c>
      <c r="H17" s="50" t="s">
        <v>2</v>
      </c>
      <c r="I17" s="48">
        <v>2142</v>
      </c>
    </row>
    <row r="18" spans="4:9" ht="21" x14ac:dyDescent="0.4">
      <c r="H18" s="46" t="s">
        <v>65</v>
      </c>
      <c r="I18" s="48">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N8" sqref="N8"/>
    </sheetView>
  </sheetViews>
  <sheetFormatPr defaultRowHeight="14.4" x14ac:dyDescent="0.3"/>
  <cols>
    <col min="4" max="4" width="30.44140625" customWidth="1"/>
    <col min="5" max="5" width="18.77734375" customWidth="1"/>
    <col min="6" max="7" width="10" customWidth="1"/>
  </cols>
  <sheetData>
    <row r="2" spans="2:9" ht="39.6" x14ac:dyDescent="0.7">
      <c r="B2" s="14">
        <v>8</v>
      </c>
      <c r="C2" s="19" t="s">
        <v>67</v>
      </c>
      <c r="D2" s="20"/>
      <c r="E2" s="20"/>
      <c r="F2" s="20"/>
      <c r="G2" s="2"/>
      <c r="H2" s="2"/>
      <c r="I2" s="2"/>
    </row>
    <row r="5" spans="2:9" ht="21" x14ac:dyDescent="0.4">
      <c r="D5" s="51" t="s">
        <v>61</v>
      </c>
      <c r="E5" s="52" t="s">
        <v>70</v>
      </c>
    </row>
    <row r="6" spans="2:9" ht="21" x14ac:dyDescent="0.4">
      <c r="D6" s="46" t="s">
        <v>33</v>
      </c>
      <c r="E6" s="53">
        <v>15038.28</v>
      </c>
    </row>
    <row r="7" spans="2:9" ht="21" x14ac:dyDescent="0.4">
      <c r="D7" s="46" t="s">
        <v>22</v>
      </c>
      <c r="E7" s="53">
        <v>12007.82</v>
      </c>
    </row>
    <row r="8" spans="2:9" ht="21" x14ac:dyDescent="0.4">
      <c r="D8" s="46" t="s">
        <v>26</v>
      </c>
      <c r="E8" s="53">
        <v>10358.6</v>
      </c>
    </row>
    <row r="9" spans="2:9" ht="21" x14ac:dyDescent="0.4">
      <c r="D9" s="46" t="s">
        <v>27</v>
      </c>
      <c r="E9" s="53">
        <v>9978.43</v>
      </c>
    </row>
    <row r="10" spans="2:9" ht="21" x14ac:dyDescent="0.4">
      <c r="D10" s="46" t="s">
        <v>15</v>
      </c>
      <c r="E10" s="53">
        <v>9662.06</v>
      </c>
    </row>
    <row r="11" spans="2:9" ht="21" x14ac:dyDescent="0.4">
      <c r="D11" s="46" t="s">
        <v>17</v>
      </c>
      <c r="E11" s="53">
        <v>9636.9699999999993</v>
      </c>
    </row>
    <row r="12" spans="2:9" ht="21" x14ac:dyDescent="0.4">
      <c r="D12" s="46" t="s">
        <v>18</v>
      </c>
      <c r="E12" s="53">
        <v>9578.4</v>
      </c>
    </row>
    <row r="13" spans="2:9" ht="21" x14ac:dyDescent="0.4">
      <c r="D13" s="46" t="s">
        <v>24</v>
      </c>
      <c r="E13" s="53">
        <v>8541.4</v>
      </c>
    </row>
    <row r="14" spans="2:9" ht="21" x14ac:dyDescent="0.4">
      <c r="D14" s="46" t="s">
        <v>21</v>
      </c>
      <c r="E14" s="53">
        <v>8081</v>
      </c>
    </row>
    <row r="15" spans="2:9" ht="21" x14ac:dyDescent="0.4">
      <c r="D15" s="46" t="s">
        <v>20</v>
      </c>
      <c r="E15" s="53">
        <v>7722.56</v>
      </c>
    </row>
    <row r="16" spans="2:9" ht="21" x14ac:dyDescent="0.4">
      <c r="D16" s="46" t="s">
        <v>31</v>
      </c>
      <c r="E16" s="53">
        <v>7674.1</v>
      </c>
    </row>
    <row r="17" spans="4:5" ht="21" x14ac:dyDescent="0.4">
      <c r="D17" s="46" t="s">
        <v>28</v>
      </c>
      <c r="E17" s="53">
        <v>5891.0199999999995</v>
      </c>
    </row>
    <row r="18" spans="4:5" ht="21" x14ac:dyDescent="0.4">
      <c r="D18" s="46" t="s">
        <v>30</v>
      </c>
      <c r="E18" s="53">
        <v>5094.46</v>
      </c>
    </row>
    <row r="19" spans="4:5" ht="21" x14ac:dyDescent="0.4">
      <c r="D19" s="46" t="s">
        <v>14</v>
      </c>
      <c r="E19" s="53">
        <v>3133.6</v>
      </c>
    </row>
    <row r="20" spans="4:5" ht="21" x14ac:dyDescent="0.4">
      <c r="D20" s="46" t="s">
        <v>29</v>
      </c>
      <c r="E20" s="53">
        <v>2653.76</v>
      </c>
    </row>
    <row r="21" spans="4:5" ht="21" x14ac:dyDescent="0.4">
      <c r="D21" s="46" t="s">
        <v>23</v>
      </c>
      <c r="E21" s="53">
        <v>396.36</v>
      </c>
    </row>
    <row r="22" spans="4:5" ht="21" x14ac:dyDescent="0.4">
      <c r="D22" s="46" t="s">
        <v>16</v>
      </c>
      <c r="E22" s="53">
        <v>-468.14999999999964</v>
      </c>
    </row>
    <row r="23" spans="4:5" ht="21" x14ac:dyDescent="0.4">
      <c r="D23" s="46" t="s">
        <v>25</v>
      </c>
      <c r="E23" s="53">
        <v>-5389.2000000000007</v>
      </c>
    </row>
    <row r="24" spans="4:5" ht="21" x14ac:dyDescent="0.4">
      <c r="D24" s="46" t="s">
        <v>65</v>
      </c>
      <c r="E24" s="53">
        <v>119591.46999999997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Sheet1</vt:lpstr>
      <vt:lpstr>Sheet2</vt:lpstr>
      <vt:lpstr>Sheet3</vt:lpstr>
      <vt:lpstr>Sheet4</vt:lpstr>
      <vt:lpstr>Sheet5</vt:lpstr>
      <vt:lpstr>Sheet6</vt:lpstr>
      <vt:lpstr>Sheet7</vt:lpstr>
      <vt:lpstr>Sheet8</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Richa Yadav</cp:lastModifiedBy>
  <dcterms:created xsi:type="dcterms:W3CDTF">2021-03-14T20:21:32Z</dcterms:created>
  <dcterms:modified xsi:type="dcterms:W3CDTF">2023-06-13T10:54:31Z</dcterms:modified>
</cp:coreProperties>
</file>